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gjefferson_uninorte_edu_co/Documents/Migrado/+++DOCUMENTO FINAL DE TESIS/CONCLUSIONS/"/>
    </mc:Choice>
  </mc:AlternateContent>
  <xr:revisionPtr revIDLastSave="15" documentId="8_{ABD382E2-6FB3-40E4-AC96-8B3DFFC7953A}" xr6:coauthVersionLast="47" xr6:coauthVersionMax="47" xr10:uidLastSave="{7F61CF11-404C-4B57-B114-AE3336F320A6}"/>
  <workbookProtection workbookAlgorithmName="SHA-512" workbookHashValue="O1oaYiysmFVl1EwjJL6HeOfpEHFv7Jn3GMUK72l7/5TXjQfmtZt4AEipjp61GNcy6/Z1tJ9Zr+PDQon2jEyzpA==" workbookSaltValue="2yVvdC1ApI7RER9VBkT9hA==" workbookSpinCount="100000" lockStructure="1"/>
  <bookViews>
    <workbookView xWindow="-120" yWindow="-120" windowWidth="29040" windowHeight="15720" xr2:uid="{2D03388E-E45E-4663-9022-F0FCC3BA73FC}"/>
  </bookViews>
  <sheets>
    <sheet name="Modelo" sheetId="1" r:id="rId1"/>
    <sheet name="Calculos" sheetId="2" state="hidden" r:id="rId2"/>
  </sheets>
  <definedNames>
    <definedName name="_xlnm.Print_Area" localSheetId="0">Modelo!$A$1:$R$39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M33" i="2" l="1"/>
  <c r="F57" i="2" l="1"/>
  <c r="P33" i="1" l="1"/>
  <c r="P3" i="1"/>
  <c r="O3" i="1"/>
  <c r="M34" i="2"/>
  <c r="J22" i="2" l="1"/>
  <c r="J23" i="2"/>
  <c r="J21" i="2"/>
  <c r="I22" i="2"/>
  <c r="I23" i="2"/>
  <c r="I21" i="2"/>
  <c r="H22" i="2"/>
  <c r="H23" i="2"/>
  <c r="H21" i="2"/>
  <c r="G22" i="2"/>
  <c r="G23" i="2"/>
  <c r="G21" i="2"/>
  <c r="L21" i="2" s="1"/>
  <c r="G14" i="2"/>
  <c r="L14" i="2" s="1"/>
  <c r="G15" i="2"/>
  <c r="G13" i="2"/>
  <c r="H14" i="2"/>
  <c r="H15" i="2"/>
  <c r="H13" i="2"/>
  <c r="I14" i="2"/>
  <c r="I15" i="2"/>
  <c r="I13" i="2"/>
  <c r="J14" i="2"/>
  <c r="J15" i="2"/>
  <c r="J13" i="2"/>
  <c r="J6" i="2"/>
  <c r="J7" i="2"/>
  <c r="J5" i="2"/>
  <c r="I6" i="2"/>
  <c r="I7" i="2"/>
  <c r="I5" i="2"/>
  <c r="H6" i="2"/>
  <c r="H7" i="2"/>
  <c r="H5" i="2"/>
  <c r="G6" i="2"/>
  <c r="G7" i="2"/>
  <c r="G5" i="2"/>
  <c r="L15" i="2" l="1"/>
  <c r="L23" i="2"/>
  <c r="L13" i="2"/>
  <c r="L7" i="2"/>
  <c r="L6" i="2"/>
  <c r="L5" i="2"/>
  <c r="L22" i="2"/>
  <c r="M31" i="2" l="1"/>
  <c r="M30" i="2"/>
  <c r="J26" i="2"/>
  <c r="C21" i="2" l="1"/>
  <c r="C13" i="2"/>
  <c r="C14" i="2"/>
  <c r="C15" i="2"/>
  <c r="C12" i="2"/>
  <c r="M27" i="2" l="1"/>
  <c r="G10" i="1"/>
  <c r="G8" i="1" l="1"/>
  <c r="M29" i="2" s="1"/>
  <c r="G9" i="1" l="1"/>
  <c r="G14" i="1" s="1"/>
  <c r="G11" i="1"/>
  <c r="M26" i="2" l="1"/>
  <c r="M36" i="2" s="1"/>
  <c r="G12" i="1"/>
  <c r="G7" i="1" l="1"/>
  <c r="K6" i="2"/>
  <c r="K5" i="2"/>
  <c r="K14" i="2"/>
  <c r="K13" i="2"/>
  <c r="K15" i="2"/>
  <c r="K7" i="2"/>
  <c r="G16" i="1"/>
  <c r="G17" i="1" s="1"/>
  <c r="M28" i="2" s="1"/>
  <c r="M32" i="2"/>
  <c r="K22" i="2"/>
  <c r="K23" i="2"/>
  <c r="G27" i="2" l="1"/>
  <c r="Q3" i="1" s="1"/>
  <c r="G57" i="2"/>
  <c r="Q33" i="1" s="1"/>
  <c r="M4" i="2"/>
  <c r="D4" i="2"/>
  <c r="C28" i="2" s="1"/>
  <c r="O4" i="1" s="1"/>
  <c r="M12" i="2"/>
  <c r="M20" i="2"/>
  <c r="J27" i="2"/>
  <c r="K21" i="2"/>
  <c r="J28" i="2" l="1"/>
  <c r="M21" i="2"/>
  <c r="M15" i="2"/>
  <c r="M23" i="2"/>
  <c r="M13" i="2"/>
  <c r="M22" i="2"/>
  <c r="M14" i="2"/>
  <c r="D12" i="2"/>
  <c r="D21" i="2"/>
  <c r="M6" i="2"/>
  <c r="M5" i="2"/>
  <c r="M7" i="2"/>
  <c r="D5" i="2" l="1"/>
  <c r="D13" i="2" s="1"/>
  <c r="D6" i="2"/>
  <c r="D14" i="2" s="1"/>
  <c r="D7" i="2"/>
  <c r="D15" i="2" s="1"/>
  <c r="E28" i="2"/>
  <c r="C29" i="2"/>
  <c r="O5" i="1" s="1"/>
  <c r="D28" i="2"/>
  <c r="F28" i="2" s="1"/>
  <c r="C18" i="2" l="1" a="1"/>
  <c r="C18" i="2" s="1"/>
  <c r="D22" i="2" s="1"/>
  <c r="C57" i="2" s="1"/>
  <c r="P4" i="1"/>
  <c r="G28" i="2"/>
  <c r="Q4" i="1" s="1"/>
  <c r="D29" i="2"/>
  <c r="C30" i="2"/>
  <c r="O6" i="1" s="1"/>
  <c r="E29" i="2"/>
  <c r="O33" i="1" l="1"/>
  <c r="F29" i="2"/>
  <c r="C31" i="2"/>
  <c r="O7" i="1" s="1"/>
  <c r="D30" i="2"/>
  <c r="E30" i="2"/>
  <c r="P5" i="1" l="1"/>
  <c r="G29" i="2"/>
  <c r="Q5" i="1" s="1"/>
  <c r="C32" i="2"/>
  <c r="O8" i="1" s="1"/>
  <c r="D31" i="2"/>
  <c r="E31" i="2"/>
  <c r="F30" i="2"/>
  <c r="P6" i="1" l="1"/>
  <c r="G30" i="2"/>
  <c r="Q6" i="1" s="1"/>
  <c r="C33" i="2"/>
  <c r="O9" i="1" s="1"/>
  <c r="D32" i="2"/>
  <c r="E32" i="2"/>
  <c r="F31" i="2"/>
  <c r="P7" i="1" l="1"/>
  <c r="G31" i="2"/>
  <c r="Q7" i="1" s="1"/>
  <c r="D33" i="2"/>
  <c r="C34" i="2"/>
  <c r="O10" i="1" s="1"/>
  <c r="E33" i="2"/>
  <c r="F32" i="2"/>
  <c r="P8" i="1" l="1"/>
  <c r="G32" i="2"/>
  <c r="Q8" i="1" s="1"/>
  <c r="F33" i="2"/>
  <c r="C35" i="2"/>
  <c r="O11" i="1" s="1"/>
  <c r="E34" i="2"/>
  <c r="D34" i="2"/>
  <c r="F34" i="2" l="1"/>
  <c r="G34" i="2" s="1"/>
  <c r="Q10" i="1" s="1"/>
  <c r="P9" i="1"/>
  <c r="G33" i="2"/>
  <c r="Q9" i="1" s="1"/>
  <c r="C36" i="2"/>
  <c r="O12" i="1" s="1"/>
  <c r="E35" i="2"/>
  <c r="D35" i="2"/>
  <c r="F35" i="2" s="1"/>
  <c r="P10" i="1" l="1"/>
  <c r="P11" i="1"/>
  <c r="G35" i="2"/>
  <c r="Q11" i="1" s="1"/>
  <c r="E36" i="2"/>
  <c r="D36" i="2"/>
  <c r="C37" i="2"/>
  <c r="O13" i="1" s="1"/>
  <c r="F36" i="2" l="1"/>
  <c r="C38" i="2"/>
  <c r="O14" i="1" s="1"/>
  <c r="E37" i="2"/>
  <c r="D37" i="2"/>
  <c r="F37" i="2" l="1"/>
  <c r="P13" i="1" s="1"/>
  <c r="P12" i="1"/>
  <c r="G36" i="2"/>
  <c r="Q12" i="1" s="1"/>
  <c r="C39" i="2"/>
  <c r="O15" i="1" s="1"/>
  <c r="E38" i="2"/>
  <c r="D38" i="2"/>
  <c r="G37" i="2" l="1"/>
  <c r="Q13" i="1" s="1"/>
  <c r="F38" i="2"/>
  <c r="P14" i="1" s="1"/>
  <c r="C40" i="2"/>
  <c r="O16" i="1" s="1"/>
  <c r="E39" i="2"/>
  <c r="D39" i="2"/>
  <c r="G38" i="2" l="1"/>
  <c r="Q14" i="1" s="1"/>
  <c r="F39" i="2"/>
  <c r="P15" i="1" s="1"/>
  <c r="C41" i="2"/>
  <c r="O17" i="1" s="1"/>
  <c r="D40" i="2"/>
  <c r="E40" i="2"/>
  <c r="G39" i="2" l="1"/>
  <c r="Q15" i="1" s="1"/>
  <c r="F40" i="2"/>
  <c r="P16" i="1" s="1"/>
  <c r="C42" i="2"/>
  <c r="O18" i="1" s="1"/>
  <c r="E41" i="2"/>
  <c r="D41" i="2"/>
  <c r="F41" i="2" s="1"/>
  <c r="G40" i="2" l="1"/>
  <c r="Q16" i="1" s="1"/>
  <c r="P17" i="1"/>
  <c r="G41" i="2"/>
  <c r="Q17" i="1" s="1"/>
  <c r="D42" i="2"/>
  <c r="C43" i="2"/>
  <c r="O19" i="1" s="1"/>
  <c r="E42" i="2"/>
  <c r="F42" i="2" l="1"/>
  <c r="P18" i="1" s="1"/>
  <c r="D43" i="2"/>
  <c r="F43" i="2" s="1"/>
  <c r="C44" i="2"/>
  <c r="O20" i="1" s="1"/>
  <c r="E43" i="2"/>
  <c r="G42" i="2" l="1"/>
  <c r="Q18" i="1" s="1"/>
  <c r="P19" i="1"/>
  <c r="G43" i="2"/>
  <c r="Q19" i="1" s="1"/>
  <c r="C45" i="2"/>
  <c r="O21" i="1" s="1"/>
  <c r="D44" i="2"/>
  <c r="E44" i="2"/>
  <c r="F44" i="2" l="1"/>
  <c r="C46" i="2"/>
  <c r="O22" i="1" s="1"/>
  <c r="D45" i="2"/>
  <c r="E45" i="2"/>
  <c r="P20" i="1" l="1"/>
  <c r="G44" i="2"/>
  <c r="Q20" i="1" s="1"/>
  <c r="F45" i="2"/>
  <c r="C47" i="2"/>
  <c r="O23" i="1" s="1"/>
  <c r="E46" i="2"/>
  <c r="D46" i="2"/>
  <c r="F46" i="2" s="1"/>
  <c r="P22" i="1" l="1"/>
  <c r="G46" i="2"/>
  <c r="Q22" i="1" s="1"/>
  <c r="P21" i="1"/>
  <c r="G45" i="2"/>
  <c r="Q21" i="1" s="1"/>
  <c r="C48" i="2"/>
  <c r="O24" i="1" s="1"/>
  <c r="D47" i="2"/>
  <c r="E47" i="2"/>
  <c r="F47" i="2" l="1"/>
  <c r="C49" i="2"/>
  <c r="O25" i="1" s="1"/>
  <c r="E48" i="2"/>
  <c r="D48" i="2"/>
  <c r="F48" i="2" l="1"/>
  <c r="P24" i="1" s="1"/>
  <c r="P23" i="1"/>
  <c r="G47" i="2"/>
  <c r="Q23" i="1" s="1"/>
  <c r="D49" i="2"/>
  <c r="E49" i="2"/>
  <c r="C50" i="2"/>
  <c r="O26" i="1" s="1"/>
  <c r="G48" i="2" l="1"/>
  <c r="Q24" i="1" s="1"/>
  <c r="F49" i="2"/>
  <c r="D50" i="2"/>
  <c r="E50" i="2"/>
  <c r="C51" i="2"/>
  <c r="O27" i="1" s="1"/>
  <c r="P25" i="1" l="1"/>
  <c r="G49" i="2"/>
  <c r="Q25" i="1" s="1"/>
  <c r="F50" i="2"/>
  <c r="E51" i="2"/>
  <c r="D51" i="2"/>
  <c r="F51" i="2" s="1"/>
  <c r="C52" i="2"/>
  <c r="O28" i="1" s="1"/>
  <c r="P27" i="1" l="1"/>
  <c r="G51" i="2"/>
  <c r="Q27" i="1" s="1"/>
  <c r="P26" i="1"/>
  <c r="G50" i="2"/>
  <c r="Q26" i="1" s="1"/>
  <c r="E52" i="2"/>
  <c r="D52" i="2"/>
  <c r="C53" i="2"/>
  <c r="O29" i="1" s="1"/>
  <c r="F52" i="2" l="1"/>
  <c r="C54" i="2"/>
  <c r="O30" i="1" s="1"/>
  <c r="E53" i="2"/>
  <c r="D53" i="2"/>
  <c r="F53" i="2" s="1"/>
  <c r="P29" i="1" l="1"/>
  <c r="G53" i="2"/>
  <c r="Q29" i="1" s="1"/>
  <c r="P28" i="1"/>
  <c r="G52" i="2"/>
  <c r="Q28" i="1" s="1"/>
  <c r="E54" i="2"/>
  <c r="C55" i="2"/>
  <c r="O31" i="1" s="1"/>
  <c r="D54" i="2"/>
  <c r="F54" i="2" l="1"/>
  <c r="D55" i="2"/>
  <c r="E55" i="2"/>
  <c r="C56" i="2"/>
  <c r="O32" i="1" s="1"/>
  <c r="P30" i="1" l="1"/>
  <c r="G54" i="2"/>
  <c r="Q30" i="1" s="1"/>
  <c r="F55" i="2"/>
  <c r="D56" i="2"/>
  <c r="E56" i="2"/>
  <c r="P31" i="1" l="1"/>
  <c r="G55" i="2"/>
  <c r="Q31" i="1" s="1"/>
  <c r="F56" i="2"/>
  <c r="P32" i="1" l="1"/>
  <c r="G56" i="2"/>
  <c r="Q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Jefferson Piedrahita</author>
    <author>Jefferson Andres Piedrahita Gonzalez</author>
  </authors>
  <commentList>
    <comment ref="B7" authorId="0" shapeId="0" xr:uid="{063BF77A-5D28-427C-81F7-4774E47863F2}">
      <text>
        <r>
          <rPr>
            <b/>
            <sz val="9"/>
            <color indexed="81"/>
            <rFont val="Tahoma"/>
            <family val="2"/>
          </rPr>
          <t>ID to Recognize the BE to Be Predictes</t>
        </r>
      </text>
    </comment>
    <comment ref="B8" authorId="0" shapeId="0" xr:uid="{606F32B0-4F43-4DE9-B295-39C501E22AAF}">
      <text>
        <r>
          <rPr>
            <b/>
            <sz val="9"/>
            <color indexed="81"/>
            <rFont val="Tahoma"/>
            <family val="2"/>
          </rPr>
          <t>Jefferson Piedrahita: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1" shapeId="0" xr:uid="{9BA0380A-2594-4E2B-882D-68B4B48D6D2B}">
      <text>
        <r>
          <rPr>
            <b/>
            <sz val="9"/>
            <color indexed="81"/>
            <rFont val="Tahoma"/>
            <family val="2"/>
          </rPr>
          <t>Thickness of BE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1" shapeId="0" xr:uid="{E9299C8E-2CC3-4582-B00D-05989A39C330}">
      <text>
        <r>
          <rPr>
            <b/>
            <sz val="9"/>
            <color indexed="81"/>
            <rFont val="Tahoma"/>
            <family val="2"/>
          </rPr>
          <t>Lenght of BE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E0491173-6FD5-4D1B-95FE-1BD71BB9B1F6}">
      <text>
        <r>
          <rPr>
            <b/>
            <sz val="9"/>
            <color indexed="81"/>
            <rFont val="Tahoma"/>
            <family val="2"/>
          </rPr>
          <t xml:space="preserve">Plastic Hinge Lenght
</t>
        </r>
        <r>
          <rPr>
            <sz val="9"/>
            <color indexed="81"/>
            <rFont val="Tahoma"/>
            <family val="2"/>
          </rPr>
          <t>Ratio between PHL over thickness.</t>
        </r>
      </text>
    </comment>
    <comment ref="B13" authorId="1" shapeId="0" xr:uid="{C025D9B2-B548-404E-93F4-648DC6071729}">
      <text>
        <r>
          <rPr>
            <b/>
            <sz val="9"/>
            <color indexed="81"/>
            <rFont val="Tahoma"/>
            <family val="2"/>
          </rPr>
          <t>Clear Cover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20261938-7DA5-42B6-A6DF-23007782BCE7}">
      <text>
        <r>
          <rPr>
            <b/>
            <sz val="9"/>
            <color indexed="81"/>
            <rFont val="Tahoma"/>
            <family val="2"/>
          </rPr>
          <t>Longitudinal Steel Reinforcement Ratio</t>
        </r>
      </text>
    </comment>
    <comment ref="B15" authorId="0" shapeId="0" xr:uid="{D87B5755-2708-4062-81F2-B23C7F500B1B}">
      <text>
        <r>
          <rPr>
            <b/>
            <sz val="9"/>
            <color indexed="81"/>
            <rFont val="Tahoma"/>
            <family val="2"/>
          </rPr>
          <t>Spacing of Transverse Reinforcement</t>
        </r>
      </text>
    </comment>
    <comment ref="B16" authorId="0" shapeId="0" xr:uid="{58F3187C-7E22-4AC0-BF58-D3228253E4D5}">
      <text>
        <r>
          <rPr>
            <b/>
            <sz val="9"/>
            <color indexed="81"/>
            <rFont val="Tahoma"/>
            <family val="2"/>
          </rPr>
          <t>Number of Stirrups Legs in lw direction.</t>
        </r>
      </text>
    </comment>
    <comment ref="B17" authorId="0" shapeId="0" xr:uid="{B9BE594A-9443-48D3-9011-B2ED095D240B}">
      <text>
        <r>
          <rPr>
            <b/>
            <sz val="9"/>
            <color indexed="81"/>
            <rFont val="Tahoma"/>
            <family val="2"/>
          </rPr>
          <t>Diameter of Transverse Reinforcement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<sst xmlns="http://schemas.openxmlformats.org/spreadsheetml/2006/main" count="123" uniqueCount="84">
  <si>
    <t>tw</t>
  </si>
  <si>
    <t>lw</t>
  </si>
  <si>
    <t>s</t>
  </si>
  <si>
    <t>dbt</t>
  </si>
  <si>
    <t>Po</t>
  </si>
  <si>
    <t>Lp</t>
  </si>
  <si>
    <t>Ag</t>
  </si>
  <si>
    <t>Ach</t>
  </si>
  <si>
    <t>As</t>
  </si>
  <si>
    <t>Po/Ach</t>
  </si>
  <si>
    <t>RhoX</t>
  </si>
  <si>
    <t>Ashx</t>
  </si>
  <si>
    <t>bcx</t>
  </si>
  <si>
    <t>J</t>
  </si>
  <si>
    <t>edzj</t>
  </si>
  <si>
    <r>
      <t>f'</t>
    </r>
    <r>
      <rPr>
        <i/>
        <sz val="10"/>
        <color theme="1"/>
        <rFont val="Times New Roman"/>
        <family val="1"/>
      </rPr>
      <t>c</t>
    </r>
  </si>
  <si>
    <t>Fit Lineal</t>
  </si>
  <si>
    <t>m</t>
  </si>
  <si>
    <t>b</t>
  </si>
  <si>
    <t>Lp/tw</t>
  </si>
  <si>
    <t>Input Parameters</t>
  </si>
  <si>
    <t>Estimated Parameters</t>
  </si>
  <si>
    <r>
      <rPr>
        <sz val="16"/>
        <color theme="1"/>
        <rFont val="Times New Roman"/>
        <family val="1"/>
      </rPr>
      <t>ε</t>
    </r>
    <r>
      <rPr>
        <i/>
        <sz val="9"/>
        <color theme="1"/>
        <rFont val="Times New Roman"/>
        <family val="1"/>
      </rPr>
      <t>DZ</t>
    </r>
    <r>
      <rPr>
        <i/>
        <sz val="10"/>
        <color theme="1"/>
        <rFont val="Times New Roman"/>
        <family val="1"/>
      </rPr>
      <t>100</t>
    </r>
  </si>
  <si>
    <r>
      <rPr>
        <i/>
        <sz val="16"/>
        <color theme="1"/>
        <rFont val="Times New Roman"/>
        <family val="1"/>
      </rPr>
      <t>ρ</t>
    </r>
    <r>
      <rPr>
        <i/>
        <sz val="12"/>
        <color theme="1"/>
        <rFont val="Script MT Bold"/>
        <family val="4"/>
      </rPr>
      <t>l</t>
    </r>
  </si>
  <si>
    <r>
      <rPr>
        <i/>
        <sz val="16"/>
        <color theme="1"/>
        <rFont val="Times New Roman"/>
        <family val="1"/>
      </rPr>
      <t>ρ</t>
    </r>
    <r>
      <rPr>
        <i/>
        <sz val="12"/>
        <color theme="1"/>
        <rFont val="Times New Roman"/>
        <family val="1"/>
      </rPr>
      <t>x</t>
    </r>
  </si>
  <si>
    <t>Typ. Det.</t>
  </si>
  <si>
    <t>Parabola</t>
  </si>
  <si>
    <t>NP</t>
  </si>
  <si>
    <t>ec</t>
  </si>
  <si>
    <t>Nº Legs X</t>
  </si>
  <si>
    <t>Jefferson Piedrahita, Carlos A. Arteta, Christopher L. Segura Jr.</t>
  </si>
  <si>
    <t>Stress C02</t>
  </si>
  <si>
    <t>Stress Mander</t>
  </si>
  <si>
    <t>Mander Parameters</t>
  </si>
  <si>
    <t>Ec</t>
  </si>
  <si>
    <t>r</t>
  </si>
  <si>
    <t>EP</t>
  </si>
  <si>
    <t>Type of Detail</t>
  </si>
  <si>
    <t>Detail 1</t>
  </si>
  <si>
    <t>Detail 2</t>
  </si>
  <si>
    <t>Detail 3</t>
  </si>
  <si>
    <t>Parable Model</t>
  </si>
  <si>
    <t>Par. Model</t>
  </si>
  <si>
    <t>Mander</t>
  </si>
  <si>
    <t>Kent&amp;Park</t>
  </si>
  <si>
    <t>Deformation</t>
  </si>
  <si>
    <t>Linear Regresion</t>
  </si>
  <si>
    <t>j</t>
  </si>
  <si>
    <t>B1,1j</t>
  </si>
  <si>
    <t>B1,2j</t>
  </si>
  <si>
    <t>B1,3j</t>
  </si>
  <si>
    <t>Coeficient of Modified Fracture Energy</t>
  </si>
  <si>
    <t>Coeficient of Edzdj*</t>
  </si>
  <si>
    <t>A1,1j</t>
  </si>
  <si>
    <t>A1,2j</t>
  </si>
  <si>
    <t>A1,3j</t>
  </si>
  <si>
    <t>Coeficient of Final Regresion</t>
  </si>
  <si>
    <t>D1,1j</t>
  </si>
  <si>
    <t>D1,2j</t>
  </si>
  <si>
    <t>D1,3j</t>
  </si>
  <si>
    <t>B0,1j</t>
  </si>
  <si>
    <t>B0,2j</t>
  </si>
  <si>
    <t>B0,3j</t>
  </si>
  <si>
    <t>Final Curve</t>
  </si>
  <si>
    <t>MFE</t>
  </si>
  <si>
    <t>A1,1j*D1,1j</t>
  </si>
  <si>
    <t>Edz100 D3</t>
  </si>
  <si>
    <t>fyt</t>
  </si>
  <si>
    <t>Model Parameters</t>
  </si>
  <si>
    <t>Strain</t>
  </si>
  <si>
    <t>Relative Stress</t>
  </si>
  <si>
    <t>Stress</t>
  </si>
  <si>
    <t>Final RS</t>
  </si>
  <si>
    <t>Final Stress</t>
  </si>
  <si>
    <t>Model Backbone Response</t>
  </si>
  <si>
    <t>ID</t>
  </si>
  <si>
    <r>
      <t>f</t>
    </r>
    <r>
      <rPr>
        <i/>
        <sz val="10"/>
        <color theme="1"/>
        <rFont val="Times New Roman"/>
        <family val="1"/>
      </rPr>
      <t>yl</t>
    </r>
  </si>
  <si>
    <r>
      <t>f</t>
    </r>
    <r>
      <rPr>
        <i/>
        <sz val="10"/>
        <color theme="1"/>
        <rFont val="Times New Roman"/>
        <family val="1"/>
      </rPr>
      <t>yt</t>
    </r>
  </si>
  <si>
    <t>ID of BE</t>
  </si>
  <si>
    <t>Regularized model for the prediction of compressive strain capacity of reinforced concrete shear wall boundary elements</t>
  </si>
  <si>
    <r>
      <t>c</t>
    </r>
    <r>
      <rPr>
        <i/>
        <sz val="10"/>
        <color theme="1"/>
        <rFont val="Times New Roman"/>
        <family val="1"/>
      </rPr>
      <t>c</t>
    </r>
  </si>
  <si>
    <r>
      <t>l</t>
    </r>
    <r>
      <rPr>
        <i/>
        <sz val="10"/>
        <color theme="1"/>
        <rFont val="Times New Roman"/>
        <family val="1"/>
      </rPr>
      <t>be</t>
    </r>
  </si>
  <si>
    <r>
      <t>d</t>
    </r>
    <r>
      <rPr>
        <i/>
        <sz val="10"/>
        <color theme="1"/>
        <rFont val="Times New Roman"/>
        <family val="1"/>
      </rPr>
      <t>bt</t>
    </r>
  </si>
  <si>
    <r>
      <t>f'</t>
    </r>
    <r>
      <rPr>
        <i/>
        <sz val="10"/>
        <color theme="0"/>
        <rFont val="Times New Roman"/>
        <family val="1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</si>
</sst>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\ &quot;in&quot;"/>
    <numFmt numFmtId="166" formatCode="0.0\ &quot;ksi&quot;"/>
    <numFmt numFmtId="167" formatCode="0.0\ &quot;in²&quot;"/>
    <numFmt numFmtId="168" formatCode="0.00\ &quot;in²&quot;"/>
    <numFmt numFmtId="169" formatCode="0.0\ &quot;kips&quot;"/>
    <numFmt numFmtId="170" formatCode="0.00000"/>
    <numFmt numFmtId="171" formatCode="0.0000"/>
    <numFmt numFmtId="172" formatCode="0.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6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i/>
      <sz val="16"/>
      <color theme="1"/>
      <name val="Times New Roman"/>
      <family val="1"/>
    </font>
    <font>
      <i/>
      <sz val="12"/>
      <color theme="1"/>
      <name val="Script MT Bold"/>
      <family val="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2"/>
      <color theme="0"/>
      <name val="Times New Roman"/>
      <family val="1"/>
    </font>
    <font>
      <b/>
      <i/>
      <sz val="11"/>
      <color theme="0"/>
      <name val="Times New Roman"/>
      <family val="1"/>
    </font>
    <font>
      <i/>
      <sz val="11"/>
      <color theme="0"/>
      <name val="Times New Roman"/>
      <family val="1"/>
    </font>
    <font>
      <i/>
      <sz val="12"/>
      <color theme="0"/>
      <name val="Times New Roman"/>
      <family val="1"/>
    </font>
    <font>
      <i/>
      <sz val="10"/>
      <color theme="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12" fillId="0" borderId="27" applyNumberFormat="0" applyFill="0" applyAlignment="0" applyProtection="0"/>
    <xf numFmtId="0" fontId="13" fillId="0" borderId="28" applyNumberFormat="0" applyFill="0" applyAlignment="0" applyProtection="0"/>
    <xf numFmtId="0" fontId="14" fillId="0" borderId="29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30" applyNumberFormat="0" applyAlignment="0" applyProtection="0"/>
    <xf numFmtId="0" fontId="19" fillId="8" borderId="31" applyNumberFormat="0" applyAlignment="0" applyProtection="0"/>
    <xf numFmtId="0" fontId="20" fillId="8" borderId="30" applyNumberFormat="0" applyAlignment="0" applyProtection="0"/>
    <xf numFmtId="0" fontId="21" fillId="0" borderId="32" applyNumberFormat="0" applyFill="0" applyAlignment="0" applyProtection="0"/>
    <xf numFmtId="0" fontId="22" fillId="9" borderId="33" applyNumberFormat="0" applyAlignment="0" applyProtection="0"/>
    <xf numFmtId="0" fontId="23" fillId="0" borderId="0" applyNumberFormat="0" applyFill="0" applyBorder="0" applyAlignment="0" applyProtection="0"/>
    <xf numFmtId="0" fontId="10" fillId="10" borderId="34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35" applyNumberFormat="0" applyFill="0" applyAlignment="0" applyProtection="0"/>
    <xf numFmtId="0" fontId="26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</cellStyleXfs>
  <cellXfs count="15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2" borderId="4" xfId="0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167" fontId="4" fillId="2" borderId="0" xfId="0" applyNumberFormat="1" applyFont="1" applyFill="1" applyBorder="1" applyAlignment="1">
      <alignment horizontal="left"/>
    </xf>
    <xf numFmtId="168" fontId="4" fillId="2" borderId="0" xfId="0" applyNumberFormat="1" applyFont="1" applyFill="1" applyBorder="1" applyAlignment="1">
      <alignment horizontal="left"/>
    </xf>
    <xf numFmtId="169" fontId="4" fillId="2" borderId="0" xfId="0" applyNumberFormat="1" applyFont="1" applyFill="1" applyBorder="1" applyAlignment="1">
      <alignment horizontal="left"/>
    </xf>
    <xf numFmtId="171" fontId="4" fillId="2" borderId="0" xfId="0" applyNumberFormat="1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left"/>
    </xf>
    <xf numFmtId="170" fontId="1" fillId="0" borderId="0" xfId="0" applyNumberFormat="1" applyFont="1"/>
    <xf numFmtId="0" fontId="4" fillId="2" borderId="4" xfId="0" applyFont="1" applyFill="1" applyBorder="1"/>
    <xf numFmtId="0" fontId="0" fillId="0" borderId="0" xfId="0"/>
    <xf numFmtId="11" fontId="0" fillId="0" borderId="0" xfId="0" applyNumberFormat="1"/>
    <xf numFmtId="0" fontId="2" fillId="2" borderId="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71" fontId="2" fillId="2" borderId="16" xfId="0" applyNumberFormat="1" applyFont="1" applyFill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71" fontId="2" fillId="2" borderId="18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0" xfId="0" applyFont="1" applyFill="1" applyBorder="1" applyAlignment="1" applyProtection="1">
      <alignment horizontal="left"/>
      <protection locked="0"/>
    </xf>
    <xf numFmtId="0" fontId="4" fillId="3" borderId="0" xfId="0" applyFont="1" applyFill="1" applyBorder="1" applyProtection="1">
      <protection locked="0"/>
    </xf>
    <xf numFmtId="165" fontId="4" fillId="3" borderId="0" xfId="0" applyNumberFormat="1" applyFon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166" fontId="4" fillId="3" borderId="0" xfId="0" applyNumberFormat="1" applyFont="1" applyFill="1" applyBorder="1" applyAlignment="1" applyProtection="1">
      <alignment horizontal="left"/>
      <protection locked="0"/>
    </xf>
    <xf numFmtId="166" fontId="4" fillId="3" borderId="7" xfId="0" applyNumberFormat="1" applyFont="1" applyFill="1" applyBorder="1" applyAlignment="1" applyProtection="1">
      <alignment horizontal="left"/>
      <protection locked="0"/>
    </xf>
    <xf numFmtId="0" fontId="30" fillId="2" borderId="0" xfId="0" applyFont="1" applyFill="1"/>
    <xf numFmtId="0" fontId="29" fillId="2" borderId="36" xfId="0" applyFont="1" applyFill="1" applyBorder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0" fontId="29" fillId="2" borderId="15" xfId="0" applyFont="1" applyFill="1" applyBorder="1" applyAlignment="1">
      <alignment horizontal="center" vertical="center"/>
    </xf>
    <xf numFmtId="0" fontId="29" fillId="2" borderId="46" xfId="0" applyFont="1" applyFill="1" applyBorder="1" applyAlignment="1">
      <alignment horizontal="center" vertical="center"/>
    </xf>
    <xf numFmtId="0" fontId="31" fillId="2" borderId="16" xfId="0" applyFont="1" applyFill="1" applyBorder="1" applyAlignment="1">
      <alignment horizontal="center" vertical="center"/>
    </xf>
    <xf numFmtId="0" fontId="31" fillId="2" borderId="17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/>
    </xf>
    <xf numFmtId="0" fontId="31" fillId="2" borderId="9" xfId="0" applyFont="1" applyFill="1" applyBorder="1" applyAlignment="1">
      <alignment horizontal="center" vertical="center"/>
    </xf>
    <xf numFmtId="0" fontId="30" fillId="2" borderId="44" xfId="0" applyFont="1" applyFill="1" applyBorder="1" applyAlignment="1">
      <alignment horizontal="center" vertical="center"/>
    </xf>
    <xf numFmtId="0" fontId="30" fillId="2" borderId="16" xfId="0" applyFont="1" applyFill="1" applyBorder="1" applyAlignment="1">
      <alignment horizontal="center" vertical="center"/>
    </xf>
    <xf numFmtId="0" fontId="30" fillId="2" borderId="17" xfId="0" applyFont="1" applyFill="1" applyBorder="1" applyAlignment="1">
      <alignment horizontal="center" vertical="center"/>
    </xf>
    <xf numFmtId="0" fontId="30" fillId="2" borderId="21" xfId="0" applyFont="1" applyFill="1" applyBorder="1" applyAlignment="1">
      <alignment horizontal="center" vertical="center"/>
    </xf>
    <xf numFmtId="0" fontId="30" fillId="2" borderId="16" xfId="0" applyFont="1" applyFill="1" applyBorder="1"/>
    <xf numFmtId="171" fontId="30" fillId="2" borderId="17" xfId="0" applyNumberFormat="1" applyFont="1" applyFill="1" applyBorder="1" applyAlignment="1">
      <alignment horizontal="center"/>
    </xf>
    <xf numFmtId="0" fontId="30" fillId="2" borderId="9" xfId="0" applyFont="1" applyFill="1" applyBorder="1"/>
    <xf numFmtId="0" fontId="30" fillId="2" borderId="17" xfId="0" applyFont="1" applyFill="1" applyBorder="1" applyAlignment="1">
      <alignment horizontal="center"/>
    </xf>
    <xf numFmtId="0" fontId="30" fillId="2" borderId="45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30" fillId="2" borderId="20" xfId="0" applyFont="1" applyFill="1" applyBorder="1" applyAlignment="1">
      <alignment horizontal="center" vertical="center"/>
    </xf>
    <xf numFmtId="0" fontId="30" fillId="2" borderId="47" xfId="0" applyFont="1" applyFill="1" applyBorder="1" applyAlignment="1">
      <alignment horizontal="center" vertical="center"/>
    </xf>
    <xf numFmtId="0" fontId="30" fillId="2" borderId="38" xfId="0" applyFont="1" applyFill="1" applyBorder="1" applyAlignment="1">
      <alignment horizontal="center" vertical="center"/>
    </xf>
    <xf numFmtId="0" fontId="30" fillId="2" borderId="39" xfId="0" applyFont="1" applyFill="1" applyBorder="1" applyAlignment="1">
      <alignment horizontal="center" vertical="center"/>
    </xf>
    <xf numFmtId="0" fontId="30" fillId="2" borderId="40" xfId="0" applyFont="1" applyFill="1" applyBorder="1" applyAlignment="1">
      <alignment horizontal="center" vertical="center"/>
    </xf>
    <xf numFmtId="0" fontId="30" fillId="2" borderId="18" xfId="0" applyFont="1" applyFill="1" applyBorder="1"/>
    <xf numFmtId="171" fontId="30" fillId="2" borderId="20" xfId="0" applyNumberFormat="1" applyFont="1" applyFill="1" applyBorder="1" applyAlignment="1">
      <alignment horizontal="center"/>
    </xf>
    <xf numFmtId="0" fontId="30" fillId="2" borderId="19" xfId="0" applyFont="1" applyFill="1" applyBorder="1"/>
    <xf numFmtId="0" fontId="29" fillId="2" borderId="16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/>
    </xf>
    <xf numFmtId="0" fontId="29" fillId="2" borderId="17" xfId="0" applyFont="1" applyFill="1" applyBorder="1" applyAlignment="1">
      <alignment horizontal="center" vertical="center"/>
    </xf>
    <xf numFmtId="0" fontId="30" fillId="2" borderId="9" xfId="0" applyFont="1" applyFill="1" applyBorder="1" applyAlignment="1">
      <alignment horizontal="center" vertical="center"/>
    </xf>
    <xf numFmtId="0" fontId="30" fillId="2" borderId="9" xfId="0" applyFont="1" applyFill="1" applyBorder="1" applyAlignment="1">
      <alignment horizontal="center"/>
    </xf>
    <xf numFmtId="164" fontId="30" fillId="2" borderId="9" xfId="0" applyNumberFormat="1" applyFont="1" applyFill="1" applyBorder="1" applyAlignment="1">
      <alignment horizontal="center"/>
    </xf>
    <xf numFmtId="171" fontId="30" fillId="2" borderId="9" xfId="0" applyNumberFormat="1" applyFont="1" applyFill="1" applyBorder="1" applyAlignment="1">
      <alignment horizontal="center"/>
    </xf>
    <xf numFmtId="2" fontId="30" fillId="2" borderId="9" xfId="0" applyNumberFormat="1" applyFont="1" applyFill="1" applyBorder="1"/>
    <xf numFmtId="0" fontId="30" fillId="2" borderId="19" xfId="0" applyFont="1" applyFill="1" applyBorder="1" applyAlignment="1">
      <alignment horizontal="center" vertical="center"/>
    </xf>
    <xf numFmtId="164" fontId="30" fillId="2" borderId="19" xfId="0" applyNumberFormat="1" applyFont="1" applyFill="1" applyBorder="1" applyAlignment="1">
      <alignment horizontal="center"/>
    </xf>
    <xf numFmtId="171" fontId="30" fillId="2" borderId="19" xfId="0" applyNumberFormat="1" applyFont="1" applyFill="1" applyBorder="1" applyAlignment="1">
      <alignment horizontal="center"/>
    </xf>
    <xf numFmtId="0" fontId="32" fillId="2" borderId="10" xfId="0" applyFont="1" applyFill="1" applyBorder="1" applyAlignment="1">
      <alignment horizontal="center"/>
    </xf>
    <xf numFmtId="0" fontId="32" fillId="2" borderId="22" xfId="0" applyFont="1" applyFill="1" applyBorder="1" applyAlignment="1">
      <alignment horizontal="center"/>
    </xf>
    <xf numFmtId="171" fontId="30" fillId="2" borderId="6" xfId="0" applyNumberFormat="1" applyFont="1" applyFill="1" applyBorder="1" applyAlignment="1">
      <alignment horizontal="center"/>
    </xf>
    <xf numFmtId="0" fontId="30" fillId="2" borderId="22" xfId="0" applyFont="1" applyFill="1" applyBorder="1" applyAlignment="1">
      <alignment horizontal="center"/>
    </xf>
    <xf numFmtId="0" fontId="30" fillId="2" borderId="4" xfId="0" applyFont="1" applyFill="1" applyBorder="1" applyAlignment="1">
      <alignment horizontal="center"/>
    </xf>
    <xf numFmtId="171" fontId="30" fillId="2" borderId="5" xfId="0" applyNumberFormat="1" applyFont="1" applyFill="1" applyBorder="1" applyAlignment="1">
      <alignment horizontal="center"/>
    </xf>
    <xf numFmtId="0" fontId="30" fillId="2" borderId="6" xfId="0" applyFont="1" applyFill="1" applyBorder="1" applyAlignment="1">
      <alignment horizontal="center"/>
    </xf>
    <xf numFmtId="171" fontId="30" fillId="2" borderId="8" xfId="0" applyNumberFormat="1" applyFont="1" applyFill="1" applyBorder="1" applyAlignment="1">
      <alignment horizontal="center"/>
    </xf>
    <xf numFmtId="2" fontId="30" fillId="2" borderId="19" xfId="0" applyNumberFormat="1" applyFont="1" applyFill="1" applyBorder="1"/>
    <xf numFmtId="0" fontId="32" fillId="2" borderId="37" xfId="0" applyFont="1" applyFill="1" applyBorder="1" applyAlignment="1">
      <alignment horizontal="center"/>
    </xf>
    <xf numFmtId="0" fontId="32" fillId="2" borderId="3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0" fontId="30" fillId="2" borderId="16" xfId="0" applyFont="1" applyFill="1" applyBorder="1" applyAlignment="1">
      <alignment horizontal="center"/>
    </xf>
    <xf numFmtId="0" fontId="33" fillId="2" borderId="13" xfId="0" applyFont="1" applyFill="1" applyBorder="1" applyAlignment="1">
      <alignment horizontal="center"/>
    </xf>
    <xf numFmtId="170" fontId="30" fillId="2" borderId="15" xfId="0" applyNumberFormat="1" applyFont="1" applyFill="1" applyBorder="1" applyAlignment="1">
      <alignment horizontal="left"/>
    </xf>
    <xf numFmtId="0" fontId="30" fillId="2" borderId="50" xfId="0" applyFont="1" applyFill="1" applyBorder="1"/>
    <xf numFmtId="0" fontId="30" fillId="2" borderId="46" xfId="0" applyFont="1" applyFill="1" applyBorder="1"/>
    <xf numFmtId="0" fontId="30" fillId="2" borderId="49" xfId="0" applyFont="1" applyFill="1" applyBorder="1"/>
    <xf numFmtId="0" fontId="33" fillId="2" borderId="16" xfId="0" applyFont="1" applyFill="1" applyBorder="1" applyAlignment="1">
      <alignment horizontal="center"/>
    </xf>
    <xf numFmtId="172" fontId="30" fillId="2" borderId="17" xfId="0" applyNumberFormat="1" applyFont="1" applyFill="1" applyBorder="1" applyAlignment="1">
      <alignment horizontal="left"/>
    </xf>
    <xf numFmtId="170" fontId="30" fillId="2" borderId="51" xfId="0" applyNumberFormat="1" applyFont="1" applyFill="1" applyBorder="1"/>
    <xf numFmtId="0" fontId="30" fillId="2" borderId="21" xfId="0" applyFont="1" applyFill="1" applyBorder="1"/>
    <xf numFmtId="0" fontId="30" fillId="2" borderId="23" xfId="0" applyFont="1" applyFill="1" applyBorder="1"/>
    <xf numFmtId="0" fontId="30" fillId="2" borderId="51" xfId="0" applyFont="1" applyFill="1" applyBorder="1"/>
    <xf numFmtId="2" fontId="30" fillId="2" borderId="17" xfId="0" applyNumberFormat="1" applyFont="1" applyFill="1" applyBorder="1" applyAlignment="1">
      <alignment horizontal="left"/>
    </xf>
    <xf numFmtId="0" fontId="30" fillId="2" borderId="18" xfId="0" applyFont="1" applyFill="1" applyBorder="1" applyAlignment="1">
      <alignment horizontal="center"/>
    </xf>
    <xf numFmtId="0" fontId="30" fillId="2" borderId="20" xfId="0" applyFont="1" applyFill="1" applyBorder="1" applyAlignment="1">
      <alignment horizontal="center"/>
    </xf>
    <xf numFmtId="0" fontId="30" fillId="2" borderId="17" xfId="0" applyFont="1" applyFill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4" fillId="2" borderId="16" xfId="0" applyFont="1" applyFill="1" applyBorder="1" applyAlignment="1">
      <alignment horizontal="center"/>
    </xf>
    <xf numFmtId="0" fontId="34" fillId="2" borderId="18" xfId="0" applyFont="1" applyFill="1" applyBorder="1" applyAlignment="1">
      <alignment horizontal="center"/>
    </xf>
    <xf numFmtId="0" fontId="30" fillId="2" borderId="20" xfId="0" applyFont="1" applyFill="1" applyBorder="1" applyAlignment="1">
      <alignment horizontal="left"/>
    </xf>
    <xf numFmtId="0" fontId="32" fillId="2" borderId="24" xfId="0" applyFont="1" applyFill="1" applyBorder="1" applyAlignment="1">
      <alignment horizontal="center"/>
    </xf>
    <xf numFmtId="0" fontId="30" fillId="2" borderId="26" xfId="0" applyFont="1" applyFill="1" applyBorder="1" applyAlignment="1">
      <alignment horizontal="left"/>
    </xf>
    <xf numFmtId="0" fontId="30" fillId="2" borderId="47" xfId="0" applyFont="1" applyFill="1" applyBorder="1"/>
    <xf numFmtId="0" fontId="30" fillId="2" borderId="48" xfId="0" applyFont="1" applyFill="1" applyBorder="1"/>
    <xf numFmtId="0" fontId="30" fillId="2" borderId="53" xfId="0" applyFont="1" applyFill="1" applyBorder="1"/>
    <xf numFmtId="0" fontId="30" fillId="2" borderId="52" xfId="0" applyFont="1" applyFill="1" applyBorder="1"/>
    <xf numFmtId="0" fontId="3" fillId="35" borderId="10" xfId="0" applyFont="1" applyFill="1" applyBorder="1" applyAlignment="1">
      <alignment horizontal="center"/>
    </xf>
    <xf numFmtId="0" fontId="3" fillId="35" borderId="11" xfId="0" applyFont="1" applyFill="1" applyBorder="1" applyAlignment="1">
      <alignment horizontal="center"/>
    </xf>
    <xf numFmtId="0" fontId="3" fillId="35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9" fillId="2" borderId="13" xfId="0" applyFont="1" applyFill="1" applyBorder="1" applyAlignment="1">
      <alignment horizontal="center"/>
    </xf>
    <xf numFmtId="0" fontId="29" fillId="2" borderId="15" xfId="0" applyFont="1" applyFill="1" applyBorder="1" applyAlignment="1">
      <alignment horizontal="center"/>
    </xf>
    <xf numFmtId="0" fontId="31" fillId="2" borderId="10" xfId="0" applyFont="1" applyFill="1" applyBorder="1" applyAlignment="1">
      <alignment horizontal="center"/>
    </xf>
    <xf numFmtId="0" fontId="31" fillId="2" borderId="12" xfId="0" applyFont="1" applyFill="1" applyBorder="1" applyAlignment="1">
      <alignment horizontal="center"/>
    </xf>
    <xf numFmtId="0" fontId="31" fillId="2" borderId="13" xfId="0" applyFont="1" applyFill="1" applyBorder="1" applyAlignment="1">
      <alignment horizontal="center" vertical="center"/>
    </xf>
    <xf numFmtId="0" fontId="31" fillId="2" borderId="15" xfId="0" applyFont="1" applyFill="1" applyBorder="1" applyAlignment="1">
      <alignment horizontal="center" vertical="center"/>
    </xf>
    <xf numFmtId="0" fontId="32" fillId="2" borderId="10" xfId="0" applyFont="1" applyFill="1" applyBorder="1" applyAlignment="1">
      <alignment horizontal="center"/>
    </xf>
    <xf numFmtId="0" fontId="32" fillId="2" borderId="12" xfId="0" applyFont="1" applyFill="1" applyBorder="1" applyAlignment="1">
      <alignment horizontal="center"/>
    </xf>
    <xf numFmtId="0" fontId="31" fillId="2" borderId="13" xfId="0" applyFont="1" applyFill="1" applyBorder="1" applyAlignment="1">
      <alignment horizontal="center"/>
    </xf>
    <xf numFmtId="0" fontId="31" fillId="2" borderId="14" xfId="0" applyFont="1" applyFill="1" applyBorder="1" applyAlignment="1">
      <alignment horizontal="center"/>
    </xf>
    <xf numFmtId="0" fontId="31" fillId="2" borderId="15" xfId="0" applyFont="1" applyFill="1" applyBorder="1" applyAlignment="1">
      <alignment horizontal="center"/>
    </xf>
    <xf numFmtId="0" fontId="31" fillId="2" borderId="16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center" vertical="center"/>
    </xf>
    <xf numFmtId="0" fontId="31" fillId="2" borderId="17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/>
    </xf>
    <xf numFmtId="0" fontId="29" fillId="2" borderId="41" xfId="0" applyFont="1" applyFill="1" applyBorder="1" applyAlignment="1">
      <alignment horizontal="center"/>
    </xf>
    <xf numFmtId="0" fontId="29" fillId="2" borderId="42" xfId="0" applyFont="1" applyFill="1" applyBorder="1" applyAlignment="1">
      <alignment horizontal="center"/>
    </xf>
    <xf numFmtId="0" fontId="29" fillId="2" borderId="43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31" fillId="2" borderId="2" xfId="0" applyFont="1" applyFill="1" applyBorder="1" applyAlignment="1">
      <alignment horizontal="center"/>
    </xf>
    <xf numFmtId="0" fontId="31" fillId="2" borderId="3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s-CO" sz="1800" b="1" i="0"/>
              <a:t>Prediction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7228341931839411"/>
          <c:y val="0.17075777487664145"/>
          <c:w val="0.77672884660081409"/>
          <c:h val="0.60101484350490042"/>
        </c:manualLayout>
      </c:layout>
      <c:scatterChart>
        <c:scatterStyle val="lineMarker"/>
        <c:varyColors val="0"/>
        <c:ser>
          <c:idx val="2"/>
          <c:order val="0"/>
          <c:tx>
            <c:strRef>
              <c:f>Modelo!$C$7</c:f>
              <c:strCache>
                <c:ptCount val="1"/>
                <c:pt idx="0">
                  <c:v>ID of BE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Calculos!$C$27:$C$57</c:f>
              <c:numCache>
                <c:formatCode>0.00000</c:formatCode>
                <c:ptCount val="31"/>
                <c:pt idx="0" formatCode="General">
                  <c:v>0</c:v>
                </c:pt>
                <c:pt idx="1">
                  <c:v>9.6551724137931033E-5</c:v>
                </c:pt>
                <c:pt idx="2">
                  <c:v>1.9310344827586207E-4</c:v>
                </c:pt>
                <c:pt idx="3">
                  <c:v>2.8965517241379309E-4</c:v>
                </c:pt>
                <c:pt idx="4">
                  <c:v>3.8620689655172413E-4</c:v>
                </c:pt>
                <c:pt idx="5">
                  <c:v>4.8275862068965518E-4</c:v>
                </c:pt>
                <c:pt idx="6">
                  <c:v>5.7931034482758617E-4</c:v>
                </c:pt>
                <c:pt idx="7">
                  <c:v>6.7586206896551716E-4</c:v>
                </c:pt>
                <c:pt idx="8">
                  <c:v>7.7241379310344816E-4</c:v>
                </c:pt>
                <c:pt idx="9">
                  <c:v>8.6896551724137915E-4</c:v>
                </c:pt>
                <c:pt idx="10">
                  <c:v>9.6551724137931014E-4</c:v>
                </c:pt>
                <c:pt idx="11">
                  <c:v>1.0620689655172412E-3</c:v>
                </c:pt>
                <c:pt idx="12">
                  <c:v>1.1586206896551723E-3</c:v>
                </c:pt>
                <c:pt idx="13">
                  <c:v>1.2551724137931034E-3</c:v>
                </c:pt>
                <c:pt idx="14">
                  <c:v>1.3517241379310345E-3</c:v>
                </c:pt>
                <c:pt idx="15">
                  <c:v>1.4482758620689656E-3</c:v>
                </c:pt>
                <c:pt idx="16">
                  <c:v>1.5448275862068967E-3</c:v>
                </c:pt>
                <c:pt idx="17">
                  <c:v>1.6413793103448278E-3</c:v>
                </c:pt>
                <c:pt idx="18">
                  <c:v>1.7379310344827589E-3</c:v>
                </c:pt>
                <c:pt idx="19">
                  <c:v>1.83448275862069E-3</c:v>
                </c:pt>
                <c:pt idx="20">
                  <c:v>1.9310344827586211E-3</c:v>
                </c:pt>
                <c:pt idx="21">
                  <c:v>2.027586206896552E-3</c:v>
                </c:pt>
                <c:pt idx="22">
                  <c:v>2.1241379310344829E-3</c:v>
                </c:pt>
                <c:pt idx="23">
                  <c:v>2.2206896551724138E-3</c:v>
                </c:pt>
                <c:pt idx="24">
                  <c:v>2.3172413793103447E-3</c:v>
                </c:pt>
                <c:pt idx="25">
                  <c:v>2.4137931034482756E-3</c:v>
                </c:pt>
                <c:pt idx="26">
                  <c:v>2.5103448275862065E-3</c:v>
                </c:pt>
                <c:pt idx="27">
                  <c:v>2.6068965517241373E-3</c:v>
                </c:pt>
                <c:pt idx="28">
                  <c:v>2.7034482758620682E-3</c:v>
                </c:pt>
                <c:pt idx="29" formatCode="General">
                  <c:v>2.7999999999999991E-3</c:v>
                </c:pt>
                <c:pt idx="30" formatCode="General">
                  <c:v>1.4638283688275949E-2</c:v>
                </c:pt>
              </c:numCache>
            </c:numRef>
          </c:xVal>
          <c:yVal>
            <c:numRef>
              <c:f>Calculos!$F$27:$F$57</c:f>
              <c:numCache>
                <c:formatCode>General</c:formatCode>
                <c:ptCount val="31"/>
                <c:pt idx="0">
                  <c:v>0</c:v>
                </c:pt>
                <c:pt idx="1">
                  <c:v>6.7776456599286564E-2</c:v>
                </c:pt>
                <c:pt idx="2">
                  <c:v>0.13317479191438764</c:v>
                </c:pt>
                <c:pt idx="3">
                  <c:v>0.1961950059453032</c:v>
                </c:pt>
                <c:pt idx="4">
                  <c:v>0.25683709869203331</c:v>
                </c:pt>
                <c:pt idx="5">
                  <c:v>0.31510107015457789</c:v>
                </c:pt>
                <c:pt idx="6">
                  <c:v>0.37098692033293695</c:v>
                </c:pt>
                <c:pt idx="7">
                  <c:v>0.42449464922711055</c:v>
                </c:pt>
                <c:pt idx="8">
                  <c:v>0.47562425683709864</c:v>
                </c:pt>
                <c:pt idx="9">
                  <c:v>0.52437574316290125</c:v>
                </c:pt>
                <c:pt idx="10">
                  <c:v>0.5707491082045183</c:v>
                </c:pt>
                <c:pt idx="11">
                  <c:v>0.61474435196194999</c:v>
                </c:pt>
                <c:pt idx="12">
                  <c:v>0.65636147443519621</c:v>
                </c:pt>
                <c:pt idx="13">
                  <c:v>0.69560047562425686</c:v>
                </c:pt>
                <c:pt idx="14">
                  <c:v>0.73246135552913194</c:v>
                </c:pt>
                <c:pt idx="15">
                  <c:v>0.76694411414982167</c:v>
                </c:pt>
                <c:pt idx="16">
                  <c:v>0.79904875148632581</c:v>
                </c:pt>
                <c:pt idx="17">
                  <c:v>0.8287752675386445</c:v>
                </c:pt>
                <c:pt idx="18">
                  <c:v>0.85612366230677772</c:v>
                </c:pt>
                <c:pt idx="19">
                  <c:v>0.88109393579072548</c:v>
                </c:pt>
                <c:pt idx="20">
                  <c:v>0.90368608799048755</c:v>
                </c:pt>
                <c:pt idx="21">
                  <c:v>0.92390011890606427</c:v>
                </c:pt>
                <c:pt idx="22">
                  <c:v>0.94173602853745542</c:v>
                </c:pt>
                <c:pt idx="23">
                  <c:v>0.9571938168846611</c:v>
                </c:pt>
                <c:pt idx="24">
                  <c:v>0.97027348394768131</c:v>
                </c:pt>
                <c:pt idx="25">
                  <c:v>0.98097502972651607</c:v>
                </c:pt>
                <c:pt idx="26">
                  <c:v>0.98929845422116525</c:v>
                </c:pt>
                <c:pt idx="27">
                  <c:v>0.99524375743162896</c:v>
                </c:pt>
                <c:pt idx="28">
                  <c:v>0.99881093935790721</c:v>
                </c:pt>
                <c:pt idx="29">
                  <c:v>1</c:v>
                </c:pt>
                <c:pt idx="3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E7-4F4E-B2C4-34E566360AFA}"/>
            </c:ext>
          </c:extLst>
        </c:ser>
        <c:ser>
          <c:idx val="0"/>
          <c:order val="1"/>
          <c:tx>
            <c:v>Model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Calculos!$D$4:$D$7</c:f>
              <c:numCache>
                <c:formatCode>0.0000</c:formatCode>
                <c:ptCount val="4"/>
                <c:pt idx="0">
                  <c:v>2.8E-3</c:v>
                </c:pt>
                <c:pt idx="1">
                  <c:v>7.2954625199362034E-3</c:v>
                </c:pt>
                <c:pt idx="2">
                  <c:v>1.0733981481481481E-2</c:v>
                </c:pt>
                <c:pt idx="3">
                  <c:v>1.442729946524064E-2</c:v>
                </c:pt>
              </c:numCache>
            </c:numRef>
          </c:xVal>
          <c:yVal>
            <c:numRef>
              <c:f>Calculos!$C$4:$C$7</c:f>
              <c:numCache>
                <c:formatCode>General</c:formatCode>
                <c:ptCount val="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7-4F4E-B2C4-34E566360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83215"/>
        <c:axId val="1124083631"/>
        <c:extLst/>
      </c:scatterChart>
      <c:valAx>
        <c:axId val="1124083215"/>
        <c:scaling>
          <c:orientation val="minMax"/>
          <c:max val="5.000000000000001E-2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 b="1" i="1"/>
                  <a:t>Regularize Damage Zone Strains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1124083631"/>
        <c:crosses val="autoZero"/>
        <c:crossBetween val="midCat"/>
      </c:valAx>
      <c:valAx>
        <c:axId val="112408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 b="1"/>
                  <a:t>Relative Stress </a:t>
                </a:r>
                <a:r>
                  <a:rPr lang="es-CO" b="1" baseline="0"/>
                  <a:t>[</a:t>
                </a:r>
                <a:r>
                  <a:rPr lang="el-GR" b="1" baseline="0"/>
                  <a:t>σ</a:t>
                </a:r>
                <a:r>
                  <a:rPr lang="es-CO" sz="800" b="1" baseline="0"/>
                  <a:t>j</a:t>
                </a:r>
                <a:r>
                  <a:rPr lang="es-CO" sz="1200" b="1" i="0" u="none" strike="noStrike" baseline="0">
                    <a:effectLst/>
                  </a:rPr>
                  <a:t>/</a:t>
                </a:r>
                <a:r>
                  <a:rPr lang="el-GR" sz="1200" b="1" i="0" u="none" strike="noStrike" baseline="0">
                    <a:effectLst/>
                  </a:rPr>
                  <a:t>σ</a:t>
                </a:r>
                <a:r>
                  <a:rPr lang="es-CO" sz="1200" b="1" i="0" u="none" strike="noStrike" baseline="0">
                    <a:effectLst/>
                  </a:rPr>
                  <a:t>max</a:t>
                </a:r>
                <a:r>
                  <a:rPr lang="es-CO" sz="1200" b="1" baseline="0"/>
                  <a:t>]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2.4804843606871657E-2"/>
              <c:y val="0.170757774876641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1124083215"/>
        <c:crosses val="autoZero"/>
        <c:crossBetween val="midCat"/>
      </c:valAx>
      <c:spPr>
        <a:solidFill>
          <a:schemeClr val="bg2"/>
        </a:solidFill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70398111652169226"/>
          <c:y val="0.50003852547659078"/>
          <c:w val="0.21658250485375666"/>
          <c:h val="0.24884219010174816"/>
        </c:manualLayout>
      </c:layout>
      <c:overlay val="0"/>
      <c:spPr>
        <a:solidFill>
          <a:schemeClr val="bg1"/>
        </a:solidFill>
        <a:ln w="19050"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681865</xdr:colOff>
      <xdr:row>4</xdr:row>
      <xdr:rowOff>34065</xdr:rowOff>
    </xdr:to>
    <xdr:pic>
      <xdr:nvPicPr>
        <xdr:cNvPr id="5" name="Imagen 4" descr="observatorios e institutos - Sostenibilidad - Uninorte DXP">
          <a:extLst>
            <a:ext uri="{FF2B5EF4-FFF2-40B4-BE49-F238E27FC236}">
              <a16:creationId xmlns:a16="http://schemas.microsoft.com/office/drawing/2014/main" id="{1D1D9C97-204E-4DE0-98F4-6309D9411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17476" cy="818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0</xdr:colOff>
      <xdr:row>21</xdr:row>
      <xdr:rowOff>0</xdr:rowOff>
    </xdr:from>
    <xdr:to>
      <xdr:col>8</xdr:col>
      <xdr:colOff>2913</xdr:colOff>
      <xdr:row>35</xdr:row>
      <xdr:rowOff>98035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7520AB-D2AE-4C60-81CA-4B3497820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0</xdr:colOff>
      <xdr:row>9</xdr:row>
      <xdr:rowOff>0</xdr:rowOff>
    </xdr:from>
    <xdr:to>
      <xdr:col>13</xdr:col>
      <xdr:colOff>765928</xdr:colOff>
      <xdr:row>28</xdr:row>
      <xdr:rowOff>186874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B28CA10-0060-47D3-9903-FAF06E66E013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977" r="47721" b="16633"/>
        <a:stretch/>
      </xdr:blipFill>
      <xdr:spPr bwMode="auto">
        <a:xfrm>
          <a:off x="7226710" y="1868129"/>
          <a:ext cx="3960551" cy="4010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48C1D-55DE-4417-B3CB-4CDA1A8A99E4}" name="Tabla1" displayName="Tabla1" ref="A1:A4" totalsRowShown="0" headerRowDxfId="5" dataDxfId="4">
  <autoFilter ref="A1:A4" xr:uid="{99348C1D-55DE-4417-B3CB-4CDA1A8A99E4}"/>
  <tableColumns count="1">
    <tableColumn id="1" xr3:uid="{1865A5FE-B85C-485B-8AC4-E81EF2142A17}" name="Type of Detai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85DAD7-F12A-4EC0-8694-90FB0963E6A9}" name="Tabla2" displayName="Tabla2" ref="A6:A8" totalsRowShown="0" headerRowDxfId="2" dataDxfId="1">
  <autoFilter ref="A6:A8" xr:uid="{A885DAD7-F12A-4EC0-8694-90FB0963E6A9}"/>
  <tableColumns count="1">
    <tableColumn id="1" xr3:uid="{81582E2E-605F-4DB4-94E6-5FECD92D23E9}" name="Parable Mod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BABE-7A8D-49D5-A12F-6668545B0284}">
  <sheetPr codeName="Hoja1">
    <pageSetUpPr fitToPage="1"/>
  </sheetPr>
  <dimension ref="A1:Q37"/>
  <sheetViews>
    <sheetView showGridLines="0" tabSelected="1" view="pageBreakPreview" zoomScale="85" zoomScaleNormal="85" zoomScaleSheetLayoutView="85" workbookViewId="0">
      <selection activeCell="B17" sqref="B17"/>
    </sheetView>
  </sheetViews>
  <sheetFormatPr baseColWidth="10" defaultColWidth="11.5703125" defaultRowHeight="15.75" x14ac:dyDescent="0.25"/>
  <cols>
    <col min="1" max="1" width="11.5703125" style="2"/>
    <col min="2" max="2" width="12.42578125" style="2" bestFit="1" customWidth="1"/>
    <col min="3" max="6" width="11.5703125" style="2"/>
    <col min="7" max="7" width="12.7109375" style="2" bestFit="1" customWidth="1"/>
    <col min="8" max="10" width="11.5703125" style="2"/>
    <col min="11" max="11" width="10" style="2" customWidth="1"/>
    <col min="12" max="12" width="15.28515625" style="2" bestFit="1" customWidth="1"/>
    <col min="13" max="13" width="9.5703125" style="2" customWidth="1"/>
    <col min="14" max="14" width="11.5703125" style="2"/>
    <col min="15" max="15" width="7.85546875" style="2" bestFit="1" customWidth="1"/>
    <col min="16" max="16" width="15.28515625" style="2" bestFit="1" customWidth="1"/>
    <col min="17" max="17" width="7.28515625" style="2" bestFit="1" customWidth="1"/>
    <col min="18" max="16384" width="11.5703125" style="2"/>
  </cols>
  <sheetData>
    <row r="1" spans="1:17" ht="15.6" customHeight="1" thickBot="1" x14ac:dyDescent="0.3">
      <c r="A1" s="3"/>
      <c r="B1" s="4"/>
      <c r="C1" s="4"/>
      <c r="D1" s="123" t="s">
        <v>79</v>
      </c>
      <c r="E1" s="124"/>
      <c r="F1" s="124"/>
      <c r="G1" s="124"/>
      <c r="H1" s="124"/>
      <c r="I1" s="125"/>
      <c r="O1" s="120" t="s">
        <v>74</v>
      </c>
      <c r="P1" s="121"/>
      <c r="Q1" s="122"/>
    </row>
    <row r="2" spans="1:17" ht="15.6" customHeight="1" thickBot="1" x14ac:dyDescent="0.3">
      <c r="A2" s="5"/>
      <c r="B2" s="6"/>
      <c r="C2" s="6"/>
      <c r="D2" s="126"/>
      <c r="E2" s="127"/>
      <c r="F2" s="127"/>
      <c r="G2" s="127"/>
      <c r="H2" s="127"/>
      <c r="I2" s="128"/>
      <c r="O2" s="34" t="s">
        <v>69</v>
      </c>
      <c r="P2" s="35" t="s">
        <v>70</v>
      </c>
      <c r="Q2" s="36" t="s">
        <v>71</v>
      </c>
    </row>
    <row r="3" spans="1:17" ht="15.6" customHeight="1" x14ac:dyDescent="0.25">
      <c r="A3" s="5"/>
      <c r="B3" s="6"/>
      <c r="C3" s="6"/>
      <c r="D3" s="126"/>
      <c r="E3" s="127"/>
      <c r="F3" s="127"/>
      <c r="G3" s="127"/>
      <c r="H3" s="127"/>
      <c r="I3" s="128"/>
      <c r="O3" s="27">
        <f>+Calculos!C27</f>
        <v>0</v>
      </c>
      <c r="P3" s="28">
        <f>+Calculos!F27</f>
        <v>0</v>
      </c>
      <c r="Q3" s="29">
        <f>+Calculos!G27</f>
        <v>0</v>
      </c>
    </row>
    <row r="4" spans="1:17" ht="15.6" customHeight="1" thickBot="1" x14ac:dyDescent="0.3">
      <c r="A4" s="8"/>
      <c r="B4" s="9"/>
      <c r="C4" s="9"/>
      <c r="D4" s="129" t="s">
        <v>30</v>
      </c>
      <c r="E4" s="130"/>
      <c r="F4" s="130"/>
      <c r="G4" s="130"/>
      <c r="H4" s="130"/>
      <c r="I4" s="131"/>
      <c r="O4" s="30">
        <f>+Calculos!C28</f>
        <v>9.6551724137931033E-5</v>
      </c>
      <c r="P4" s="26">
        <f>+Calculos!F28</f>
        <v>6.7776456599286564E-2</v>
      </c>
      <c r="Q4" s="31">
        <f>+Calculos!G28</f>
        <v>0.53158809988109401</v>
      </c>
    </row>
    <row r="5" spans="1:17" ht="16.5" thickBot="1" x14ac:dyDescent="0.3">
      <c r="A5" s="5"/>
      <c r="B5" s="6"/>
      <c r="C5" s="6"/>
      <c r="D5" s="6"/>
      <c r="E5" s="6"/>
      <c r="F5" s="6"/>
      <c r="G5" s="6"/>
      <c r="H5" s="6"/>
      <c r="I5" s="7"/>
      <c r="O5" s="30">
        <f>+Calculos!C29</f>
        <v>1.9310344827586207E-4</v>
      </c>
      <c r="P5" s="26">
        <f>+Calculos!F29</f>
        <v>0.13317479191438764</v>
      </c>
      <c r="Q5" s="31">
        <f>+Calculos!G29</f>
        <v>1.0445239857312723</v>
      </c>
    </row>
    <row r="6" spans="1:17" ht="16.5" thickBot="1" x14ac:dyDescent="0.3">
      <c r="A6" s="5"/>
      <c r="B6" s="132" t="s">
        <v>20</v>
      </c>
      <c r="C6" s="133"/>
      <c r="D6" s="134"/>
      <c r="E6" s="6"/>
      <c r="F6" s="132" t="s">
        <v>21</v>
      </c>
      <c r="G6" s="133"/>
      <c r="H6" s="134"/>
      <c r="I6" s="7"/>
      <c r="O6" s="30">
        <f>+Calculos!C30</f>
        <v>2.8965517241379309E-4</v>
      </c>
      <c r="P6" s="26">
        <f>+Calculos!F30</f>
        <v>0.1961950059453032</v>
      </c>
      <c r="Q6" s="31">
        <f>+Calculos!G30</f>
        <v>1.5388076575505349</v>
      </c>
    </row>
    <row r="7" spans="1:17" ht="20.25" x14ac:dyDescent="0.3">
      <c r="A7" s="5"/>
      <c r="B7" s="37" t="s">
        <v>75</v>
      </c>
      <c r="C7" s="38" t="s">
        <v>78</v>
      </c>
      <c r="D7" s="7"/>
      <c r="E7" s="6"/>
      <c r="F7" s="11" t="s">
        <v>22</v>
      </c>
      <c r="G7" s="13">
        <f>+IF(C8=Calculos!A2, 0.0028, IF(C8=Calculos!A3, 0.0028, IF(C8=Calculos!A4,Calculos!M36)))</f>
        <v>2.8E-3</v>
      </c>
      <c r="H7" s="7"/>
      <c r="I7" s="7"/>
      <c r="O7" s="30">
        <f>+Calculos!C31</f>
        <v>3.8620689655172413E-4</v>
      </c>
      <c r="P7" s="26">
        <f>+Calculos!F31</f>
        <v>0.25683709869203331</v>
      </c>
      <c r="Q7" s="31">
        <f>+Calculos!G31</f>
        <v>2.0144391153388828</v>
      </c>
    </row>
    <row r="8" spans="1:17" x14ac:dyDescent="0.25">
      <c r="A8" s="5"/>
      <c r="B8" s="11" t="s">
        <v>25</v>
      </c>
      <c r="C8" s="38" t="s">
        <v>38</v>
      </c>
      <c r="D8" s="7"/>
      <c r="E8" s="6"/>
      <c r="F8" s="11" t="s">
        <v>5</v>
      </c>
      <c r="G8" s="12">
        <f>+C10*C12</f>
        <v>21.6</v>
      </c>
      <c r="H8" s="7"/>
      <c r="I8" s="7"/>
      <c r="O8" s="30">
        <f>+Calculos!C32</f>
        <v>4.8275862068965518E-4</v>
      </c>
      <c r="P8" s="26">
        <f>+Calculos!F32</f>
        <v>0.31510107015457789</v>
      </c>
      <c r="Q8" s="31">
        <f>+Calculos!G32</f>
        <v>2.4714183590963139</v>
      </c>
    </row>
    <row r="9" spans="1:17" x14ac:dyDescent="0.25">
      <c r="A9" s="5"/>
      <c r="B9" s="21" t="s">
        <v>42</v>
      </c>
      <c r="C9" s="39" t="s">
        <v>44</v>
      </c>
      <c r="D9" s="7"/>
      <c r="E9" s="6"/>
      <c r="F9" s="11" t="s">
        <v>12</v>
      </c>
      <c r="G9" s="12">
        <f>+C11-2*C13</f>
        <v>33</v>
      </c>
      <c r="H9" s="7"/>
      <c r="I9" s="7"/>
      <c r="O9" s="30">
        <f>+Calculos!C33</f>
        <v>5.7931034482758617E-4</v>
      </c>
      <c r="P9" s="26">
        <f>+Calculos!F33</f>
        <v>0.37098692033293695</v>
      </c>
      <c r="Q9" s="31">
        <f>+Calculos!G33</f>
        <v>2.90974538882283</v>
      </c>
    </row>
    <row r="10" spans="1:17" x14ac:dyDescent="0.25">
      <c r="A10" s="5"/>
      <c r="B10" s="11" t="s">
        <v>18</v>
      </c>
      <c r="C10" s="40">
        <v>12</v>
      </c>
      <c r="D10" s="7"/>
      <c r="E10" s="6"/>
      <c r="F10" s="11" t="s">
        <v>6</v>
      </c>
      <c r="G10" s="14">
        <f>+C10*C11</f>
        <v>432</v>
      </c>
      <c r="H10" s="7"/>
      <c r="I10" s="7"/>
      <c r="O10" s="30">
        <f>+Calculos!C34</f>
        <v>6.7586206896551716E-4</v>
      </c>
      <c r="P10" s="26">
        <f>+Calculos!F34</f>
        <v>0.42449464922711055</v>
      </c>
      <c r="Q10" s="31">
        <f>+Calculos!G34</f>
        <v>3.32942020451843</v>
      </c>
    </row>
    <row r="11" spans="1:17" x14ac:dyDescent="0.25">
      <c r="A11" s="5"/>
      <c r="B11" s="11" t="s">
        <v>81</v>
      </c>
      <c r="C11" s="40">
        <v>36</v>
      </c>
      <c r="D11" s="7"/>
      <c r="E11" s="6"/>
      <c r="F11" s="11" t="s">
        <v>7</v>
      </c>
      <c r="G11" s="14">
        <f>+(C10-2*C13)*(C11-2*C13)</f>
        <v>297</v>
      </c>
      <c r="H11" s="7"/>
      <c r="I11" s="7"/>
      <c r="O11" s="30">
        <f>+Calculos!C35</f>
        <v>7.7241379310344816E-4</v>
      </c>
      <c r="P11" s="26">
        <f>+Calculos!F35</f>
        <v>0.47562425683709864</v>
      </c>
      <c r="Q11" s="31">
        <f>+Calculos!G35</f>
        <v>3.7304428061831154</v>
      </c>
    </row>
    <row r="12" spans="1:17" x14ac:dyDescent="0.25">
      <c r="A12" s="5"/>
      <c r="B12" s="11" t="s">
        <v>19</v>
      </c>
      <c r="C12" s="38">
        <v>1.8</v>
      </c>
      <c r="D12" s="7"/>
      <c r="E12" s="6"/>
      <c r="F12" s="11" t="s">
        <v>8</v>
      </c>
      <c r="G12" s="15">
        <f>+G10*C14</f>
        <v>11.016</v>
      </c>
      <c r="H12" s="7"/>
      <c r="I12" s="7"/>
      <c r="O12" s="30">
        <f>+Calculos!C36</f>
        <v>8.6896551724137915E-4</v>
      </c>
      <c r="P12" s="26">
        <f>+Calculos!F36</f>
        <v>0.52437574316290125</v>
      </c>
      <c r="Q12" s="31">
        <f>+Calculos!G36</f>
        <v>4.1128131938168844</v>
      </c>
    </row>
    <row r="13" spans="1:17" x14ac:dyDescent="0.25">
      <c r="A13" s="5"/>
      <c r="B13" s="11" t="s">
        <v>80</v>
      </c>
      <c r="C13" s="40">
        <v>1.5</v>
      </c>
      <c r="D13" s="7"/>
      <c r="E13" s="6"/>
      <c r="F13" s="11" t="s">
        <v>11</v>
      </c>
      <c r="G13" s="15">
        <f>+C16*PI()*C17^2/4</f>
        <v>0.78539816339744828</v>
      </c>
      <c r="H13" s="7"/>
      <c r="I13" s="7"/>
      <c r="O13" s="30">
        <f>+Calculos!C37</f>
        <v>9.6551724137931014E-4</v>
      </c>
      <c r="P13" s="26">
        <f>+Calculos!F37</f>
        <v>0.5707491082045183</v>
      </c>
      <c r="Q13" s="31">
        <f>+Calculos!G37</f>
        <v>4.4765313674197378</v>
      </c>
    </row>
    <row r="14" spans="1:17" ht="20.25" x14ac:dyDescent="0.3">
      <c r="A14" s="5"/>
      <c r="B14" s="11" t="s">
        <v>23</v>
      </c>
      <c r="C14" s="41">
        <v>2.5499999999999998E-2</v>
      </c>
      <c r="D14" s="7"/>
      <c r="E14" s="6"/>
      <c r="F14" s="11" t="s">
        <v>24</v>
      </c>
      <c r="G14" s="17">
        <f>+G13/(G9*C15)</f>
        <v>5.949986086344305E-3</v>
      </c>
      <c r="H14" s="7"/>
      <c r="I14" s="7"/>
      <c r="O14" s="30">
        <f>+Calculos!C38</f>
        <v>1.0620689655172412E-3</v>
      </c>
      <c r="P14" s="26">
        <f>+Calculos!F38</f>
        <v>0.61474435196194999</v>
      </c>
      <c r="Q14" s="31">
        <f>+Calculos!G38</f>
        <v>4.8215973269916761</v>
      </c>
    </row>
    <row r="15" spans="1:17" x14ac:dyDescent="0.25">
      <c r="A15" s="5"/>
      <c r="B15" s="11" t="s">
        <v>2</v>
      </c>
      <c r="C15" s="40">
        <v>4</v>
      </c>
      <c r="D15" s="7"/>
      <c r="E15" s="6"/>
      <c r="F15" s="5"/>
      <c r="G15" s="6"/>
      <c r="H15" s="7"/>
      <c r="I15" s="7"/>
      <c r="O15" s="30">
        <f>+Calculos!C39</f>
        <v>1.1586206896551723E-3</v>
      </c>
      <c r="P15" s="26">
        <f>+Calculos!F39</f>
        <v>0.65636147443519621</v>
      </c>
      <c r="Q15" s="31">
        <f>+Calculos!G39</f>
        <v>5.1480110725326993</v>
      </c>
    </row>
    <row r="16" spans="1:17" x14ac:dyDescent="0.25">
      <c r="A16" s="5"/>
      <c r="B16" s="11" t="s">
        <v>29</v>
      </c>
      <c r="C16" s="41">
        <v>4</v>
      </c>
      <c r="D16" s="7"/>
      <c r="E16" s="6"/>
      <c r="F16" s="11" t="s">
        <v>4</v>
      </c>
      <c r="G16" s="16">
        <f>+(0.85*(G10-G12)*C18)+(G12*C19)</f>
        <v>2117.6791199999998</v>
      </c>
      <c r="H16" s="7"/>
      <c r="I16" s="7"/>
      <c r="O16" s="30">
        <f>+Calculos!C40</f>
        <v>1.2551724137931034E-3</v>
      </c>
      <c r="P16" s="26">
        <f>+Calculos!F40</f>
        <v>0.69560047562425686</v>
      </c>
      <c r="Q16" s="31">
        <f>+Calculos!G40</f>
        <v>5.4557726040428065</v>
      </c>
    </row>
    <row r="17" spans="1:17" ht="16.5" thickBot="1" x14ac:dyDescent="0.3">
      <c r="A17" s="5"/>
      <c r="B17" s="11" t="s">
        <v>82</v>
      </c>
      <c r="C17" s="40">
        <v>0.5</v>
      </c>
      <c r="D17" s="7"/>
      <c r="E17" s="6"/>
      <c r="F17" s="18" t="s">
        <v>9</v>
      </c>
      <c r="G17" s="19">
        <f>+G16/G11</f>
        <v>7.1302327272727268</v>
      </c>
      <c r="H17" s="10"/>
      <c r="I17" s="7"/>
      <c r="O17" s="30">
        <f>+Calculos!C41</f>
        <v>1.3517241379310345E-3</v>
      </c>
      <c r="P17" s="26">
        <f>+Calculos!F41</f>
        <v>0.73246135552913194</v>
      </c>
      <c r="Q17" s="31">
        <f>+Calculos!G41</f>
        <v>5.7448819215219977</v>
      </c>
    </row>
    <row r="18" spans="1:17" x14ac:dyDescent="0.25">
      <c r="A18" s="5"/>
      <c r="B18" s="11" t="s">
        <v>15</v>
      </c>
      <c r="C18" s="42">
        <v>3.8</v>
      </c>
      <c r="D18" s="7"/>
      <c r="E18" s="6"/>
      <c r="F18" s="6"/>
      <c r="G18" s="6"/>
      <c r="H18" s="6"/>
      <c r="I18" s="7"/>
      <c r="O18" s="30">
        <f>+Calculos!C42</f>
        <v>1.4482758620689656E-3</v>
      </c>
      <c r="P18" s="26">
        <f>+Calculos!F42</f>
        <v>0.76694411414982167</v>
      </c>
      <c r="Q18" s="31">
        <f>+Calculos!G42</f>
        <v>6.0153390249702738</v>
      </c>
    </row>
    <row r="19" spans="1:17" x14ac:dyDescent="0.25">
      <c r="A19" s="5"/>
      <c r="B19" s="11" t="s">
        <v>76</v>
      </c>
      <c r="C19" s="42">
        <v>68.8</v>
      </c>
      <c r="D19" s="7"/>
      <c r="E19" s="6"/>
      <c r="F19" s="6"/>
      <c r="G19" s="6"/>
      <c r="H19" s="6"/>
      <c r="I19" s="7"/>
      <c r="O19" s="30">
        <f>+Calculos!C43</f>
        <v>1.5448275862068967E-3</v>
      </c>
      <c r="P19" s="26">
        <f>+Calculos!F43</f>
        <v>0.79904875148632581</v>
      </c>
      <c r="Q19" s="31">
        <f>+Calculos!G43</f>
        <v>6.267143914387634</v>
      </c>
    </row>
    <row r="20" spans="1:17" ht="16.5" thickBot="1" x14ac:dyDescent="0.3">
      <c r="A20" s="5"/>
      <c r="B20" s="18" t="s">
        <v>77</v>
      </c>
      <c r="C20" s="43">
        <v>72.2</v>
      </c>
      <c r="D20" s="10"/>
      <c r="E20" s="6"/>
      <c r="F20" s="6"/>
      <c r="G20" s="6"/>
      <c r="H20" s="6"/>
      <c r="I20" s="7"/>
      <c r="O20" s="30">
        <f>+Calculos!C44</f>
        <v>1.6413793103448278E-3</v>
      </c>
      <c r="P20" s="26">
        <f>+Calculos!F44</f>
        <v>0.8287752675386445</v>
      </c>
      <c r="Q20" s="31">
        <f>+Calculos!G44</f>
        <v>6.500296589774079</v>
      </c>
    </row>
    <row r="21" spans="1:17" x14ac:dyDescent="0.25">
      <c r="A21" s="5"/>
      <c r="B21" s="6"/>
      <c r="C21" s="6"/>
      <c r="D21" s="6"/>
      <c r="E21" s="6"/>
      <c r="F21" s="6"/>
      <c r="G21" s="6"/>
      <c r="H21" s="6"/>
      <c r="I21" s="7"/>
      <c r="O21" s="30">
        <f>+Calculos!C45</f>
        <v>1.7379310344827589E-3</v>
      </c>
      <c r="P21" s="26">
        <f>+Calculos!F45</f>
        <v>0.85612366230677772</v>
      </c>
      <c r="Q21" s="31">
        <f>+Calculos!G45</f>
        <v>6.714797051129608</v>
      </c>
    </row>
    <row r="22" spans="1:17" x14ac:dyDescent="0.25">
      <c r="A22" s="5"/>
      <c r="B22" s="6"/>
      <c r="C22" s="6"/>
      <c r="D22" s="6"/>
      <c r="E22" s="6"/>
      <c r="F22" s="6"/>
      <c r="G22" s="6"/>
      <c r="H22" s="6"/>
      <c r="I22" s="7"/>
      <c r="O22" s="30">
        <f>+Calculos!C46</f>
        <v>1.83448275862069E-3</v>
      </c>
      <c r="P22" s="26">
        <f>+Calculos!F46</f>
        <v>0.88109393579072548</v>
      </c>
      <c r="Q22" s="31">
        <f>+Calculos!G46</f>
        <v>6.9106452984542228</v>
      </c>
    </row>
    <row r="23" spans="1:17" x14ac:dyDescent="0.25">
      <c r="A23" s="5"/>
      <c r="B23" s="6"/>
      <c r="C23" s="6"/>
      <c r="D23" s="6"/>
      <c r="E23" s="6"/>
      <c r="F23" s="6"/>
      <c r="G23" s="6"/>
      <c r="H23" s="6"/>
      <c r="I23" s="7"/>
      <c r="O23" s="30">
        <f>+Calculos!C47</f>
        <v>1.9310344827586211E-3</v>
      </c>
      <c r="P23" s="26">
        <f>+Calculos!F47</f>
        <v>0.90368608799048755</v>
      </c>
      <c r="Q23" s="31">
        <f>+Calculos!G47</f>
        <v>7.0878413317479199</v>
      </c>
    </row>
    <row r="24" spans="1:17" x14ac:dyDescent="0.25">
      <c r="A24" s="5"/>
      <c r="B24" s="6"/>
      <c r="C24" s="6"/>
      <c r="D24" s="6"/>
      <c r="E24" s="6"/>
      <c r="F24" s="6"/>
      <c r="G24" s="6"/>
      <c r="H24" s="6"/>
      <c r="I24" s="7"/>
      <c r="O24" s="30">
        <f>+Calculos!C48</f>
        <v>2.027586206896552E-3</v>
      </c>
      <c r="P24" s="26">
        <f>+Calculos!F48</f>
        <v>0.92390011890606427</v>
      </c>
      <c r="Q24" s="31">
        <f>+Calculos!G48</f>
        <v>7.2463851510107018</v>
      </c>
    </row>
    <row r="25" spans="1:17" x14ac:dyDescent="0.25">
      <c r="A25" s="5"/>
      <c r="B25" s="6"/>
      <c r="C25" s="6"/>
      <c r="D25" s="6"/>
      <c r="E25" s="6"/>
      <c r="F25" s="6"/>
      <c r="G25" s="6"/>
      <c r="H25" s="6"/>
      <c r="I25" s="7"/>
      <c r="O25" s="30">
        <f>+Calculos!C49</f>
        <v>2.1241379310344829E-3</v>
      </c>
      <c r="P25" s="26">
        <f>+Calculos!F49</f>
        <v>0.94173602853745542</v>
      </c>
      <c r="Q25" s="31">
        <f>+Calculos!G49</f>
        <v>7.3862767562425686</v>
      </c>
    </row>
    <row r="26" spans="1:17" x14ac:dyDescent="0.25">
      <c r="A26" s="5"/>
      <c r="B26" s="6"/>
      <c r="C26" s="6"/>
      <c r="D26" s="6"/>
      <c r="E26" s="6"/>
      <c r="F26" s="6"/>
      <c r="G26" s="6"/>
      <c r="H26" s="6"/>
      <c r="I26" s="7"/>
      <c r="O26" s="30">
        <f>+Calculos!C50</f>
        <v>2.2206896551724138E-3</v>
      </c>
      <c r="P26" s="26">
        <f>+Calculos!F50</f>
        <v>0.9571938168846611</v>
      </c>
      <c r="Q26" s="31">
        <f>+Calculos!G50</f>
        <v>7.5075161474435195</v>
      </c>
    </row>
    <row r="27" spans="1:17" x14ac:dyDescent="0.25">
      <c r="A27" s="5"/>
      <c r="B27" s="6"/>
      <c r="C27" s="6"/>
      <c r="D27" s="6"/>
      <c r="E27" s="6"/>
      <c r="F27" s="6"/>
      <c r="G27" s="6"/>
      <c r="H27" s="6"/>
      <c r="I27" s="7"/>
      <c r="O27" s="30">
        <f>+Calculos!C51</f>
        <v>2.3172413793103447E-3</v>
      </c>
      <c r="P27" s="26">
        <f>+Calculos!F51</f>
        <v>0.97027348394768131</v>
      </c>
      <c r="Q27" s="31">
        <f>+Calculos!G51</f>
        <v>7.6101033246135552</v>
      </c>
    </row>
    <row r="28" spans="1:17" x14ac:dyDescent="0.25">
      <c r="A28" s="5"/>
      <c r="B28" s="6"/>
      <c r="C28" s="6"/>
      <c r="D28" s="6"/>
      <c r="E28" s="6"/>
      <c r="F28" s="6"/>
      <c r="G28" s="6"/>
      <c r="H28" s="6"/>
      <c r="I28" s="7"/>
      <c r="O28" s="30">
        <f>+Calculos!C52</f>
        <v>2.4137931034482756E-3</v>
      </c>
      <c r="P28" s="26">
        <f>+Calculos!F52</f>
        <v>0.98097502972651607</v>
      </c>
      <c r="Q28" s="31">
        <f>+Calculos!G52</f>
        <v>7.694038287752675</v>
      </c>
    </row>
    <row r="29" spans="1:17" x14ac:dyDescent="0.25">
      <c r="A29" s="5"/>
      <c r="B29" s="6"/>
      <c r="C29" s="6"/>
      <c r="D29" s="6"/>
      <c r="E29" s="6"/>
      <c r="F29" s="6"/>
      <c r="G29" s="6"/>
      <c r="H29" s="6"/>
      <c r="I29" s="7"/>
      <c r="O29" s="30">
        <f>+Calculos!C53</f>
        <v>2.5103448275862065E-3</v>
      </c>
      <c r="P29" s="26">
        <f>+Calculos!F53</f>
        <v>0.98929845422116525</v>
      </c>
      <c r="Q29" s="31">
        <f>+Calculos!G53</f>
        <v>7.7593210368608805</v>
      </c>
    </row>
    <row r="30" spans="1:17" x14ac:dyDescent="0.25">
      <c r="A30" s="5"/>
      <c r="B30" s="6"/>
      <c r="C30" s="6"/>
      <c r="D30" s="6"/>
      <c r="E30" s="6"/>
      <c r="F30" s="6"/>
      <c r="G30" s="6"/>
      <c r="H30" s="6"/>
      <c r="I30" s="7"/>
      <c r="O30" s="30">
        <f>+Calculos!C54</f>
        <v>2.6068965517241373E-3</v>
      </c>
      <c r="P30" s="26">
        <f>+Calculos!F54</f>
        <v>0.99524375743162896</v>
      </c>
      <c r="Q30" s="31">
        <f>+Calculos!G54</f>
        <v>7.8059515719381691</v>
      </c>
    </row>
    <row r="31" spans="1:17" x14ac:dyDescent="0.25">
      <c r="A31" s="5"/>
      <c r="B31" s="6"/>
      <c r="C31" s="6"/>
      <c r="D31" s="6"/>
      <c r="E31" s="6"/>
      <c r="F31" s="6"/>
      <c r="G31" s="6"/>
      <c r="H31" s="6"/>
      <c r="I31" s="7"/>
      <c r="O31" s="30">
        <f>+Calculos!C55</f>
        <v>2.7034482758620682E-3</v>
      </c>
      <c r="P31" s="26">
        <f>+Calculos!F55</f>
        <v>0.99881093935790721</v>
      </c>
      <c r="Q31" s="31">
        <f>+Calculos!G55</f>
        <v>7.8339298929845418</v>
      </c>
    </row>
    <row r="32" spans="1:17" x14ac:dyDescent="0.25">
      <c r="A32" s="5"/>
      <c r="B32" s="6"/>
      <c r="C32" s="6"/>
      <c r="D32" s="6"/>
      <c r="E32" s="6"/>
      <c r="F32" s="6"/>
      <c r="G32" s="6"/>
      <c r="H32" s="6"/>
      <c r="I32" s="7"/>
      <c r="O32" s="30">
        <f>+Calculos!C56</f>
        <v>2.7999999999999991E-3</v>
      </c>
      <c r="P32" s="24">
        <f>+Calculos!F56</f>
        <v>1</v>
      </c>
      <c r="Q32" s="31">
        <f>+Calculos!G56</f>
        <v>7.8432560000000002</v>
      </c>
    </row>
    <row r="33" spans="1:17" ht="16.5" thickBot="1" x14ac:dyDescent="0.3">
      <c r="A33" s="5"/>
      <c r="B33" s="6"/>
      <c r="C33" s="6"/>
      <c r="D33" s="6"/>
      <c r="E33" s="6"/>
      <c r="F33" s="6"/>
      <c r="G33" s="6"/>
      <c r="H33" s="6"/>
      <c r="I33" s="7"/>
      <c r="O33" s="32">
        <f>+Calculos!D22</f>
        <v>1.4638283688275949E-2</v>
      </c>
      <c r="P33" s="25">
        <f>+Calculos!C22</f>
        <v>0.7</v>
      </c>
      <c r="Q33" s="33">
        <f>+Calculos!G57</f>
        <v>5.4902791999999998</v>
      </c>
    </row>
    <row r="34" spans="1:17" x14ac:dyDescent="0.25">
      <c r="A34" s="5"/>
      <c r="B34" s="6"/>
      <c r="C34" s="6"/>
      <c r="D34" s="6"/>
      <c r="E34" s="6"/>
      <c r="F34" s="6"/>
      <c r="G34" s="6"/>
      <c r="H34" s="6"/>
      <c r="I34" s="7"/>
    </row>
    <row r="35" spans="1:17" x14ac:dyDescent="0.25">
      <c r="A35" s="5"/>
      <c r="B35" s="6"/>
      <c r="C35" s="6"/>
      <c r="D35" s="6"/>
      <c r="E35" s="6"/>
      <c r="F35" s="6"/>
      <c r="G35" s="6"/>
      <c r="H35" s="6"/>
      <c r="I35" s="7"/>
    </row>
    <row r="36" spans="1:17" x14ac:dyDescent="0.25">
      <c r="A36" s="5"/>
      <c r="B36" s="6"/>
      <c r="C36" s="6"/>
      <c r="D36" s="6"/>
      <c r="E36" s="6"/>
      <c r="F36" s="6"/>
      <c r="G36" s="6"/>
      <c r="H36" s="6"/>
      <c r="I36" s="7"/>
    </row>
    <row r="37" spans="1:17" ht="16.5" thickBot="1" x14ac:dyDescent="0.3">
      <c r="A37" s="8"/>
      <c r="B37" s="9"/>
      <c r="C37" s="9"/>
      <c r="D37" s="9"/>
      <c r="E37" s="9"/>
      <c r="F37" s="9"/>
      <c r="G37" s="9"/>
      <c r="H37" s="9"/>
      <c r="I37" s="10"/>
    </row>
  </sheetData>
  <sheetProtection algorithmName="SHA-512" hashValue="cm8y8RvAnsX95gl5GPng8UxNlF08tuylm1TeHvOgo//X/Gf6e8XWn7HINmR0H66V4pMHeYhRa/68dbO/+L5ndA==" saltValue="fTBxal/YaU4PIkbmbXENRQ==" spinCount="100000" sheet="1" formatCells="0" formatColumns="0" formatRows="0" insertColumns="0" insertRows="0" insertHyperlinks="0" deleteColumns="0" deleteRows="0" sort="0" autoFilter="0" pivotTables="0"/>
  <mergeCells count="5">
    <mergeCell ref="O1:Q1"/>
    <mergeCell ref="D1:I3"/>
    <mergeCell ref="D4:I4"/>
    <mergeCell ref="B6:D6"/>
    <mergeCell ref="F6:H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65" orientation="landscape" r:id="rId1"/>
  <colBreaks count="1" manualBreakCount="1">
    <brk id="9" max="1048575" man="1"/>
  </colBreak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xWindow="327" yWindow="446" count="2">
        <x14:dataValidation type="list" allowBlank="1" showInputMessage="1" showErrorMessage="1" errorTitle="Invalid Input" error="Select an option from the list." promptTitle="Type of Detail" prompt="Select the type of detail according to:_x000a_Detail 1 = Outer hoop or overlap hoop with unsupported bars._x000a_Detail 2 = Hoop &amp; ties, all supported._x000a_Detail 3 = Overlap all supported." xr:uid="{2B02B620-D5F5-41FA-9534-C29650FB7A06}">
          <x14:formula1>
            <xm:f>Calculos!$A$2:$A$4</xm:f>
          </x14:formula1>
          <xm:sqref>C8</xm:sqref>
        </x14:dataValidation>
        <x14:dataValidation type="list" allowBlank="1" showInputMessage="1" showErrorMessage="1" errorTitle="Invalid Input" error="Select an option from the list." promptTitle="Parable Model" prompt="Choose the model for the ascent parabola of the model:_x000a_Mander = Mander model where E is weighted using the areas of concrete and steel with their respective Modulus of Elasticity. _x000a_Kent&amp;Park = Model that takes E as 2*MaxStress/eco." xr:uid="{BC117D28-30A3-4748-9018-975F56274223}">
          <x14:formula1>
            <xm:f>Calculos!$A$7:$A$8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130-91A5-4D89-898B-E5CB4A036326}">
  <sheetPr codeName="Hoja2"/>
  <dimension ref="A1:Y1602"/>
  <sheetViews>
    <sheetView zoomScale="85" zoomScaleNormal="85" workbookViewId="0">
      <selection activeCell="Q22" sqref="Q22"/>
    </sheetView>
  </sheetViews>
  <sheetFormatPr baseColWidth="10" defaultColWidth="11.5703125" defaultRowHeight="15" x14ac:dyDescent="0.25"/>
  <cols>
    <col min="1" max="1" width="16" style="1" customWidth="1"/>
    <col min="2" max="2" width="11.5703125" style="1"/>
    <col min="3" max="3" width="9.140625" style="1" customWidth="1"/>
    <col min="4" max="4" width="11.5703125" style="1"/>
    <col min="5" max="5" width="12.85546875" style="1" customWidth="1"/>
    <col min="6" max="17" width="11.5703125" style="1"/>
    <col min="18" max="21" width="11.5703125" style="1" customWidth="1"/>
    <col min="22" max="16384" width="11.5703125" style="1"/>
  </cols>
  <sheetData>
    <row r="1" spans="1:25" ht="16.5" thickBot="1" x14ac:dyDescent="0.3">
      <c r="A1" s="44" t="s">
        <v>37</v>
      </c>
      <c r="B1" s="44"/>
      <c r="C1" s="137" t="s">
        <v>63</v>
      </c>
      <c r="D1" s="138"/>
      <c r="E1" s="44"/>
      <c r="F1" s="153" t="s">
        <v>38</v>
      </c>
      <c r="G1" s="154"/>
      <c r="H1" s="154"/>
      <c r="I1" s="154"/>
      <c r="J1" s="154"/>
      <c r="K1" s="154"/>
      <c r="L1" s="154"/>
      <c r="M1" s="155"/>
      <c r="N1" s="44"/>
      <c r="O1" s="150" t="s">
        <v>51</v>
      </c>
      <c r="P1" s="151"/>
      <c r="Q1" s="151"/>
      <c r="R1" s="151"/>
      <c r="S1" s="151"/>
      <c r="T1" s="151"/>
      <c r="U1" s="152"/>
    </row>
    <row r="2" spans="1:25" ht="15.75" x14ac:dyDescent="0.25">
      <c r="A2" s="44" t="s">
        <v>38</v>
      </c>
      <c r="B2" s="44"/>
      <c r="C2" s="139" t="s">
        <v>45</v>
      </c>
      <c r="D2" s="140"/>
      <c r="E2" s="44"/>
      <c r="F2" s="146" t="s">
        <v>45</v>
      </c>
      <c r="G2" s="147"/>
      <c r="H2" s="147"/>
      <c r="I2" s="147"/>
      <c r="J2" s="147"/>
      <c r="K2" s="147"/>
      <c r="L2" s="147"/>
      <c r="M2" s="148"/>
      <c r="N2" s="44"/>
      <c r="O2" s="45" t="s">
        <v>47</v>
      </c>
      <c r="P2" s="46" t="s">
        <v>60</v>
      </c>
      <c r="Q2" s="47" t="s">
        <v>48</v>
      </c>
      <c r="R2" s="46" t="s">
        <v>61</v>
      </c>
      <c r="S2" s="47" t="s">
        <v>49</v>
      </c>
      <c r="T2" s="48" t="s">
        <v>62</v>
      </c>
      <c r="U2" s="47" t="s">
        <v>50</v>
      </c>
      <c r="W2" s="22"/>
      <c r="X2" s="22"/>
      <c r="Y2" s="22"/>
    </row>
    <row r="3" spans="1:25" ht="15.75" x14ac:dyDescent="0.25">
      <c r="A3" s="44" t="s">
        <v>39</v>
      </c>
      <c r="B3" s="44"/>
      <c r="C3" s="49" t="s">
        <v>13</v>
      </c>
      <c r="D3" s="50" t="s">
        <v>14</v>
      </c>
      <c r="E3" s="44"/>
      <c r="F3" s="49" t="s">
        <v>13</v>
      </c>
      <c r="G3" s="51" t="s">
        <v>53</v>
      </c>
      <c r="H3" s="51" t="s">
        <v>60</v>
      </c>
      <c r="I3" s="51" t="s">
        <v>48</v>
      </c>
      <c r="J3" s="51" t="s">
        <v>57</v>
      </c>
      <c r="K3" s="51" t="s">
        <v>64</v>
      </c>
      <c r="L3" s="52" t="s">
        <v>65</v>
      </c>
      <c r="M3" s="50" t="s">
        <v>14</v>
      </c>
      <c r="N3" s="44"/>
      <c r="O3" s="53">
        <v>0.9</v>
      </c>
      <c r="P3" s="54">
        <v>3.121</v>
      </c>
      <c r="Q3" s="55">
        <v>0</v>
      </c>
      <c r="R3" s="54">
        <v>0</v>
      </c>
      <c r="S3" s="55">
        <v>442.58</v>
      </c>
      <c r="T3" s="56">
        <v>0</v>
      </c>
      <c r="U3" s="55">
        <v>1758.27</v>
      </c>
      <c r="W3" s="23"/>
      <c r="X3" s="22"/>
      <c r="Y3" s="22"/>
    </row>
    <row r="4" spans="1:25" x14ac:dyDescent="0.25">
      <c r="A4" s="44" t="s">
        <v>40</v>
      </c>
      <c r="B4" s="44"/>
      <c r="C4" s="57">
        <v>1</v>
      </c>
      <c r="D4" s="58">
        <f>+Modelo!G7</f>
        <v>2.8E-3</v>
      </c>
      <c r="E4" s="44"/>
      <c r="F4" s="57">
        <v>1</v>
      </c>
      <c r="G4" s="59"/>
      <c r="H4" s="59"/>
      <c r="I4" s="59"/>
      <c r="J4" s="59"/>
      <c r="K4" s="59"/>
      <c r="L4" s="59"/>
      <c r="M4" s="60">
        <f>+Modelo!G7</f>
        <v>2.8E-3</v>
      </c>
      <c r="N4" s="44"/>
      <c r="O4" s="53">
        <v>0.8</v>
      </c>
      <c r="P4" s="54">
        <v>5.2910000000000004</v>
      </c>
      <c r="Q4" s="55">
        <v>0</v>
      </c>
      <c r="R4" s="54">
        <v>0</v>
      </c>
      <c r="S4" s="55">
        <v>766.59</v>
      </c>
      <c r="T4" s="56">
        <v>0</v>
      </c>
      <c r="U4" s="55">
        <v>1987.15</v>
      </c>
      <c r="W4" s="22"/>
      <c r="X4" s="22"/>
      <c r="Y4" s="22"/>
    </row>
    <row r="5" spans="1:25" ht="15.75" thickBot="1" x14ac:dyDescent="0.3">
      <c r="A5" s="44"/>
      <c r="B5" s="44"/>
      <c r="C5" s="57">
        <v>0.9</v>
      </c>
      <c r="D5" s="58">
        <f>+IF(Modelo!$C$8=Calculos!$A$2,Calculos!M5, IF(Modelo!$C$8=Calculos!$A$3, M13, IF(Modelo!$C$8=Calculos!$A$4, M21)))</f>
        <v>7.2954625199362034E-3</v>
      </c>
      <c r="E5" s="44"/>
      <c r="F5" s="57">
        <v>0.9</v>
      </c>
      <c r="G5" s="59">
        <f>+P10</f>
        <v>1</v>
      </c>
      <c r="H5" s="59">
        <f t="shared" ref="H5:I7" si="0">+P3</f>
        <v>3.121</v>
      </c>
      <c r="I5" s="59">
        <f t="shared" si="0"/>
        <v>0</v>
      </c>
      <c r="J5" s="59">
        <f>+P17</f>
        <v>1.05</v>
      </c>
      <c r="K5" s="59">
        <f>+H5+I5*$M$26</f>
        <v>3.121</v>
      </c>
      <c r="L5" s="59">
        <f>+G5*J5</f>
        <v>1.05</v>
      </c>
      <c r="M5" s="58">
        <f>L5*($M$4+((K5*$M$27)/(220*(1+F5)*$M$29)))</f>
        <v>7.2954625199362034E-3</v>
      </c>
      <c r="N5" s="44"/>
      <c r="O5" s="61">
        <v>0.7</v>
      </c>
      <c r="P5" s="62">
        <v>7.3650000000000002</v>
      </c>
      <c r="Q5" s="63">
        <v>0</v>
      </c>
      <c r="R5" s="62">
        <v>0</v>
      </c>
      <c r="S5" s="63">
        <v>1117.69</v>
      </c>
      <c r="T5" s="64">
        <v>0</v>
      </c>
      <c r="U5" s="63">
        <v>2256.9</v>
      </c>
      <c r="W5" s="22"/>
      <c r="X5" s="22"/>
      <c r="Y5" s="22"/>
    </row>
    <row r="6" spans="1:25" ht="15.75" thickBot="1" x14ac:dyDescent="0.3">
      <c r="A6" s="44" t="s">
        <v>41</v>
      </c>
      <c r="B6" s="44"/>
      <c r="C6" s="57">
        <v>0.8</v>
      </c>
      <c r="D6" s="58">
        <f>+IF(Modelo!$C$8=Calculos!$A$2,Calculos!M6, IF(Modelo!$C$8=Calculos!$A$3, M14, IF(Modelo!$C$8=Calculos!$A$4, M22)))</f>
        <v>1.0733981481481481E-2</v>
      </c>
      <c r="E6" s="44"/>
      <c r="F6" s="57">
        <v>0.8</v>
      </c>
      <c r="G6" s="59">
        <f>+P11</f>
        <v>1</v>
      </c>
      <c r="H6" s="59">
        <f t="shared" si="0"/>
        <v>5.2910000000000004</v>
      </c>
      <c r="I6" s="59">
        <f t="shared" si="0"/>
        <v>0</v>
      </c>
      <c r="J6" s="59">
        <f>+P18</f>
        <v>1.05</v>
      </c>
      <c r="K6" s="59">
        <f>+H6+I6*$M$26</f>
        <v>5.2910000000000004</v>
      </c>
      <c r="L6" s="59">
        <f>+G6*J6</f>
        <v>1.05</v>
      </c>
      <c r="M6" s="58">
        <f>L6*($M$4+((K6*$M$27)/(220*(1+F6)*$M$29)))</f>
        <v>1.0733981481481481E-2</v>
      </c>
      <c r="N6" s="44"/>
      <c r="O6" s="65">
        <v>0.6</v>
      </c>
      <c r="P6" s="66">
        <v>9.0640000000000001</v>
      </c>
      <c r="Q6" s="66">
        <v>0</v>
      </c>
      <c r="R6" s="66">
        <v>0</v>
      </c>
      <c r="S6" s="66">
        <v>1811.7</v>
      </c>
      <c r="T6" s="66"/>
      <c r="U6" s="67"/>
      <c r="W6" s="22"/>
      <c r="X6" s="22"/>
      <c r="Y6" s="22"/>
    </row>
    <row r="7" spans="1:25" ht="15.75" thickBot="1" x14ac:dyDescent="0.3">
      <c r="A7" s="44" t="s">
        <v>43</v>
      </c>
      <c r="B7" s="44"/>
      <c r="C7" s="68">
        <v>0.7</v>
      </c>
      <c r="D7" s="69">
        <f>+IF(Modelo!$C$8=Calculos!$A$2,Calculos!M7, IF(Modelo!$C$8=Calculos!$A$3, M15, IF(Modelo!$C$8=Calculos!$A$4, M23)))</f>
        <v>1.442729946524064E-2</v>
      </c>
      <c r="E7" s="44"/>
      <c r="F7" s="68">
        <v>0.7</v>
      </c>
      <c r="G7" s="70">
        <f>+P12</f>
        <v>1</v>
      </c>
      <c r="H7" s="70">
        <f t="shared" si="0"/>
        <v>7.3650000000000002</v>
      </c>
      <c r="I7" s="70">
        <f t="shared" si="0"/>
        <v>0</v>
      </c>
      <c r="J7" s="70">
        <f>+P19</f>
        <v>1.05</v>
      </c>
      <c r="K7" s="70">
        <f>+H7+I7*$M$26</f>
        <v>7.3650000000000002</v>
      </c>
      <c r="L7" s="70">
        <f>+G7*J7</f>
        <v>1.05</v>
      </c>
      <c r="M7" s="69">
        <f>L7*($M$4+((K7*$M$27)/(220*(1+F7)*$M$29)))</f>
        <v>1.442729946524064E-2</v>
      </c>
      <c r="N7" s="44"/>
      <c r="O7" s="44"/>
      <c r="P7" s="44"/>
      <c r="Q7" s="44"/>
      <c r="R7" s="44"/>
      <c r="S7" s="44"/>
      <c r="T7" s="44"/>
      <c r="U7" s="44"/>
      <c r="W7" s="22"/>
      <c r="X7" s="22"/>
      <c r="Y7" s="22"/>
    </row>
    <row r="8" spans="1:25" ht="15.75" thickBot="1" x14ac:dyDescent="0.3">
      <c r="A8" s="44" t="s">
        <v>44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150" t="s">
        <v>52</v>
      </c>
      <c r="P8" s="151"/>
      <c r="Q8" s="151"/>
      <c r="R8" s="151"/>
      <c r="S8" s="44"/>
      <c r="T8" s="44"/>
      <c r="U8" s="44"/>
      <c r="W8" s="22"/>
      <c r="X8" s="22"/>
      <c r="Y8" s="22"/>
    </row>
    <row r="9" spans="1:25" ht="16.5" thickBot="1" x14ac:dyDescent="0.3">
      <c r="A9" s="44"/>
      <c r="B9" s="44"/>
      <c r="C9" s="137" t="s">
        <v>16</v>
      </c>
      <c r="D9" s="138"/>
      <c r="E9" s="44"/>
      <c r="F9" s="143" t="s">
        <v>39</v>
      </c>
      <c r="G9" s="144"/>
      <c r="H9" s="144"/>
      <c r="I9" s="144"/>
      <c r="J9" s="144"/>
      <c r="K9" s="144"/>
      <c r="L9" s="144"/>
      <c r="M9" s="145"/>
      <c r="N9" s="44"/>
      <c r="O9" s="71" t="s">
        <v>47</v>
      </c>
      <c r="P9" s="72" t="s">
        <v>53</v>
      </c>
      <c r="Q9" s="72" t="s">
        <v>54</v>
      </c>
      <c r="R9" s="73" t="s">
        <v>55</v>
      </c>
      <c r="S9" s="44"/>
      <c r="T9" s="44"/>
      <c r="U9" s="44"/>
      <c r="W9" s="22"/>
      <c r="X9" s="22"/>
      <c r="Y9" s="22"/>
    </row>
    <row r="10" spans="1:25" ht="15.75" x14ac:dyDescent="0.25">
      <c r="A10" s="44"/>
      <c r="B10" s="44"/>
      <c r="C10" s="139" t="s">
        <v>45</v>
      </c>
      <c r="D10" s="140"/>
      <c r="E10" s="44"/>
      <c r="F10" s="146" t="s">
        <v>45</v>
      </c>
      <c r="G10" s="147"/>
      <c r="H10" s="147"/>
      <c r="I10" s="147"/>
      <c r="J10" s="147"/>
      <c r="K10" s="147"/>
      <c r="L10" s="147"/>
      <c r="M10" s="148"/>
      <c r="N10" s="44"/>
      <c r="O10" s="54">
        <v>0.9</v>
      </c>
      <c r="P10" s="74">
        <v>1</v>
      </c>
      <c r="Q10" s="74">
        <v>0.95</v>
      </c>
      <c r="R10" s="55">
        <v>0.7</v>
      </c>
      <c r="S10" s="44"/>
      <c r="T10" s="44"/>
      <c r="U10" s="44"/>
      <c r="W10" s="22"/>
      <c r="X10" s="22"/>
      <c r="Y10" s="22"/>
    </row>
    <row r="11" spans="1:25" ht="15.75" x14ac:dyDescent="0.25">
      <c r="A11" s="44"/>
      <c r="B11" s="44"/>
      <c r="C11" s="49" t="s">
        <v>13</v>
      </c>
      <c r="D11" s="50" t="s">
        <v>14</v>
      </c>
      <c r="E11" s="44"/>
      <c r="F11" s="49" t="s">
        <v>13</v>
      </c>
      <c r="G11" s="51" t="s">
        <v>54</v>
      </c>
      <c r="H11" s="51" t="s">
        <v>61</v>
      </c>
      <c r="I11" s="51" t="s">
        <v>49</v>
      </c>
      <c r="J11" s="51" t="s">
        <v>58</v>
      </c>
      <c r="K11" s="51" t="s">
        <v>64</v>
      </c>
      <c r="L11" s="52" t="s">
        <v>65</v>
      </c>
      <c r="M11" s="50" t="s">
        <v>14</v>
      </c>
      <c r="N11" s="44"/>
      <c r="O11" s="54">
        <v>0.8</v>
      </c>
      <c r="P11" s="74">
        <v>1</v>
      </c>
      <c r="Q11" s="74">
        <v>1</v>
      </c>
      <c r="R11" s="55">
        <v>0.9</v>
      </c>
      <c r="S11" s="44"/>
      <c r="T11" s="44"/>
      <c r="U11" s="44"/>
      <c r="W11" s="22"/>
      <c r="X11" s="22"/>
      <c r="Y11" s="22"/>
    </row>
    <row r="12" spans="1:25" x14ac:dyDescent="0.25">
      <c r="A12" s="44"/>
      <c r="B12" s="44"/>
      <c r="C12" s="57">
        <f>+C4-$C$4</f>
        <v>0</v>
      </c>
      <c r="D12" s="58">
        <f>+D4-$D$4</f>
        <v>0</v>
      </c>
      <c r="E12" s="44"/>
      <c r="F12" s="57">
        <v>1</v>
      </c>
      <c r="G12" s="59"/>
      <c r="H12" s="75"/>
      <c r="I12" s="59"/>
      <c r="J12" s="75"/>
      <c r="K12" s="75"/>
      <c r="L12" s="75"/>
      <c r="M12" s="60">
        <f>+Modelo!G7</f>
        <v>2.8E-3</v>
      </c>
      <c r="N12" s="44"/>
      <c r="O12" s="54">
        <v>0.7</v>
      </c>
      <c r="P12" s="74">
        <v>1</v>
      </c>
      <c r="Q12" s="74">
        <v>1</v>
      </c>
      <c r="R12" s="55">
        <v>0.95</v>
      </c>
      <c r="S12" s="44"/>
      <c r="T12" s="44"/>
      <c r="U12" s="44"/>
      <c r="W12" s="22"/>
      <c r="X12" s="22"/>
      <c r="Y12" s="22"/>
    </row>
    <row r="13" spans="1:25" ht="15.75" thickBot="1" x14ac:dyDescent="0.3">
      <c r="A13" s="44"/>
      <c r="B13" s="44"/>
      <c r="C13" s="57">
        <f>+C5-$C$4</f>
        <v>-9.9999999999999978E-2</v>
      </c>
      <c r="D13" s="58">
        <f>+D5-$D$4</f>
        <v>4.4954625199362039E-3</v>
      </c>
      <c r="E13" s="44"/>
      <c r="F13" s="57">
        <v>0.9</v>
      </c>
      <c r="G13" s="59">
        <f>+Q10</f>
        <v>0.95</v>
      </c>
      <c r="H13" s="76">
        <f t="shared" ref="H13:I15" si="1">+R3</f>
        <v>0</v>
      </c>
      <c r="I13" s="59">
        <f t="shared" si="1"/>
        <v>442.58</v>
      </c>
      <c r="J13" s="77">
        <f>+Q17</f>
        <v>1.06</v>
      </c>
      <c r="K13" s="59">
        <f>+H13+I13*$M$26</f>
        <v>2.6333448420942625</v>
      </c>
      <c r="L13" s="78">
        <f>+G13*J13</f>
        <v>1.0069999999999999</v>
      </c>
      <c r="M13" s="58">
        <f>L13*($M$4+((K13*$M$27)/(220*(1+F13)*$M$29)))</f>
        <v>6.3440261775504006E-3</v>
      </c>
      <c r="N13" s="44"/>
      <c r="O13" s="62">
        <v>0.6</v>
      </c>
      <c r="P13" s="79">
        <v>1</v>
      </c>
      <c r="Q13" s="79">
        <v>1</v>
      </c>
      <c r="R13" s="63">
        <v>1</v>
      </c>
      <c r="S13" s="44"/>
      <c r="T13" s="44"/>
      <c r="U13" s="44"/>
      <c r="W13" s="22"/>
      <c r="X13" s="22"/>
      <c r="Y13" s="22"/>
    </row>
    <row r="14" spans="1:25" ht="15.75" thickBot="1" x14ac:dyDescent="0.3">
      <c r="A14" s="44"/>
      <c r="B14" s="44"/>
      <c r="C14" s="57">
        <f>+C6-$C$4</f>
        <v>-0.19999999999999996</v>
      </c>
      <c r="D14" s="58">
        <f>+D6-$D$4</f>
        <v>7.9339814814814811E-3</v>
      </c>
      <c r="E14" s="44"/>
      <c r="F14" s="57">
        <v>0.8</v>
      </c>
      <c r="G14" s="59">
        <f>+Q11</f>
        <v>1</v>
      </c>
      <c r="H14" s="76">
        <f t="shared" si="1"/>
        <v>0</v>
      </c>
      <c r="I14" s="59">
        <f t="shared" si="1"/>
        <v>766.59</v>
      </c>
      <c r="J14" s="77">
        <f>+Q18</f>
        <v>1.1499999999999999</v>
      </c>
      <c r="K14" s="59">
        <f>+H14+I14*$M$26</f>
        <v>4.5611998339306812</v>
      </c>
      <c r="L14" s="59">
        <f>+G14*J14</f>
        <v>1.1499999999999999</v>
      </c>
      <c r="M14" s="58">
        <f>L14*($M$4+((K14*$M$27)/(220*(1+F14)*$M$29)))</f>
        <v>1.0578838115909487E-2</v>
      </c>
      <c r="N14" s="44"/>
      <c r="O14" s="44"/>
      <c r="P14" s="44"/>
      <c r="Q14" s="44"/>
      <c r="R14" s="44"/>
      <c r="S14" s="44"/>
      <c r="T14" s="44"/>
      <c r="U14" s="44"/>
      <c r="W14" s="22"/>
      <c r="X14" s="22"/>
      <c r="Y14" s="22"/>
    </row>
    <row r="15" spans="1:25" ht="15.75" thickBot="1" x14ac:dyDescent="0.3">
      <c r="A15" s="44"/>
      <c r="B15" s="44"/>
      <c r="C15" s="68">
        <f>+C7-$C$4</f>
        <v>-0.30000000000000004</v>
      </c>
      <c r="D15" s="69">
        <f>+D7-$D$4</f>
        <v>1.162729946524064E-2</v>
      </c>
      <c r="E15" s="44"/>
      <c r="F15" s="68">
        <v>0.7</v>
      </c>
      <c r="G15" s="70">
        <f>+Q12</f>
        <v>1</v>
      </c>
      <c r="H15" s="80">
        <f t="shared" si="1"/>
        <v>0</v>
      </c>
      <c r="I15" s="70">
        <f t="shared" si="1"/>
        <v>1117.69</v>
      </c>
      <c r="J15" s="81">
        <f>+Q19</f>
        <v>1.05</v>
      </c>
      <c r="K15" s="70">
        <f>+H15+I15*$M$26</f>
        <v>6.6502399488461661</v>
      </c>
      <c r="L15" s="70">
        <f>+G15*J15</f>
        <v>1.05</v>
      </c>
      <c r="M15" s="69">
        <f>L15*($M$4+((K15*$M$27)/(220*(1+F15)*$M$29)))</f>
        <v>1.3312477638574681E-2</v>
      </c>
      <c r="N15" s="44"/>
      <c r="O15" s="150" t="s">
        <v>56</v>
      </c>
      <c r="P15" s="151"/>
      <c r="Q15" s="151"/>
      <c r="R15" s="151"/>
      <c r="S15" s="44"/>
      <c r="T15" s="44"/>
      <c r="U15" s="44"/>
      <c r="W15" s="22"/>
      <c r="X15" s="22"/>
      <c r="Y15" s="22"/>
    </row>
    <row r="16" spans="1:25" ht="15.75" thickBot="1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71" t="s">
        <v>47</v>
      </c>
      <c r="P16" s="72" t="s">
        <v>57</v>
      </c>
      <c r="Q16" s="72" t="s">
        <v>58</v>
      </c>
      <c r="R16" s="73" t="s">
        <v>59</v>
      </c>
      <c r="S16" s="44"/>
      <c r="T16" s="44"/>
      <c r="U16" s="44"/>
      <c r="W16" s="22"/>
      <c r="X16" s="22"/>
      <c r="Y16" s="22"/>
    </row>
    <row r="17" spans="1:25" ht="16.5" thickBot="1" x14ac:dyDescent="0.3">
      <c r="A17" s="44"/>
      <c r="B17" s="44"/>
      <c r="C17" s="82" t="s">
        <v>17</v>
      </c>
      <c r="D17" s="83" t="s">
        <v>18</v>
      </c>
      <c r="E17" s="44"/>
      <c r="F17" s="143" t="s">
        <v>40</v>
      </c>
      <c r="G17" s="144"/>
      <c r="H17" s="144"/>
      <c r="I17" s="144"/>
      <c r="J17" s="144"/>
      <c r="K17" s="144"/>
      <c r="L17" s="144"/>
      <c r="M17" s="145"/>
      <c r="N17" s="44"/>
      <c r="O17" s="54">
        <v>0.9</v>
      </c>
      <c r="P17" s="74">
        <v>1.05</v>
      </c>
      <c r="Q17" s="74">
        <v>1.06</v>
      </c>
      <c r="R17" s="55">
        <v>1.05</v>
      </c>
      <c r="S17" s="44"/>
      <c r="T17" s="44"/>
      <c r="U17" s="44"/>
      <c r="W17" s="22"/>
      <c r="X17" s="22"/>
      <c r="Y17" s="22"/>
    </row>
    <row r="18" spans="1:25" ht="16.5" thickBot="1" x14ac:dyDescent="0.3">
      <c r="A18" s="44"/>
      <c r="B18" s="44"/>
      <c r="C18" s="84" cm="1">
        <f t="array" ref="C18:D18">+LINEST(D12:D15,C12:C15,FALSE)</f>
        <v>-3.9460945627586487E-2</v>
      </c>
      <c r="D18" s="85">
        <v>0</v>
      </c>
      <c r="E18" s="44"/>
      <c r="F18" s="146" t="s">
        <v>45</v>
      </c>
      <c r="G18" s="147"/>
      <c r="H18" s="147"/>
      <c r="I18" s="147"/>
      <c r="J18" s="147"/>
      <c r="K18" s="147"/>
      <c r="L18" s="147"/>
      <c r="M18" s="148"/>
      <c r="N18" s="44"/>
      <c r="O18" s="54">
        <v>0.8</v>
      </c>
      <c r="P18" s="74">
        <v>1.05</v>
      </c>
      <c r="Q18" s="74">
        <v>1.1499999999999999</v>
      </c>
      <c r="R18" s="55">
        <v>0.9</v>
      </c>
      <c r="S18" s="44"/>
      <c r="T18" s="44"/>
      <c r="U18" s="44"/>
      <c r="W18" s="22"/>
      <c r="X18" s="22"/>
      <c r="Y18" s="22"/>
    </row>
    <row r="19" spans="1:25" ht="16.5" thickBot="1" x14ac:dyDescent="0.3">
      <c r="A19" s="44"/>
      <c r="B19" s="44"/>
      <c r="C19" s="44"/>
      <c r="D19" s="44"/>
      <c r="E19" s="44"/>
      <c r="F19" s="49" t="s">
        <v>13</v>
      </c>
      <c r="G19" s="51" t="s">
        <v>55</v>
      </c>
      <c r="H19" s="51" t="s">
        <v>62</v>
      </c>
      <c r="I19" s="51" t="s">
        <v>50</v>
      </c>
      <c r="J19" s="51" t="s">
        <v>58</v>
      </c>
      <c r="K19" s="51" t="s">
        <v>64</v>
      </c>
      <c r="L19" s="52" t="s">
        <v>65</v>
      </c>
      <c r="M19" s="50" t="s">
        <v>14</v>
      </c>
      <c r="N19" s="44"/>
      <c r="O19" s="54">
        <v>0.7</v>
      </c>
      <c r="P19" s="74">
        <v>1.05</v>
      </c>
      <c r="Q19" s="74">
        <v>1.05</v>
      </c>
      <c r="R19" s="55">
        <v>0.85</v>
      </c>
      <c r="S19" s="44"/>
      <c r="T19" s="44"/>
      <c r="U19" s="44"/>
      <c r="W19" s="22"/>
      <c r="X19" s="22"/>
      <c r="Y19" s="22"/>
    </row>
    <row r="20" spans="1:25" ht="15.75" thickBot="1" x14ac:dyDescent="0.3">
      <c r="A20" s="44"/>
      <c r="B20" s="44"/>
      <c r="C20" s="141" t="s">
        <v>46</v>
      </c>
      <c r="D20" s="142"/>
      <c r="E20" s="44"/>
      <c r="F20" s="57">
        <v>1</v>
      </c>
      <c r="G20" s="59"/>
      <c r="H20" s="75"/>
      <c r="I20" s="59"/>
      <c r="J20" s="75"/>
      <c r="K20" s="75"/>
      <c r="L20" s="75"/>
      <c r="M20" s="60">
        <f>+Modelo!G7</f>
        <v>2.8E-3</v>
      </c>
      <c r="N20" s="44"/>
      <c r="O20" s="62">
        <v>0.6</v>
      </c>
      <c r="P20" s="79">
        <v>1.05</v>
      </c>
      <c r="Q20" s="79">
        <v>1</v>
      </c>
      <c r="R20" s="63"/>
      <c r="S20" s="44"/>
      <c r="T20" s="44"/>
      <c r="U20" s="44"/>
      <c r="W20" s="22"/>
      <c r="X20" s="22"/>
      <c r="Y20" s="22"/>
    </row>
    <row r="21" spans="1:25" x14ac:dyDescent="0.25">
      <c r="A21" s="44"/>
      <c r="B21" s="44"/>
      <c r="C21" s="86">
        <f>+C4</f>
        <v>1</v>
      </c>
      <c r="D21" s="87">
        <f>+D4</f>
        <v>2.8E-3</v>
      </c>
      <c r="E21" s="44"/>
      <c r="F21" s="57">
        <v>0.9</v>
      </c>
      <c r="G21" s="59">
        <f>+R10</f>
        <v>0.7</v>
      </c>
      <c r="H21" s="76">
        <f t="shared" ref="H21:I23" si="2">+T3</f>
        <v>0</v>
      </c>
      <c r="I21" s="59">
        <f t="shared" si="2"/>
        <v>1758.27</v>
      </c>
      <c r="J21" s="77">
        <f>+R17</f>
        <v>1.05</v>
      </c>
      <c r="K21" s="59">
        <f>+H21+I21*$M$26</f>
        <v>10.461682036036601</v>
      </c>
      <c r="L21" s="78">
        <f>+G21*J21</f>
        <v>0.73499999999999999</v>
      </c>
      <c r="M21" s="58">
        <f>L21*($M$4+((K21*$M$27)/(220*(1+F21)*$M$29)))</f>
        <v>1.2277745210641813E-2</v>
      </c>
      <c r="N21" s="44"/>
      <c r="O21" s="44"/>
      <c r="P21" s="44"/>
      <c r="Q21" s="44"/>
      <c r="R21" s="44"/>
      <c r="S21" s="44"/>
      <c r="T21" s="44"/>
      <c r="U21" s="44"/>
      <c r="W21" s="22"/>
      <c r="X21" s="22"/>
      <c r="Y21" s="22"/>
    </row>
    <row r="22" spans="1:25" ht="15.75" thickBot="1" x14ac:dyDescent="0.3">
      <c r="A22" s="44"/>
      <c r="B22" s="44"/>
      <c r="C22" s="88">
        <v>0.7</v>
      </c>
      <c r="D22" s="89">
        <f>D4+C18*C15</f>
        <v>1.4638283688275949E-2</v>
      </c>
      <c r="E22" s="44"/>
      <c r="F22" s="57">
        <v>0.8</v>
      </c>
      <c r="G22" s="59">
        <f>+R11</f>
        <v>0.9</v>
      </c>
      <c r="H22" s="76">
        <f t="shared" si="2"/>
        <v>0</v>
      </c>
      <c r="I22" s="59">
        <f t="shared" si="2"/>
        <v>1987.15</v>
      </c>
      <c r="J22" s="77">
        <f>+R18</f>
        <v>0.9</v>
      </c>
      <c r="K22" s="59">
        <f>+H22+I22*$M$26</f>
        <v>11.823514851479086</v>
      </c>
      <c r="L22" s="78">
        <f>+G22*J22</f>
        <v>0.81</v>
      </c>
      <c r="M22" s="58">
        <f>L22*($M$4+((K22*$M$27)/(220*(1+F22)*$M$29)))</f>
        <v>1.5703812331226231E-2</v>
      </c>
      <c r="N22" s="44"/>
      <c r="O22" s="44"/>
      <c r="P22" s="44"/>
      <c r="Q22" s="44"/>
      <c r="R22" s="44"/>
      <c r="S22" s="44"/>
      <c r="T22" s="44"/>
      <c r="U22" s="44"/>
      <c r="W22" s="22"/>
      <c r="X22" s="22"/>
      <c r="Y22" s="22"/>
    </row>
    <row r="23" spans="1:25" ht="15.75" thickBot="1" x14ac:dyDescent="0.3">
      <c r="A23" s="44"/>
      <c r="B23" s="44"/>
      <c r="C23" s="44"/>
      <c r="D23" s="44"/>
      <c r="E23" s="44"/>
      <c r="F23" s="68">
        <v>0.7</v>
      </c>
      <c r="G23" s="70">
        <f>+R12</f>
        <v>0.95</v>
      </c>
      <c r="H23" s="80">
        <f t="shared" si="2"/>
        <v>0</v>
      </c>
      <c r="I23" s="70">
        <f t="shared" si="2"/>
        <v>2256.9</v>
      </c>
      <c r="J23" s="81">
        <f>+R19</f>
        <v>0.85</v>
      </c>
      <c r="K23" s="70">
        <f>+H23+I23*$M$26</f>
        <v>13.428523598270463</v>
      </c>
      <c r="L23" s="90">
        <f>+G23*J23</f>
        <v>0.8075</v>
      </c>
      <c r="M23" s="69">
        <f>L23*($M$4+((K23*$M$27)/(220*(1+F23)*$M$29)))</f>
        <v>1.8368446235299166E-2</v>
      </c>
      <c r="N23" s="44"/>
      <c r="O23" s="44"/>
      <c r="P23" s="44"/>
      <c r="Q23" s="44"/>
      <c r="R23" s="44"/>
      <c r="S23" s="44"/>
      <c r="T23" s="44"/>
      <c r="U23" s="44"/>
      <c r="W23" s="22"/>
      <c r="X23" s="22"/>
      <c r="Y23" s="22"/>
    </row>
    <row r="24" spans="1:25" ht="15.75" thickBot="1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W24" s="22"/>
      <c r="X24" s="22"/>
      <c r="Y24" s="22"/>
    </row>
    <row r="25" spans="1:25" ht="16.5" thickBot="1" x14ac:dyDescent="0.3">
      <c r="A25" s="44"/>
      <c r="B25" s="44"/>
      <c r="C25" s="137" t="s">
        <v>26</v>
      </c>
      <c r="D25" s="149"/>
      <c r="E25" s="149"/>
      <c r="F25" s="149"/>
      <c r="G25" s="138"/>
      <c r="H25" s="44"/>
      <c r="I25" s="135" t="s">
        <v>33</v>
      </c>
      <c r="J25" s="136"/>
      <c r="K25" s="44"/>
      <c r="L25" s="135" t="s">
        <v>68</v>
      </c>
      <c r="M25" s="136"/>
      <c r="N25" s="44"/>
      <c r="O25" s="44"/>
      <c r="P25" s="44"/>
      <c r="Q25" s="44"/>
      <c r="R25" s="44"/>
      <c r="S25" s="44"/>
      <c r="T25" s="44"/>
      <c r="U25" s="44"/>
      <c r="W25" s="22"/>
      <c r="X25" s="22"/>
      <c r="Y25" s="22"/>
    </row>
    <row r="26" spans="1:25" ht="15.75" thickBot="1" x14ac:dyDescent="0.3">
      <c r="A26" s="44"/>
      <c r="B26" s="44"/>
      <c r="C26" s="91" t="s">
        <v>28</v>
      </c>
      <c r="D26" s="92" t="s">
        <v>31</v>
      </c>
      <c r="E26" s="93" t="s">
        <v>32</v>
      </c>
      <c r="F26" s="91" t="s">
        <v>72</v>
      </c>
      <c r="G26" s="91" t="s">
        <v>73</v>
      </c>
      <c r="H26" s="44"/>
      <c r="I26" s="94" t="s">
        <v>34</v>
      </c>
      <c r="J26" s="60">
        <f>+(57000*SQRT(Modelo!C18*1000))/1000</f>
        <v>3513.7159816923163</v>
      </c>
      <c r="K26" s="44"/>
      <c r="L26" s="95" t="s">
        <v>10</v>
      </c>
      <c r="M26" s="96">
        <f>+Modelo!G14</f>
        <v>5.949986086344305E-3</v>
      </c>
      <c r="N26" s="44"/>
      <c r="O26" s="44"/>
      <c r="P26" s="44"/>
      <c r="Q26" s="44"/>
      <c r="R26" s="44"/>
      <c r="S26" s="44"/>
      <c r="T26" s="44"/>
      <c r="U26" s="44"/>
      <c r="W26" s="22"/>
      <c r="X26" s="22"/>
      <c r="Y26" s="22"/>
    </row>
    <row r="27" spans="1:25" x14ac:dyDescent="0.25">
      <c r="A27" s="44"/>
      <c r="B27" s="44"/>
      <c r="C27" s="97">
        <v>0</v>
      </c>
      <c r="D27" s="98">
        <v>0</v>
      </c>
      <c r="E27" s="99">
        <v>0</v>
      </c>
      <c r="F27" s="97">
        <v>0</v>
      </c>
      <c r="G27" s="97">
        <f t="shared" ref="G27:G56" si="3">+F27*1.1*$M$28</f>
        <v>0</v>
      </c>
      <c r="H27" s="44"/>
      <c r="I27" s="94" t="s">
        <v>36</v>
      </c>
      <c r="J27" s="60">
        <f>+((J26*(M27*M31-M32))+(29000*M32))/(M27*M31)</f>
        <v>4163.6162241591619</v>
      </c>
      <c r="K27" s="44"/>
      <c r="L27" s="100" t="s">
        <v>0</v>
      </c>
      <c r="M27" s="101">
        <f>+Modelo!C10</f>
        <v>12</v>
      </c>
      <c r="N27" s="44"/>
      <c r="O27" s="44"/>
      <c r="P27" s="44"/>
      <c r="Q27" s="44"/>
      <c r="R27" s="44"/>
      <c r="S27" s="44"/>
      <c r="T27" s="44"/>
      <c r="U27" s="44"/>
      <c r="W27" s="22"/>
      <c r="X27" s="22"/>
      <c r="Y27" s="22"/>
    </row>
    <row r="28" spans="1:25" x14ac:dyDescent="0.25">
      <c r="A28" s="44"/>
      <c r="B28" s="44"/>
      <c r="C28" s="102">
        <f t="shared" ref="C28:C56" si="4">+IF(C27&lt;$D$4,C27+($D$4/$J$29), " ")</f>
        <v>9.6551724137931033E-5</v>
      </c>
      <c r="D28" s="103">
        <f>+IF(C28&lt;&gt; " ", ($C$4*((2*C28/$D$4)-(C28/$D$4)^2)), " ")</f>
        <v>6.7776456599286564E-2</v>
      </c>
      <c r="E28" s="104">
        <f t="shared" ref="E28:E56" si="5">+IF(C28&lt;&gt; " ", (($C$4*(C28/$D$4)*$J$28)/($J$28-1+(C28/$D$4)^$J$28)), " ")</f>
        <v>0.31704762248013429</v>
      </c>
      <c r="F28" s="105">
        <f>+IF(Modelo!$C$9=Calculos!$A$7,Calculos!E28,IF(Modelo!$C$9=Calculos!$A$8,D28,"No Existe"))</f>
        <v>6.7776456599286564E-2</v>
      </c>
      <c r="G28" s="105">
        <f t="shared" si="3"/>
        <v>0.53158809988109401</v>
      </c>
      <c r="H28" s="44"/>
      <c r="I28" s="94" t="s">
        <v>35</v>
      </c>
      <c r="J28" s="60">
        <f>+J27/(J27-(C4/D4))</f>
        <v>1.0938251296429806</v>
      </c>
      <c r="K28" s="44"/>
      <c r="L28" s="100" t="s">
        <v>9</v>
      </c>
      <c r="M28" s="106">
        <f>+Modelo!G17</f>
        <v>7.1302327272727268</v>
      </c>
      <c r="N28" s="44"/>
      <c r="O28" s="44"/>
      <c r="P28" s="44"/>
      <c r="Q28" s="44"/>
      <c r="R28" s="44"/>
      <c r="S28" s="44"/>
      <c r="T28" s="44"/>
      <c r="U28" s="44"/>
      <c r="W28" s="22"/>
      <c r="X28" s="22"/>
      <c r="Y28" s="22"/>
    </row>
    <row r="29" spans="1:25" ht="15.75" thickBot="1" x14ac:dyDescent="0.3">
      <c r="A29" s="44"/>
      <c r="B29" s="44"/>
      <c r="C29" s="102">
        <f t="shared" si="4"/>
        <v>1.9310344827586207E-4</v>
      </c>
      <c r="D29" s="103">
        <f t="shared" ref="D29:D56" si="6">+IF(C29&lt;&gt; " ", ($C$4*((2*C29/$D$4)-(C29/$D$4)^2)), " ")</f>
        <v>0.13317479191438764</v>
      </c>
      <c r="E29" s="104">
        <f t="shared" si="5"/>
        <v>0.51147675601084264</v>
      </c>
      <c r="F29" s="105">
        <f>+IF(Modelo!$C$9=Calculos!$A$7,Calculos!E29,IF(Modelo!$C$9=Calculos!$A$8,D29,"No Existe"))</f>
        <v>0.13317479191438764</v>
      </c>
      <c r="G29" s="105">
        <f t="shared" si="3"/>
        <v>1.0445239857312723</v>
      </c>
      <c r="H29" s="44"/>
      <c r="I29" s="107" t="s">
        <v>27</v>
      </c>
      <c r="J29" s="108">
        <v>29</v>
      </c>
      <c r="K29" s="44"/>
      <c r="L29" s="100" t="s">
        <v>5</v>
      </c>
      <c r="M29" s="109">
        <f>+Modelo!G8</f>
        <v>21.6</v>
      </c>
      <c r="N29" s="44"/>
      <c r="O29" s="44"/>
      <c r="P29" s="44"/>
      <c r="Q29" s="44"/>
      <c r="R29" s="44"/>
      <c r="S29" s="44"/>
      <c r="T29" s="44"/>
      <c r="U29" s="44"/>
      <c r="W29" s="22"/>
      <c r="X29" s="22"/>
      <c r="Y29" s="22"/>
    </row>
    <row r="30" spans="1:25" ht="15.75" x14ac:dyDescent="0.25">
      <c r="A30" s="44"/>
      <c r="B30" s="44"/>
      <c r="C30" s="102">
        <f t="shared" si="4"/>
        <v>2.8965517241379309E-4</v>
      </c>
      <c r="D30" s="103">
        <f t="shared" si="6"/>
        <v>0.1961950059453032</v>
      </c>
      <c r="E30" s="104">
        <f t="shared" si="5"/>
        <v>0.63770746542953038</v>
      </c>
      <c r="F30" s="105">
        <f>+IF(Modelo!$C$9=Calculos!$A$7,Calculos!E30,IF(Modelo!$C$9=Calculos!$A$8,D30,"No Existe"))</f>
        <v>0.1961950059453032</v>
      </c>
      <c r="G30" s="105">
        <f t="shared" si="3"/>
        <v>1.5388076575505349</v>
      </c>
      <c r="H30" s="44"/>
      <c r="I30" s="44"/>
      <c r="J30" s="44"/>
      <c r="K30" s="110"/>
      <c r="L30" s="111" t="s">
        <v>83</v>
      </c>
      <c r="M30" s="109">
        <f>+Modelo!C18</f>
        <v>3.8</v>
      </c>
      <c r="N30" s="44"/>
      <c r="O30" s="44"/>
      <c r="P30" s="44"/>
      <c r="Q30" s="44"/>
      <c r="R30" s="44"/>
      <c r="S30" s="44"/>
      <c r="T30" s="44"/>
      <c r="U30" s="44"/>
      <c r="W30" s="22"/>
      <c r="X30" s="22"/>
      <c r="Y30" s="22"/>
    </row>
    <row r="31" spans="1:25" ht="15.75" x14ac:dyDescent="0.25">
      <c r="A31" s="44"/>
      <c r="B31" s="44"/>
      <c r="C31" s="102">
        <f t="shared" si="4"/>
        <v>3.8620689655172413E-4</v>
      </c>
      <c r="D31" s="103">
        <f t="shared" si="6"/>
        <v>0.25683709869203331</v>
      </c>
      <c r="E31" s="104">
        <f t="shared" si="5"/>
        <v>0.72409229350066606</v>
      </c>
      <c r="F31" s="105">
        <f>+IF(Modelo!$C$9=Calculos!$A$7,Calculos!E31,IF(Modelo!$C$9=Calculos!$A$8,D31,"No Existe"))</f>
        <v>0.25683709869203331</v>
      </c>
      <c r="G31" s="105">
        <f t="shared" si="3"/>
        <v>2.0144391153388828</v>
      </c>
      <c r="H31" s="44"/>
      <c r="I31" s="44"/>
      <c r="J31" s="44"/>
      <c r="K31" s="44"/>
      <c r="L31" s="111" t="s">
        <v>1</v>
      </c>
      <c r="M31" s="109">
        <f>+Modelo!C11</f>
        <v>36</v>
      </c>
      <c r="N31" s="44"/>
      <c r="O31" s="44"/>
      <c r="P31" s="44"/>
      <c r="Q31" s="44"/>
      <c r="R31" s="44"/>
      <c r="S31" s="44"/>
      <c r="T31" s="44"/>
      <c r="U31" s="44"/>
      <c r="W31" s="22"/>
      <c r="X31" s="22"/>
      <c r="Y31" s="22"/>
    </row>
    <row r="32" spans="1:25" ht="15.75" x14ac:dyDescent="0.25">
      <c r="A32" s="44"/>
      <c r="B32" s="44"/>
      <c r="C32" s="102">
        <f t="shared" si="4"/>
        <v>4.8275862068965518E-4</v>
      </c>
      <c r="D32" s="103">
        <f t="shared" si="6"/>
        <v>0.31510107015457789</v>
      </c>
      <c r="E32" s="104">
        <f t="shared" si="5"/>
        <v>0.78571615997725086</v>
      </c>
      <c r="F32" s="105">
        <f>+IF(Modelo!$C$9=Calculos!$A$7,Calculos!E32,IF(Modelo!$C$9=Calculos!$A$8,D32,"No Existe"))</f>
        <v>0.31510107015457789</v>
      </c>
      <c r="G32" s="105">
        <f t="shared" si="3"/>
        <v>2.4714183590963139</v>
      </c>
      <c r="H32" s="44"/>
      <c r="I32" s="44"/>
      <c r="J32" s="44"/>
      <c r="K32" s="44"/>
      <c r="L32" s="111" t="s">
        <v>8</v>
      </c>
      <c r="M32" s="109">
        <f>+Modelo!G12</f>
        <v>11.016</v>
      </c>
      <c r="N32" s="44"/>
      <c r="O32" s="44"/>
      <c r="P32" s="44"/>
      <c r="Q32" s="44"/>
      <c r="R32" s="44"/>
      <c r="S32" s="44"/>
      <c r="T32" s="44"/>
      <c r="U32" s="44"/>
      <c r="W32" s="22"/>
      <c r="X32" s="22"/>
      <c r="Y32" s="22"/>
    </row>
    <row r="33" spans="1:25" x14ac:dyDescent="0.25">
      <c r="A33" s="44"/>
      <c r="B33" s="44"/>
      <c r="C33" s="102">
        <f t="shared" si="4"/>
        <v>5.7931034482758617E-4</v>
      </c>
      <c r="D33" s="103">
        <f t="shared" si="6"/>
        <v>0.37098692033293695</v>
      </c>
      <c r="E33" s="104">
        <f t="shared" si="5"/>
        <v>0.83112973515843536</v>
      </c>
      <c r="F33" s="105">
        <f>+IF(Modelo!$C$9=Calculos!$A$7,Calculos!E33,IF(Modelo!$C$9=Calculos!$A$8,D33,"No Existe"))</f>
        <v>0.37098692033293695</v>
      </c>
      <c r="G33" s="105">
        <f t="shared" si="3"/>
        <v>2.90974538882283</v>
      </c>
      <c r="H33" s="44"/>
      <c r="I33" s="44"/>
      <c r="J33" s="44"/>
      <c r="K33" s="44"/>
      <c r="L33" s="100" t="s">
        <v>67</v>
      </c>
      <c r="M33" s="109">
        <f>+Modelo!C20</f>
        <v>72.2</v>
      </c>
      <c r="N33" s="44"/>
      <c r="O33" s="44"/>
      <c r="P33" s="44"/>
      <c r="Q33" s="44"/>
      <c r="R33" s="44"/>
      <c r="S33" s="44"/>
      <c r="T33" s="44"/>
      <c r="U33" s="44"/>
      <c r="W33" s="22"/>
      <c r="X33" s="22"/>
      <c r="Y33" s="22"/>
    </row>
    <row r="34" spans="1:25" ht="16.5" thickBot="1" x14ac:dyDescent="0.3">
      <c r="A34" s="44"/>
      <c r="B34" s="44"/>
      <c r="C34" s="102">
        <f t="shared" si="4"/>
        <v>6.7586206896551716E-4</v>
      </c>
      <c r="D34" s="103">
        <f t="shared" si="6"/>
        <v>0.42449464922711055</v>
      </c>
      <c r="E34" s="104">
        <f t="shared" si="5"/>
        <v>0.86546890402925758</v>
      </c>
      <c r="F34" s="105">
        <f>+IF(Modelo!$C$9=Calculos!$A$7,Calculos!E34,IF(Modelo!$C$9=Calculos!$A$8,D34,"No Existe"))</f>
        <v>0.42449464922711055</v>
      </c>
      <c r="G34" s="105">
        <f t="shared" si="3"/>
        <v>3.32942020451843</v>
      </c>
      <c r="H34" s="44"/>
      <c r="I34" s="44"/>
      <c r="J34" s="44"/>
      <c r="K34" s="44"/>
      <c r="L34" s="112" t="s">
        <v>3</v>
      </c>
      <c r="M34" s="113">
        <f>+Modelo!$C$17</f>
        <v>0.5</v>
      </c>
      <c r="N34" s="44"/>
      <c r="O34" s="44"/>
      <c r="P34" s="44"/>
      <c r="Q34" s="44"/>
      <c r="R34" s="44"/>
      <c r="S34" s="44"/>
      <c r="T34" s="44"/>
      <c r="U34" s="44"/>
      <c r="W34" s="22"/>
      <c r="X34" s="22"/>
      <c r="Y34" s="22"/>
    </row>
    <row r="35" spans="1:25" ht="15.75" thickBot="1" x14ac:dyDescent="0.3">
      <c r="A35" s="44"/>
      <c r="B35" s="44"/>
      <c r="C35" s="102">
        <f t="shared" si="4"/>
        <v>7.7241379310344816E-4</v>
      </c>
      <c r="D35" s="103">
        <f t="shared" si="6"/>
        <v>0.47562425683709864</v>
      </c>
      <c r="E35" s="104">
        <f t="shared" si="5"/>
        <v>0.89197338195034193</v>
      </c>
      <c r="F35" s="105">
        <f>+IF(Modelo!$C$9=Calculos!$A$7,Calculos!E35,IF(Modelo!$C$9=Calculos!$A$8,D35,"No Existe"))</f>
        <v>0.47562425683709864</v>
      </c>
      <c r="G35" s="105">
        <f t="shared" si="3"/>
        <v>3.7304428061831154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W35" s="22"/>
      <c r="X35" s="22"/>
      <c r="Y35" s="22"/>
    </row>
    <row r="36" spans="1:25" ht="15.75" thickBot="1" x14ac:dyDescent="0.3">
      <c r="A36" s="44"/>
      <c r="B36" s="44"/>
      <c r="C36" s="102">
        <f t="shared" si="4"/>
        <v>8.6896551724137915E-4</v>
      </c>
      <c r="D36" s="103">
        <f t="shared" si="6"/>
        <v>0.52437574316290125</v>
      </c>
      <c r="E36" s="104">
        <f t="shared" si="5"/>
        <v>0.91277236122466954</v>
      </c>
      <c r="F36" s="105">
        <f>+IF(Modelo!$C$9=Calculos!$A$7,Calculos!E36,IF(Modelo!$C$9=Calculos!$A$8,D36,"No Existe"))</f>
        <v>0.52437574316290125</v>
      </c>
      <c r="G36" s="105">
        <f t="shared" si="3"/>
        <v>4.1128131938168844</v>
      </c>
      <c r="H36" s="44"/>
      <c r="I36" s="44"/>
      <c r="J36" s="44"/>
      <c r="K36" s="44"/>
      <c r="L36" s="114" t="s">
        <v>66</v>
      </c>
      <c r="M36" s="115">
        <f>IF((0.0012*EXP(0.67*M26*M27*M33/(M30*M34)))&lt;=0.02, (0.0012*EXP(0.67*M26*M27*M33/(M30*M34))), 0.02)</f>
        <v>7.3902480933648014E-3</v>
      </c>
      <c r="N36" s="44"/>
      <c r="O36" s="44"/>
      <c r="P36" s="44"/>
      <c r="Q36" s="44"/>
      <c r="R36" s="44"/>
      <c r="S36" s="44"/>
      <c r="T36" s="44"/>
      <c r="U36" s="44"/>
      <c r="W36" s="22"/>
      <c r="X36" s="22"/>
      <c r="Y36" s="22"/>
    </row>
    <row r="37" spans="1:25" x14ac:dyDescent="0.25">
      <c r="A37" s="44"/>
      <c r="B37" s="44"/>
      <c r="C37" s="102">
        <f t="shared" si="4"/>
        <v>9.6551724137931014E-4</v>
      </c>
      <c r="D37" s="103">
        <f t="shared" si="6"/>
        <v>0.5707491082045183</v>
      </c>
      <c r="E37" s="104">
        <f t="shared" si="5"/>
        <v>0.92931433848007639</v>
      </c>
      <c r="F37" s="105">
        <f>+IF(Modelo!$C$9=Calculos!$A$7,Calculos!E37,IF(Modelo!$C$9=Calculos!$A$8,D37,"No Existe"))</f>
        <v>0.5707491082045183</v>
      </c>
      <c r="G37" s="105">
        <f t="shared" si="3"/>
        <v>4.4765313674197378</v>
      </c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W37" s="22"/>
      <c r="X37" s="22"/>
      <c r="Y37" s="22"/>
    </row>
    <row r="38" spans="1:25" x14ac:dyDescent="0.25">
      <c r="A38" s="44"/>
      <c r="B38" s="44"/>
      <c r="C38" s="102">
        <f t="shared" si="4"/>
        <v>1.0620689655172412E-3</v>
      </c>
      <c r="D38" s="103">
        <f t="shared" si="6"/>
        <v>0.61474435196194999</v>
      </c>
      <c r="E38" s="104">
        <f t="shared" si="5"/>
        <v>0.94261404822651595</v>
      </c>
      <c r="F38" s="105">
        <f>+IF(Modelo!$C$9=Calculos!$A$7,Calculos!E38,IF(Modelo!$C$9=Calculos!$A$8,D38,"No Existe"))</f>
        <v>0.61474435196194999</v>
      </c>
      <c r="G38" s="105">
        <f t="shared" si="3"/>
        <v>4.8215973269916761</v>
      </c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W38" s="22"/>
      <c r="X38" s="22"/>
      <c r="Y38" s="22"/>
    </row>
    <row r="39" spans="1:25" x14ac:dyDescent="0.25">
      <c r="A39" s="44"/>
      <c r="B39" s="44"/>
      <c r="C39" s="102">
        <f t="shared" si="4"/>
        <v>1.1586206896551723E-3</v>
      </c>
      <c r="D39" s="103">
        <f t="shared" si="6"/>
        <v>0.65636147443519621</v>
      </c>
      <c r="E39" s="104">
        <f t="shared" si="5"/>
        <v>0.95340044841279648</v>
      </c>
      <c r="F39" s="105">
        <f>+IF(Modelo!$C$9=Calculos!$A$7,Calculos!E39,IF(Modelo!$C$9=Calculos!$A$8,D39,"No Existe"))</f>
        <v>0.65636147443519621</v>
      </c>
      <c r="G39" s="105">
        <f t="shared" si="3"/>
        <v>5.1480110725326993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W39" s="22"/>
      <c r="X39" s="22"/>
      <c r="Y39" s="22"/>
    </row>
    <row r="40" spans="1:25" x14ac:dyDescent="0.25">
      <c r="A40" s="44"/>
      <c r="B40" s="44"/>
      <c r="C40" s="102">
        <f t="shared" si="4"/>
        <v>1.2551724137931034E-3</v>
      </c>
      <c r="D40" s="103">
        <f t="shared" si="6"/>
        <v>0.69560047562425686</v>
      </c>
      <c r="E40" s="104">
        <f t="shared" si="5"/>
        <v>0.9622087140701755</v>
      </c>
      <c r="F40" s="105">
        <f>+IF(Modelo!$C$9=Calculos!$A$7,Calculos!E40,IF(Modelo!$C$9=Calculos!$A$8,D40,"No Existe"))</f>
        <v>0.69560047562425686</v>
      </c>
      <c r="G40" s="105">
        <f t="shared" si="3"/>
        <v>5.4557726040428065</v>
      </c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W40" s="22"/>
      <c r="X40" s="22"/>
      <c r="Y40" s="22"/>
    </row>
    <row r="41" spans="1:25" x14ac:dyDescent="0.25">
      <c r="A41" s="44"/>
      <c r="B41" s="44"/>
      <c r="C41" s="102">
        <f t="shared" si="4"/>
        <v>1.3517241379310345E-3</v>
      </c>
      <c r="D41" s="103">
        <f t="shared" si="6"/>
        <v>0.73246135552913194</v>
      </c>
      <c r="E41" s="104">
        <f t="shared" si="5"/>
        <v>0.96943927693573406</v>
      </c>
      <c r="F41" s="105">
        <f>+IF(Modelo!$C$9=Calculos!$A$7,Calculos!E41,IF(Modelo!$C$9=Calculos!$A$8,D41,"No Existe"))</f>
        <v>0.73246135552913194</v>
      </c>
      <c r="G41" s="105">
        <f t="shared" si="3"/>
        <v>5.7448819215219977</v>
      </c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W41" s="22"/>
      <c r="X41" s="22"/>
      <c r="Y41" s="22"/>
    </row>
    <row r="42" spans="1:25" x14ac:dyDescent="0.25">
      <c r="A42" s="44"/>
      <c r="B42" s="44"/>
      <c r="C42" s="102">
        <f t="shared" si="4"/>
        <v>1.4482758620689656E-3</v>
      </c>
      <c r="D42" s="103">
        <f t="shared" si="6"/>
        <v>0.76694411414982167</v>
      </c>
      <c r="E42" s="104">
        <f t="shared" si="5"/>
        <v>0.97539678983366074</v>
      </c>
      <c r="F42" s="105">
        <f>+IF(Modelo!$C$9=Calculos!$A$7,Calculos!E42,IF(Modelo!$C$9=Calculos!$A$8,D42,"No Existe"))</f>
        <v>0.76694411414982167</v>
      </c>
      <c r="G42" s="105">
        <f t="shared" si="3"/>
        <v>6.0153390249702738</v>
      </c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W42" s="22"/>
      <c r="X42" s="22"/>
      <c r="Y42" s="22"/>
    </row>
    <row r="43" spans="1:25" x14ac:dyDescent="0.25">
      <c r="A43" s="44"/>
      <c r="B43" s="44"/>
      <c r="C43" s="102">
        <f t="shared" si="4"/>
        <v>1.5448275862068967E-3</v>
      </c>
      <c r="D43" s="103">
        <f t="shared" si="6"/>
        <v>0.79904875148632581</v>
      </c>
      <c r="E43" s="104">
        <f t="shared" si="5"/>
        <v>0.9803164841029206</v>
      </c>
      <c r="F43" s="105">
        <f>+IF(Modelo!$C$9=Calculos!$A$7,Calculos!E43,IF(Modelo!$C$9=Calculos!$A$8,D43,"No Existe"))</f>
        <v>0.79904875148632581</v>
      </c>
      <c r="G43" s="105">
        <f t="shared" si="3"/>
        <v>6.267143914387634</v>
      </c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W43" s="22"/>
      <c r="X43" s="22"/>
      <c r="Y43" s="22"/>
    </row>
    <row r="44" spans="1:25" x14ac:dyDescent="0.25">
      <c r="A44" s="44"/>
      <c r="B44" s="44"/>
      <c r="C44" s="102">
        <f t="shared" si="4"/>
        <v>1.6413793103448278E-3</v>
      </c>
      <c r="D44" s="103">
        <f t="shared" si="6"/>
        <v>0.8287752675386445</v>
      </c>
      <c r="E44" s="104">
        <f t="shared" si="5"/>
        <v>0.98438239385708848</v>
      </c>
      <c r="F44" s="105">
        <f>+IF(Modelo!$C$9=Calculos!$A$7,Calculos!E44,IF(Modelo!$C$9=Calculos!$A$8,D44,"No Existe"))</f>
        <v>0.8287752675386445</v>
      </c>
      <c r="G44" s="105">
        <f t="shared" si="3"/>
        <v>6.500296589774079</v>
      </c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W44" s="22"/>
      <c r="X44" s="22"/>
      <c r="Y44" s="22"/>
    </row>
    <row r="45" spans="1:25" x14ac:dyDescent="0.25">
      <c r="A45" s="44"/>
      <c r="B45" s="44"/>
      <c r="C45" s="102">
        <f t="shared" si="4"/>
        <v>1.7379310344827589E-3</v>
      </c>
      <c r="D45" s="103">
        <f t="shared" si="6"/>
        <v>0.85612366230677772</v>
      </c>
      <c r="E45" s="104">
        <f t="shared" si="5"/>
        <v>0.98774020570344268</v>
      </c>
      <c r="F45" s="105">
        <f>+IF(Modelo!$C$9=Calculos!$A$7,Calculos!E45,IF(Modelo!$C$9=Calculos!$A$8,D45,"No Existe"))</f>
        <v>0.85612366230677772</v>
      </c>
      <c r="G45" s="105">
        <f t="shared" si="3"/>
        <v>6.714797051129608</v>
      </c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W45" s="22"/>
      <c r="X45" s="22"/>
      <c r="Y45" s="22"/>
    </row>
    <row r="46" spans="1:25" x14ac:dyDescent="0.25">
      <c r="A46" s="44"/>
      <c r="B46" s="44"/>
      <c r="C46" s="102">
        <f t="shared" si="4"/>
        <v>1.83448275862069E-3</v>
      </c>
      <c r="D46" s="103">
        <f t="shared" si="6"/>
        <v>0.88109393579072548</v>
      </c>
      <c r="E46" s="104">
        <f t="shared" si="5"/>
        <v>0.9905064795627152</v>
      </c>
      <c r="F46" s="105">
        <f>+IF(Modelo!$C$9=Calculos!$A$7,Calculos!E46,IF(Modelo!$C$9=Calculos!$A$8,D46,"No Existe"))</f>
        <v>0.88109393579072548</v>
      </c>
      <c r="G46" s="105">
        <f t="shared" si="3"/>
        <v>6.9106452984542228</v>
      </c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W46" s="22"/>
      <c r="X46" s="22"/>
      <c r="Y46" s="22"/>
    </row>
    <row r="47" spans="1:25" x14ac:dyDescent="0.25">
      <c r="A47" s="44"/>
      <c r="B47" s="44"/>
      <c r="C47" s="102">
        <f t="shared" si="4"/>
        <v>1.9310344827586211E-3</v>
      </c>
      <c r="D47" s="103">
        <f t="shared" si="6"/>
        <v>0.90368608799048755</v>
      </c>
      <c r="E47" s="104">
        <f t="shared" si="5"/>
        <v>0.99277537124400328</v>
      </c>
      <c r="F47" s="105">
        <f>+IF(Modelo!$C$9=Calculos!$A$7,Calculos!E47,IF(Modelo!$C$9=Calculos!$A$8,D47,"No Existe"))</f>
        <v>0.90368608799048755</v>
      </c>
      <c r="G47" s="105">
        <f t="shared" si="3"/>
        <v>7.0878413317479199</v>
      </c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W47" s="22"/>
      <c r="X47" s="22"/>
      <c r="Y47" s="22"/>
    </row>
    <row r="48" spans="1:25" x14ac:dyDescent="0.25">
      <c r="A48" s="44"/>
      <c r="B48" s="44"/>
      <c r="C48" s="102">
        <f t="shared" si="4"/>
        <v>2.027586206896552E-3</v>
      </c>
      <c r="D48" s="103">
        <f t="shared" si="6"/>
        <v>0.92390011890606427</v>
      </c>
      <c r="E48" s="104">
        <f t="shared" si="5"/>
        <v>0.99462360467394706</v>
      </c>
      <c r="F48" s="105">
        <f>+IF(Modelo!$C$9=Calculos!$A$7,Calculos!E48,IF(Modelo!$C$9=Calculos!$A$8,D48,"No Existe"))</f>
        <v>0.92390011890606427</v>
      </c>
      <c r="G48" s="105">
        <f t="shared" si="3"/>
        <v>7.2463851510107018</v>
      </c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W48" s="22"/>
      <c r="X48" s="22"/>
      <c r="Y48" s="22"/>
    </row>
    <row r="49" spans="1:25" x14ac:dyDescent="0.25">
      <c r="A49" s="44"/>
      <c r="B49" s="44"/>
      <c r="C49" s="102">
        <f t="shared" si="4"/>
        <v>2.1241379310344829E-3</v>
      </c>
      <c r="D49" s="103">
        <f t="shared" si="6"/>
        <v>0.94173602853745542</v>
      </c>
      <c r="E49" s="104">
        <f t="shared" si="5"/>
        <v>0.99611419803529033</v>
      </c>
      <c r="F49" s="105">
        <f>+IF(Modelo!$C$9=Calculos!$A$7,Calculos!E49,IF(Modelo!$C$9=Calculos!$A$8,D49,"No Existe"))</f>
        <v>0.94173602853745542</v>
      </c>
      <c r="G49" s="105">
        <f t="shared" si="3"/>
        <v>7.3862767562425686</v>
      </c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W49" s="22"/>
      <c r="X49" s="22"/>
      <c r="Y49" s="22"/>
    </row>
    <row r="50" spans="1:25" x14ac:dyDescent="0.25">
      <c r="A50" s="44"/>
      <c r="B50" s="44"/>
      <c r="C50" s="102">
        <f t="shared" si="4"/>
        <v>2.2206896551724138E-3</v>
      </c>
      <c r="D50" s="103">
        <f t="shared" si="6"/>
        <v>0.9571938168846611</v>
      </c>
      <c r="E50" s="104">
        <f t="shared" si="5"/>
        <v>0.9972992897677686</v>
      </c>
      <c r="F50" s="105">
        <f>+IF(Modelo!$C$9=Calculos!$A$7,Calculos!E50,IF(Modelo!$C$9=Calculos!$A$8,D50,"No Existe"))</f>
        <v>0.9571938168846611</v>
      </c>
      <c r="G50" s="105">
        <f t="shared" si="3"/>
        <v>7.5075161474435195</v>
      </c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W50" s="22"/>
      <c r="X50" s="22"/>
      <c r="Y50" s="22"/>
    </row>
    <row r="51" spans="1:25" x14ac:dyDescent="0.25">
      <c r="A51" s="44"/>
      <c r="B51" s="44"/>
      <c r="C51" s="102">
        <f t="shared" si="4"/>
        <v>2.3172413793103447E-3</v>
      </c>
      <c r="D51" s="103">
        <f t="shared" si="6"/>
        <v>0.97027348394768131</v>
      </c>
      <c r="E51" s="104">
        <f t="shared" si="5"/>
        <v>0.99822230558843128</v>
      </c>
      <c r="F51" s="105">
        <f>+IF(Modelo!$C$9=Calculos!$A$7,Calculos!E51,IF(Modelo!$C$9=Calculos!$A$8,D51,"No Existe"))</f>
        <v>0.97027348394768131</v>
      </c>
      <c r="G51" s="105">
        <f t="shared" si="3"/>
        <v>7.6101033246135552</v>
      </c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W51" s="22"/>
      <c r="X51" s="22"/>
      <c r="Y51" s="22"/>
    </row>
    <row r="52" spans="1:25" x14ac:dyDescent="0.25">
      <c r="A52" s="44"/>
      <c r="B52" s="44"/>
      <c r="C52" s="102">
        <f t="shared" si="4"/>
        <v>2.4137931034482756E-3</v>
      </c>
      <c r="D52" s="103">
        <f t="shared" si="6"/>
        <v>0.98097502972651607</v>
      </c>
      <c r="E52" s="104">
        <f t="shared" si="5"/>
        <v>0.99891963711362808</v>
      </c>
      <c r="F52" s="105">
        <f>+IF(Modelo!$C$9=Calculos!$A$7,Calculos!E52,IF(Modelo!$C$9=Calculos!$A$8,D52,"No Existe"))</f>
        <v>0.98097502972651607</v>
      </c>
      <c r="G52" s="105">
        <f t="shared" si="3"/>
        <v>7.694038287752675</v>
      </c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W52" s="22"/>
      <c r="X52" s="22"/>
      <c r="Y52" s="22"/>
    </row>
    <row r="53" spans="1:25" x14ac:dyDescent="0.25">
      <c r="A53" s="44"/>
      <c r="B53" s="44"/>
      <c r="C53" s="102">
        <f t="shared" si="4"/>
        <v>2.5103448275862065E-3</v>
      </c>
      <c r="D53" s="103">
        <f t="shared" si="6"/>
        <v>0.98929845422116525</v>
      </c>
      <c r="E53" s="104">
        <f t="shared" si="5"/>
        <v>0.99942195438033699</v>
      </c>
      <c r="F53" s="105">
        <f>+IF(Modelo!$C$9=Calculos!$A$7,Calculos!E53,IF(Modelo!$C$9=Calculos!$A$8,D53,"No Existe"))</f>
        <v>0.98929845422116525</v>
      </c>
      <c r="G53" s="105">
        <f t="shared" si="3"/>
        <v>7.7593210368608805</v>
      </c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W53" s="22"/>
      <c r="X53" s="22"/>
      <c r="Y53" s="22"/>
    </row>
    <row r="54" spans="1:25" x14ac:dyDescent="0.25">
      <c r="A54" s="44"/>
      <c r="B54" s="44"/>
      <c r="C54" s="102">
        <f t="shared" si="4"/>
        <v>2.6068965517241373E-3</v>
      </c>
      <c r="D54" s="103">
        <f t="shared" si="6"/>
        <v>0.99524375743162896</v>
      </c>
      <c r="E54" s="104">
        <f t="shared" si="5"/>
        <v>0.99975524104568125</v>
      </c>
      <c r="F54" s="105">
        <f>+IF(Modelo!$C$9=Calculos!$A$7,Calculos!E54,IF(Modelo!$C$9=Calculos!$A$8,D54,"No Existe"))</f>
        <v>0.99524375743162896</v>
      </c>
      <c r="G54" s="105">
        <f t="shared" si="3"/>
        <v>7.8059515719381691</v>
      </c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W54" s="22"/>
      <c r="X54" s="22"/>
      <c r="Y54" s="22"/>
    </row>
    <row r="55" spans="1:25" x14ac:dyDescent="0.25">
      <c r="A55" s="44"/>
      <c r="B55" s="44"/>
      <c r="C55" s="102">
        <f t="shared" si="4"/>
        <v>2.7034482758620682E-3</v>
      </c>
      <c r="D55" s="103">
        <f t="shared" si="6"/>
        <v>0.99881093935790721</v>
      </c>
      <c r="E55" s="104">
        <f t="shared" si="5"/>
        <v>0.99994161745926191</v>
      </c>
      <c r="F55" s="105">
        <f>+IF(Modelo!$C$9=Calculos!$A$7,Calculos!E55,IF(Modelo!$C$9=Calculos!$A$8,D55,"No Existe"))</f>
        <v>0.99881093935790721</v>
      </c>
      <c r="G55" s="105">
        <f t="shared" si="3"/>
        <v>7.8339298929845418</v>
      </c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W55" s="22"/>
      <c r="X55" s="22"/>
      <c r="Y55" s="22"/>
    </row>
    <row r="56" spans="1:25" ht="15.75" thickBot="1" x14ac:dyDescent="0.3">
      <c r="A56" s="44"/>
      <c r="B56" s="44"/>
      <c r="C56" s="105">
        <f t="shared" si="4"/>
        <v>2.7999999999999991E-3</v>
      </c>
      <c r="D56" s="116">
        <f t="shared" si="6"/>
        <v>1</v>
      </c>
      <c r="E56" s="117">
        <f t="shared" si="5"/>
        <v>1</v>
      </c>
      <c r="F56" s="105">
        <f>+IF(Modelo!$C$9=Calculos!$A$7,Calculos!E56,IF(Modelo!$C$9=Calculos!$A$8,D56,"No Existe"))</f>
        <v>1</v>
      </c>
      <c r="G56" s="105">
        <f t="shared" si="3"/>
        <v>7.8432560000000002</v>
      </c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W56" s="22"/>
      <c r="X56" s="22"/>
      <c r="Y56" s="22"/>
    </row>
    <row r="57" spans="1:25" ht="15.75" thickBot="1" x14ac:dyDescent="0.3">
      <c r="A57" s="44"/>
      <c r="B57" s="44"/>
      <c r="C57" s="118">
        <f>+D22</f>
        <v>1.4638283688275949E-2</v>
      </c>
      <c r="D57" s="44"/>
      <c r="E57" s="44"/>
      <c r="F57" s="119">
        <f>+C22</f>
        <v>0.7</v>
      </c>
      <c r="G57" s="119">
        <f>0.7*1.1*M28</f>
        <v>5.4902791999999998</v>
      </c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W57" s="22"/>
      <c r="X57" s="22"/>
      <c r="Y57" s="22"/>
    </row>
    <row r="58" spans="1:25" x14ac:dyDescent="0.25">
      <c r="W58" s="22"/>
      <c r="X58" s="22"/>
      <c r="Y58" s="22"/>
    </row>
    <row r="59" spans="1:25" x14ac:dyDescent="0.25">
      <c r="W59" s="22"/>
      <c r="X59" s="22"/>
      <c r="Y59" s="22"/>
    </row>
    <row r="60" spans="1:25" x14ac:dyDescent="0.25">
      <c r="C60" s="20"/>
      <c r="W60" s="22"/>
      <c r="X60" s="22"/>
      <c r="Y60" s="22"/>
    </row>
    <row r="61" spans="1:25" x14ac:dyDescent="0.25">
      <c r="C61" s="20"/>
      <c r="W61" s="22"/>
      <c r="X61" s="22"/>
      <c r="Y61" s="22"/>
    </row>
    <row r="62" spans="1:25" x14ac:dyDescent="0.25">
      <c r="C62" s="20"/>
      <c r="W62" s="22"/>
      <c r="X62" s="22"/>
      <c r="Y62" s="22"/>
    </row>
    <row r="63" spans="1:25" x14ac:dyDescent="0.25">
      <c r="C63" s="20"/>
      <c r="W63" s="22"/>
      <c r="X63" s="22"/>
      <c r="Y63" s="22"/>
    </row>
    <row r="64" spans="1:25" x14ac:dyDescent="0.25">
      <c r="C64" s="20"/>
      <c r="W64" s="22"/>
      <c r="X64" s="22"/>
      <c r="Y64" s="22"/>
    </row>
    <row r="65" spans="3:25" x14ac:dyDescent="0.25">
      <c r="C65" s="20"/>
      <c r="W65" s="22"/>
      <c r="X65" s="22"/>
      <c r="Y65" s="22"/>
    </row>
    <row r="66" spans="3:25" x14ac:dyDescent="0.25">
      <c r="C66" s="20"/>
      <c r="W66" s="22"/>
      <c r="X66" s="22"/>
      <c r="Y66" s="22"/>
    </row>
    <row r="67" spans="3:25" x14ac:dyDescent="0.25">
      <c r="C67" s="20"/>
      <c r="W67" s="22"/>
      <c r="X67" s="22"/>
      <c r="Y67" s="22"/>
    </row>
    <row r="68" spans="3:25" x14ac:dyDescent="0.25">
      <c r="C68" s="20"/>
      <c r="W68" s="22"/>
      <c r="X68" s="22"/>
      <c r="Y68" s="22"/>
    </row>
    <row r="69" spans="3:25" x14ac:dyDescent="0.25">
      <c r="C69" s="20"/>
      <c r="W69" s="22"/>
      <c r="X69" s="22"/>
      <c r="Y69" s="22"/>
    </row>
    <row r="70" spans="3:25" x14ac:dyDescent="0.25">
      <c r="C70" s="20"/>
      <c r="W70" s="22"/>
      <c r="X70" s="22"/>
      <c r="Y70" s="22"/>
    </row>
    <row r="71" spans="3:25" x14ac:dyDescent="0.25">
      <c r="C71" s="20"/>
      <c r="W71" s="22"/>
      <c r="X71" s="22"/>
      <c r="Y71" s="22"/>
    </row>
    <row r="72" spans="3:25" x14ac:dyDescent="0.25">
      <c r="C72" s="20"/>
      <c r="W72" s="22"/>
      <c r="X72" s="22"/>
      <c r="Y72" s="22"/>
    </row>
    <row r="73" spans="3:25" x14ac:dyDescent="0.25">
      <c r="C73" s="20"/>
      <c r="W73" s="22"/>
      <c r="X73" s="22"/>
      <c r="Y73" s="22"/>
    </row>
    <row r="74" spans="3:25" x14ac:dyDescent="0.25">
      <c r="C74" s="20"/>
      <c r="W74" s="22"/>
      <c r="X74" s="22"/>
      <c r="Y74" s="22"/>
    </row>
    <row r="75" spans="3:25" x14ac:dyDescent="0.25">
      <c r="C75" s="20"/>
      <c r="W75" s="22"/>
      <c r="X75" s="22"/>
      <c r="Y75" s="22"/>
    </row>
    <row r="76" spans="3:25" x14ac:dyDescent="0.25">
      <c r="C76" s="20"/>
      <c r="W76" s="22"/>
      <c r="X76" s="22"/>
      <c r="Y76" s="22"/>
    </row>
    <row r="77" spans="3:25" x14ac:dyDescent="0.25">
      <c r="C77" s="20"/>
      <c r="W77" s="22"/>
      <c r="X77" s="22"/>
      <c r="Y77" s="22"/>
    </row>
    <row r="78" spans="3:25" x14ac:dyDescent="0.25">
      <c r="C78" s="20"/>
      <c r="W78" s="22"/>
      <c r="X78" s="22"/>
      <c r="Y78" s="22"/>
    </row>
    <row r="79" spans="3:25" x14ac:dyDescent="0.25">
      <c r="C79" s="20"/>
      <c r="W79" s="22"/>
      <c r="X79" s="22"/>
      <c r="Y79" s="22"/>
    </row>
    <row r="80" spans="3:25" x14ac:dyDescent="0.25">
      <c r="C80" s="20"/>
      <c r="W80" s="22"/>
      <c r="X80" s="22"/>
      <c r="Y80" s="22"/>
    </row>
    <row r="81" spans="3:25" x14ac:dyDescent="0.25">
      <c r="C81" s="20"/>
      <c r="W81" s="22"/>
      <c r="X81" s="22"/>
      <c r="Y81" s="22"/>
    </row>
    <row r="82" spans="3:25" x14ac:dyDescent="0.25">
      <c r="C82" s="20"/>
      <c r="W82" s="22"/>
      <c r="X82" s="22"/>
      <c r="Y82" s="22"/>
    </row>
    <row r="83" spans="3:25" x14ac:dyDescent="0.25">
      <c r="C83" s="20"/>
      <c r="W83" s="22"/>
      <c r="X83" s="22"/>
      <c r="Y83" s="22"/>
    </row>
    <row r="84" spans="3:25" x14ac:dyDescent="0.25">
      <c r="C84" s="20"/>
      <c r="W84" s="22"/>
      <c r="X84" s="22"/>
      <c r="Y84" s="22"/>
    </row>
    <row r="85" spans="3:25" x14ac:dyDescent="0.25">
      <c r="C85" s="20"/>
      <c r="W85" s="22"/>
      <c r="X85" s="22"/>
      <c r="Y85" s="22"/>
    </row>
    <row r="86" spans="3:25" x14ac:dyDescent="0.25">
      <c r="C86" s="20"/>
      <c r="W86" s="22"/>
      <c r="X86" s="22"/>
      <c r="Y86" s="22"/>
    </row>
    <row r="87" spans="3:25" x14ac:dyDescent="0.25">
      <c r="C87" s="20"/>
      <c r="W87" s="22"/>
      <c r="X87" s="22"/>
      <c r="Y87" s="22"/>
    </row>
    <row r="88" spans="3:25" x14ac:dyDescent="0.25">
      <c r="C88" s="20"/>
      <c r="W88" s="22"/>
      <c r="X88" s="22"/>
      <c r="Y88" s="22"/>
    </row>
    <row r="89" spans="3:25" x14ac:dyDescent="0.25">
      <c r="C89" s="20"/>
      <c r="W89" s="22"/>
      <c r="X89" s="22"/>
      <c r="Y89" s="22"/>
    </row>
    <row r="90" spans="3:25" x14ac:dyDescent="0.25">
      <c r="C90" s="20"/>
      <c r="W90" s="22"/>
      <c r="X90" s="22"/>
      <c r="Y90" s="22"/>
    </row>
    <row r="91" spans="3:25" x14ac:dyDescent="0.25">
      <c r="C91" s="20"/>
      <c r="W91" s="22"/>
      <c r="X91" s="22"/>
      <c r="Y91" s="22"/>
    </row>
    <row r="92" spans="3:25" x14ac:dyDescent="0.25">
      <c r="C92" s="20"/>
      <c r="W92" s="22"/>
      <c r="X92" s="22"/>
      <c r="Y92" s="22"/>
    </row>
    <row r="93" spans="3:25" x14ac:dyDescent="0.25">
      <c r="C93" s="20"/>
      <c r="W93" s="22"/>
      <c r="X93" s="22"/>
      <c r="Y93" s="22"/>
    </row>
    <row r="94" spans="3:25" x14ac:dyDescent="0.25">
      <c r="C94" s="20"/>
      <c r="W94" s="22"/>
      <c r="X94" s="22"/>
      <c r="Y94" s="22"/>
    </row>
    <row r="95" spans="3:25" x14ac:dyDescent="0.25">
      <c r="C95" s="20"/>
      <c r="W95" s="22"/>
      <c r="X95" s="22"/>
      <c r="Y95" s="22"/>
    </row>
    <row r="96" spans="3:25" x14ac:dyDescent="0.25">
      <c r="C96" s="20"/>
      <c r="W96" s="22"/>
      <c r="X96" s="22"/>
      <c r="Y96" s="22"/>
    </row>
    <row r="97" spans="3:25" x14ac:dyDescent="0.25">
      <c r="C97" s="20"/>
      <c r="W97" s="22"/>
      <c r="X97" s="22"/>
      <c r="Y97" s="22"/>
    </row>
    <row r="98" spans="3:25" x14ac:dyDescent="0.25">
      <c r="C98" s="20"/>
      <c r="W98" s="22"/>
      <c r="X98" s="22"/>
      <c r="Y98" s="22"/>
    </row>
    <row r="99" spans="3:25" x14ac:dyDescent="0.25">
      <c r="C99" s="20"/>
      <c r="W99" s="22"/>
      <c r="X99" s="22"/>
      <c r="Y99" s="22"/>
    </row>
    <row r="100" spans="3:25" x14ac:dyDescent="0.25">
      <c r="C100" s="20"/>
      <c r="W100" s="22"/>
      <c r="X100" s="22"/>
      <c r="Y100" s="22"/>
    </row>
    <row r="101" spans="3:25" x14ac:dyDescent="0.25">
      <c r="C101" s="20"/>
      <c r="W101" s="22"/>
      <c r="X101" s="22"/>
      <c r="Y101" s="22"/>
    </row>
    <row r="102" spans="3:25" x14ac:dyDescent="0.25">
      <c r="C102" s="20"/>
      <c r="W102" s="22"/>
      <c r="X102" s="22"/>
      <c r="Y102" s="22"/>
    </row>
    <row r="103" spans="3:25" x14ac:dyDescent="0.25">
      <c r="C103" s="20"/>
      <c r="W103" s="22"/>
      <c r="X103" s="22"/>
      <c r="Y103" s="22"/>
    </row>
    <row r="104" spans="3:25" x14ac:dyDescent="0.25">
      <c r="C104" s="20"/>
      <c r="W104" s="22"/>
      <c r="X104" s="22"/>
      <c r="Y104" s="22"/>
    </row>
    <row r="105" spans="3:25" x14ac:dyDescent="0.25">
      <c r="C105" s="20"/>
      <c r="W105" s="22"/>
      <c r="X105" s="22"/>
      <c r="Y105" s="22"/>
    </row>
    <row r="106" spans="3:25" x14ac:dyDescent="0.25">
      <c r="C106" s="20"/>
      <c r="W106" s="22"/>
      <c r="X106" s="22"/>
      <c r="Y106" s="22"/>
    </row>
    <row r="107" spans="3:25" x14ac:dyDescent="0.25">
      <c r="C107" s="20"/>
      <c r="W107" s="22"/>
      <c r="X107" s="22"/>
      <c r="Y107" s="22"/>
    </row>
    <row r="108" spans="3:25" x14ac:dyDescent="0.25">
      <c r="C108" s="20"/>
      <c r="W108" s="22"/>
      <c r="X108" s="22"/>
      <c r="Y108" s="22"/>
    </row>
    <row r="109" spans="3:25" x14ac:dyDescent="0.25">
      <c r="C109" s="20"/>
      <c r="W109" s="22"/>
      <c r="X109" s="22"/>
      <c r="Y109" s="22"/>
    </row>
    <row r="110" spans="3:25" x14ac:dyDescent="0.25">
      <c r="C110" s="20"/>
      <c r="W110" s="22"/>
      <c r="X110" s="22"/>
      <c r="Y110" s="22"/>
    </row>
    <row r="111" spans="3:25" x14ac:dyDescent="0.25">
      <c r="C111" s="20"/>
      <c r="W111" s="22"/>
      <c r="X111" s="22"/>
      <c r="Y111" s="22"/>
    </row>
    <row r="112" spans="3:25" x14ac:dyDescent="0.25">
      <c r="C112" s="20"/>
      <c r="W112" s="22"/>
      <c r="X112" s="22"/>
      <c r="Y112" s="22"/>
    </row>
    <row r="113" spans="3:25" x14ac:dyDescent="0.25">
      <c r="C113" s="20"/>
      <c r="W113" s="22"/>
      <c r="X113" s="22"/>
      <c r="Y113" s="22"/>
    </row>
    <row r="114" spans="3:25" x14ac:dyDescent="0.25">
      <c r="C114" s="20"/>
      <c r="W114" s="22"/>
      <c r="X114" s="22"/>
      <c r="Y114" s="22"/>
    </row>
    <row r="115" spans="3:25" x14ac:dyDescent="0.25">
      <c r="C115" s="20"/>
      <c r="W115" s="22"/>
      <c r="X115" s="22"/>
      <c r="Y115" s="22"/>
    </row>
    <row r="116" spans="3:25" x14ac:dyDescent="0.25">
      <c r="C116" s="20"/>
      <c r="W116" s="22"/>
      <c r="X116" s="22"/>
      <c r="Y116" s="22"/>
    </row>
    <row r="117" spans="3:25" x14ac:dyDescent="0.25">
      <c r="C117" s="20"/>
      <c r="W117" s="22"/>
      <c r="X117" s="22"/>
      <c r="Y117" s="22"/>
    </row>
    <row r="118" spans="3:25" x14ac:dyDescent="0.25">
      <c r="C118" s="20"/>
      <c r="W118" s="22"/>
      <c r="X118" s="22"/>
      <c r="Y118" s="22"/>
    </row>
    <row r="119" spans="3:25" x14ac:dyDescent="0.25">
      <c r="C119" s="20"/>
      <c r="W119" s="22"/>
      <c r="X119" s="22"/>
      <c r="Y119" s="22"/>
    </row>
    <row r="120" spans="3:25" x14ac:dyDescent="0.25">
      <c r="C120" s="20"/>
      <c r="W120" s="22"/>
      <c r="X120" s="22"/>
      <c r="Y120" s="22"/>
    </row>
    <row r="121" spans="3:25" x14ac:dyDescent="0.25">
      <c r="C121" s="20"/>
      <c r="W121" s="22"/>
      <c r="X121" s="22"/>
      <c r="Y121" s="22"/>
    </row>
    <row r="122" spans="3:25" x14ac:dyDescent="0.25">
      <c r="C122" s="20"/>
      <c r="W122" s="22"/>
      <c r="X122" s="22"/>
      <c r="Y122" s="22"/>
    </row>
    <row r="123" spans="3:25" x14ac:dyDescent="0.25">
      <c r="C123" s="20"/>
      <c r="W123" s="22"/>
      <c r="X123" s="22"/>
      <c r="Y123" s="22"/>
    </row>
    <row r="124" spans="3:25" x14ac:dyDescent="0.25">
      <c r="C124" s="20"/>
      <c r="W124" s="22"/>
      <c r="X124" s="22"/>
      <c r="Y124" s="22"/>
    </row>
    <row r="125" spans="3:25" x14ac:dyDescent="0.25">
      <c r="C125" s="20"/>
      <c r="W125" s="22"/>
      <c r="X125" s="22"/>
      <c r="Y125" s="22"/>
    </row>
    <row r="126" spans="3:25" x14ac:dyDescent="0.25">
      <c r="C126" s="20"/>
      <c r="W126" s="22"/>
      <c r="X126" s="22"/>
      <c r="Y126" s="22"/>
    </row>
    <row r="127" spans="3:25" x14ac:dyDescent="0.25">
      <c r="C127" s="20"/>
      <c r="W127" s="22"/>
      <c r="X127" s="22"/>
      <c r="Y127" s="22"/>
    </row>
    <row r="128" spans="3:25" x14ac:dyDescent="0.25">
      <c r="C128" s="20"/>
      <c r="W128" s="22"/>
      <c r="X128" s="22"/>
      <c r="Y128" s="22"/>
    </row>
    <row r="129" spans="3:25" x14ac:dyDescent="0.25">
      <c r="C129" s="20"/>
      <c r="W129" s="22"/>
      <c r="X129" s="22"/>
      <c r="Y129" s="22"/>
    </row>
    <row r="130" spans="3:25" x14ac:dyDescent="0.25">
      <c r="C130" s="20"/>
      <c r="W130" s="22"/>
      <c r="X130" s="22"/>
      <c r="Y130" s="22"/>
    </row>
    <row r="131" spans="3:25" x14ac:dyDescent="0.25">
      <c r="C131" s="20"/>
      <c r="W131" s="22"/>
      <c r="X131" s="22"/>
      <c r="Y131" s="22"/>
    </row>
    <row r="132" spans="3:25" x14ac:dyDescent="0.25">
      <c r="C132" s="20"/>
      <c r="W132" s="22"/>
      <c r="X132" s="22"/>
      <c r="Y132" s="22"/>
    </row>
    <row r="133" spans="3:25" x14ac:dyDescent="0.25">
      <c r="C133" s="20"/>
      <c r="W133" s="22"/>
      <c r="X133" s="22"/>
      <c r="Y133" s="22"/>
    </row>
    <row r="134" spans="3:25" x14ac:dyDescent="0.25">
      <c r="C134" s="20"/>
      <c r="W134" s="22"/>
      <c r="X134" s="22"/>
      <c r="Y134" s="22"/>
    </row>
    <row r="135" spans="3:25" x14ac:dyDescent="0.25">
      <c r="C135" s="20"/>
      <c r="W135" s="22"/>
      <c r="X135" s="22"/>
      <c r="Y135" s="22"/>
    </row>
    <row r="136" spans="3:25" x14ac:dyDescent="0.25">
      <c r="C136" s="20"/>
      <c r="W136" s="22"/>
      <c r="X136" s="22"/>
      <c r="Y136" s="22"/>
    </row>
    <row r="137" spans="3:25" x14ac:dyDescent="0.25">
      <c r="C137" s="20"/>
      <c r="W137" s="22"/>
      <c r="X137" s="22"/>
      <c r="Y137" s="22"/>
    </row>
    <row r="138" spans="3:25" x14ac:dyDescent="0.25">
      <c r="C138" s="20"/>
      <c r="W138" s="22"/>
      <c r="X138" s="22"/>
      <c r="Y138" s="22"/>
    </row>
    <row r="139" spans="3:25" x14ac:dyDescent="0.25">
      <c r="C139" s="20"/>
      <c r="W139" s="22"/>
      <c r="X139" s="22"/>
      <c r="Y139" s="22"/>
    </row>
    <row r="140" spans="3:25" x14ac:dyDescent="0.25">
      <c r="C140" s="20"/>
      <c r="W140" s="22"/>
      <c r="X140" s="22"/>
      <c r="Y140" s="22"/>
    </row>
    <row r="141" spans="3:25" x14ac:dyDescent="0.25">
      <c r="C141" s="20"/>
      <c r="W141" s="22"/>
      <c r="X141" s="22"/>
      <c r="Y141" s="22"/>
    </row>
    <row r="142" spans="3:25" x14ac:dyDescent="0.25">
      <c r="C142" s="20"/>
      <c r="W142" s="22"/>
      <c r="X142" s="22"/>
      <c r="Y142" s="22"/>
    </row>
    <row r="143" spans="3:25" x14ac:dyDescent="0.25">
      <c r="C143" s="20"/>
      <c r="W143" s="22"/>
      <c r="X143" s="22"/>
      <c r="Y143" s="22"/>
    </row>
    <row r="144" spans="3:25" x14ac:dyDescent="0.25">
      <c r="C144" s="20"/>
      <c r="W144" s="22"/>
      <c r="X144" s="22"/>
      <c r="Y144" s="22"/>
    </row>
    <row r="145" spans="3:25" x14ac:dyDescent="0.25">
      <c r="C145" s="20"/>
      <c r="W145" s="22"/>
      <c r="X145" s="22"/>
      <c r="Y145" s="22"/>
    </row>
    <row r="146" spans="3:25" x14ac:dyDescent="0.25">
      <c r="C146" s="20"/>
      <c r="W146" s="22"/>
      <c r="X146" s="22"/>
      <c r="Y146" s="22"/>
    </row>
    <row r="147" spans="3:25" x14ac:dyDescent="0.25">
      <c r="C147" s="20"/>
      <c r="W147" s="22"/>
      <c r="X147" s="22"/>
      <c r="Y147" s="22"/>
    </row>
    <row r="148" spans="3:25" x14ac:dyDescent="0.25">
      <c r="C148" s="20"/>
      <c r="W148" s="22"/>
      <c r="X148" s="22"/>
      <c r="Y148" s="22"/>
    </row>
    <row r="149" spans="3:25" x14ac:dyDescent="0.25">
      <c r="C149" s="20"/>
      <c r="W149" s="22"/>
      <c r="X149" s="22"/>
      <c r="Y149" s="22"/>
    </row>
    <row r="150" spans="3:25" x14ac:dyDescent="0.25">
      <c r="C150" s="20"/>
      <c r="W150" s="22"/>
      <c r="X150" s="22"/>
      <c r="Y150" s="22"/>
    </row>
    <row r="151" spans="3:25" x14ac:dyDescent="0.25">
      <c r="C151" s="20"/>
      <c r="W151" s="22"/>
      <c r="X151" s="22"/>
      <c r="Y151" s="22"/>
    </row>
    <row r="152" spans="3:25" x14ac:dyDescent="0.25">
      <c r="C152" s="20"/>
      <c r="W152" s="22"/>
      <c r="X152" s="22"/>
      <c r="Y152" s="22"/>
    </row>
    <row r="153" spans="3:25" x14ac:dyDescent="0.25">
      <c r="C153" s="20"/>
      <c r="W153" s="22"/>
      <c r="X153" s="22"/>
      <c r="Y153" s="22"/>
    </row>
    <row r="154" spans="3:25" x14ac:dyDescent="0.25">
      <c r="C154" s="20"/>
      <c r="W154" s="22"/>
      <c r="X154" s="22"/>
      <c r="Y154" s="22"/>
    </row>
    <row r="155" spans="3:25" x14ac:dyDescent="0.25">
      <c r="C155" s="20"/>
      <c r="W155" s="22"/>
      <c r="X155" s="22"/>
      <c r="Y155" s="22"/>
    </row>
    <row r="156" spans="3:25" x14ac:dyDescent="0.25">
      <c r="C156" s="20"/>
      <c r="W156" s="22"/>
      <c r="X156" s="22"/>
      <c r="Y156" s="22"/>
    </row>
    <row r="157" spans="3:25" x14ac:dyDescent="0.25">
      <c r="C157" s="20"/>
      <c r="W157" s="22"/>
      <c r="X157" s="22"/>
      <c r="Y157" s="22"/>
    </row>
    <row r="158" spans="3:25" x14ac:dyDescent="0.25">
      <c r="C158" s="20"/>
      <c r="W158" s="22"/>
      <c r="X158" s="22"/>
      <c r="Y158" s="22"/>
    </row>
    <row r="159" spans="3:25" x14ac:dyDescent="0.25">
      <c r="C159" s="20"/>
      <c r="W159" s="22"/>
      <c r="X159" s="22"/>
      <c r="Y159" s="22"/>
    </row>
    <row r="160" spans="3:25" x14ac:dyDescent="0.25">
      <c r="C160" s="20"/>
      <c r="W160" s="22"/>
      <c r="X160" s="22"/>
      <c r="Y160" s="22"/>
    </row>
    <row r="161" spans="3:25" x14ac:dyDescent="0.25">
      <c r="C161" s="20"/>
      <c r="W161" s="22"/>
      <c r="X161" s="22"/>
      <c r="Y161" s="22"/>
    </row>
    <row r="162" spans="3:25" x14ac:dyDescent="0.25">
      <c r="C162" s="20"/>
      <c r="W162" s="22"/>
      <c r="X162" s="22"/>
      <c r="Y162" s="22"/>
    </row>
    <row r="163" spans="3:25" x14ac:dyDescent="0.25">
      <c r="C163" s="20"/>
      <c r="W163" s="22"/>
      <c r="X163" s="22"/>
      <c r="Y163" s="22"/>
    </row>
    <row r="164" spans="3:25" x14ac:dyDescent="0.25">
      <c r="C164" s="20"/>
      <c r="W164" s="22"/>
      <c r="X164" s="22"/>
      <c r="Y164" s="22"/>
    </row>
    <row r="165" spans="3:25" x14ac:dyDescent="0.25">
      <c r="C165" s="20"/>
      <c r="W165" s="22"/>
      <c r="X165" s="22"/>
      <c r="Y165" s="22"/>
    </row>
    <row r="166" spans="3:25" x14ac:dyDescent="0.25">
      <c r="C166" s="20"/>
      <c r="W166" s="22"/>
      <c r="X166" s="22"/>
      <c r="Y166" s="22"/>
    </row>
    <row r="167" spans="3:25" x14ac:dyDescent="0.25">
      <c r="C167" s="20"/>
      <c r="W167" s="22"/>
      <c r="X167" s="22"/>
      <c r="Y167" s="22"/>
    </row>
    <row r="168" spans="3:25" x14ac:dyDescent="0.25">
      <c r="C168" s="20"/>
      <c r="W168" s="22"/>
      <c r="X168" s="22"/>
      <c r="Y168" s="22"/>
    </row>
    <row r="169" spans="3:25" x14ac:dyDescent="0.25">
      <c r="C169" s="20"/>
      <c r="W169" s="22"/>
      <c r="X169" s="22"/>
      <c r="Y169" s="22"/>
    </row>
    <row r="170" spans="3:25" x14ac:dyDescent="0.25">
      <c r="C170" s="20"/>
      <c r="W170" s="22"/>
      <c r="X170" s="22"/>
      <c r="Y170" s="22"/>
    </row>
    <row r="171" spans="3:25" x14ac:dyDescent="0.25">
      <c r="C171" s="20"/>
      <c r="W171" s="22"/>
      <c r="X171" s="22"/>
      <c r="Y171" s="22"/>
    </row>
    <row r="172" spans="3:25" x14ac:dyDescent="0.25">
      <c r="C172" s="20"/>
      <c r="W172" s="22"/>
      <c r="X172" s="22"/>
      <c r="Y172" s="22"/>
    </row>
    <row r="173" spans="3:25" x14ac:dyDescent="0.25">
      <c r="C173" s="20"/>
      <c r="W173" s="22"/>
      <c r="X173" s="22"/>
      <c r="Y173" s="22"/>
    </row>
    <row r="174" spans="3:25" x14ac:dyDescent="0.25">
      <c r="C174" s="20"/>
      <c r="W174" s="22"/>
      <c r="X174" s="22"/>
      <c r="Y174" s="22"/>
    </row>
    <row r="175" spans="3:25" x14ac:dyDescent="0.25">
      <c r="C175" s="20"/>
      <c r="W175" s="22"/>
      <c r="X175" s="22"/>
      <c r="Y175" s="22"/>
    </row>
    <row r="176" spans="3:25" x14ac:dyDescent="0.25">
      <c r="C176" s="20"/>
      <c r="W176" s="22"/>
      <c r="X176" s="22"/>
      <c r="Y176" s="22"/>
    </row>
    <row r="177" spans="3:25" x14ac:dyDescent="0.25">
      <c r="C177" s="20"/>
      <c r="W177" s="22"/>
      <c r="X177" s="22"/>
      <c r="Y177" s="22"/>
    </row>
    <row r="178" spans="3:25" x14ac:dyDescent="0.25">
      <c r="C178" s="20"/>
      <c r="W178" s="22"/>
      <c r="X178" s="22"/>
      <c r="Y178" s="22"/>
    </row>
    <row r="179" spans="3:25" x14ac:dyDescent="0.25">
      <c r="C179" s="20"/>
      <c r="W179" s="22"/>
      <c r="X179" s="22"/>
      <c r="Y179" s="22"/>
    </row>
    <row r="180" spans="3:25" x14ac:dyDescent="0.25">
      <c r="C180" s="20"/>
      <c r="W180" s="22"/>
      <c r="X180" s="22"/>
      <c r="Y180" s="22"/>
    </row>
    <row r="181" spans="3:25" x14ac:dyDescent="0.25">
      <c r="C181" s="20"/>
      <c r="W181" s="22"/>
      <c r="X181" s="22"/>
      <c r="Y181" s="22"/>
    </row>
    <row r="182" spans="3:25" x14ac:dyDescent="0.25">
      <c r="C182" s="20"/>
      <c r="W182" s="22"/>
      <c r="X182" s="22"/>
      <c r="Y182" s="22"/>
    </row>
    <row r="183" spans="3:25" x14ac:dyDescent="0.25">
      <c r="C183" s="20"/>
      <c r="W183" s="22"/>
      <c r="X183" s="22"/>
      <c r="Y183" s="22"/>
    </row>
    <row r="184" spans="3:25" x14ac:dyDescent="0.25">
      <c r="C184" s="20"/>
      <c r="W184" s="22"/>
      <c r="X184" s="22"/>
      <c r="Y184" s="22"/>
    </row>
    <row r="185" spans="3:25" x14ac:dyDescent="0.25">
      <c r="C185" s="20"/>
      <c r="W185" s="22"/>
      <c r="X185" s="22"/>
      <c r="Y185" s="22"/>
    </row>
    <row r="186" spans="3:25" x14ac:dyDescent="0.25">
      <c r="C186" s="20"/>
      <c r="W186" s="22"/>
      <c r="X186" s="22"/>
      <c r="Y186" s="22"/>
    </row>
    <row r="187" spans="3:25" x14ac:dyDescent="0.25">
      <c r="C187" s="20"/>
      <c r="W187" s="22"/>
      <c r="X187" s="22"/>
      <c r="Y187" s="22"/>
    </row>
    <row r="188" spans="3:25" x14ac:dyDescent="0.25">
      <c r="C188" s="20"/>
      <c r="W188" s="22"/>
      <c r="X188" s="22"/>
      <c r="Y188" s="22"/>
    </row>
    <row r="189" spans="3:25" x14ac:dyDescent="0.25">
      <c r="C189" s="20"/>
      <c r="W189" s="22"/>
      <c r="X189" s="22"/>
      <c r="Y189" s="22"/>
    </row>
    <row r="190" spans="3:25" x14ac:dyDescent="0.25">
      <c r="C190" s="20"/>
      <c r="W190" s="22"/>
      <c r="X190" s="22"/>
      <c r="Y190" s="22"/>
    </row>
    <row r="191" spans="3:25" x14ac:dyDescent="0.25">
      <c r="C191" s="20"/>
      <c r="W191" s="22"/>
      <c r="X191" s="22"/>
      <c r="Y191" s="22"/>
    </row>
    <row r="192" spans="3:25" x14ac:dyDescent="0.25">
      <c r="C192" s="20"/>
      <c r="W192" s="22"/>
      <c r="X192" s="22"/>
      <c r="Y192" s="22"/>
    </row>
    <row r="193" spans="3:25" x14ac:dyDescent="0.25">
      <c r="C193" s="20"/>
      <c r="W193" s="22"/>
      <c r="X193" s="22"/>
      <c r="Y193" s="22"/>
    </row>
    <row r="194" spans="3:25" x14ac:dyDescent="0.25">
      <c r="C194" s="20"/>
      <c r="W194" s="22"/>
      <c r="X194" s="22"/>
      <c r="Y194" s="22"/>
    </row>
    <row r="195" spans="3:25" x14ac:dyDescent="0.25">
      <c r="C195" s="20"/>
      <c r="W195" s="22"/>
      <c r="X195" s="22"/>
      <c r="Y195" s="22"/>
    </row>
    <row r="196" spans="3:25" x14ac:dyDescent="0.25">
      <c r="C196" s="20"/>
      <c r="W196" s="22"/>
      <c r="X196" s="22"/>
      <c r="Y196" s="22"/>
    </row>
    <row r="197" spans="3:25" x14ac:dyDescent="0.25">
      <c r="C197" s="20"/>
      <c r="W197" s="22"/>
      <c r="X197" s="22"/>
      <c r="Y197" s="22"/>
    </row>
    <row r="198" spans="3:25" x14ac:dyDescent="0.25">
      <c r="C198" s="20"/>
      <c r="W198" s="22"/>
      <c r="X198" s="22"/>
      <c r="Y198" s="22"/>
    </row>
    <row r="199" spans="3:25" x14ac:dyDescent="0.25">
      <c r="C199" s="20"/>
      <c r="W199" s="22"/>
      <c r="X199" s="22"/>
      <c r="Y199" s="22"/>
    </row>
    <row r="200" spans="3:25" x14ac:dyDescent="0.25">
      <c r="C200" s="20"/>
      <c r="W200" s="22"/>
      <c r="X200" s="22"/>
      <c r="Y200" s="22"/>
    </row>
    <row r="201" spans="3:25" x14ac:dyDescent="0.25">
      <c r="C201" s="20"/>
      <c r="W201" s="22"/>
      <c r="X201" s="22"/>
      <c r="Y201" s="22"/>
    </row>
    <row r="202" spans="3:25" x14ac:dyDescent="0.25">
      <c r="C202" s="20"/>
      <c r="W202" s="22"/>
      <c r="X202" s="22"/>
      <c r="Y202" s="22"/>
    </row>
    <row r="203" spans="3:25" x14ac:dyDescent="0.25">
      <c r="C203" s="20"/>
      <c r="W203" s="22"/>
      <c r="X203" s="22"/>
      <c r="Y203" s="22"/>
    </row>
    <row r="204" spans="3:25" x14ac:dyDescent="0.25">
      <c r="C204" s="20"/>
      <c r="W204" s="22"/>
      <c r="X204" s="22"/>
      <c r="Y204" s="22"/>
    </row>
    <row r="205" spans="3:25" x14ac:dyDescent="0.25">
      <c r="C205" s="20"/>
      <c r="W205" s="22"/>
      <c r="X205" s="22"/>
      <c r="Y205" s="22"/>
    </row>
    <row r="206" spans="3:25" x14ac:dyDescent="0.25">
      <c r="C206" s="20"/>
      <c r="W206" s="22"/>
      <c r="X206" s="22"/>
      <c r="Y206" s="22"/>
    </row>
    <row r="207" spans="3:25" x14ac:dyDescent="0.25">
      <c r="C207" s="20"/>
      <c r="W207" s="22"/>
      <c r="X207" s="22"/>
      <c r="Y207" s="22"/>
    </row>
    <row r="208" spans="3:25" x14ac:dyDescent="0.25">
      <c r="C208" s="20"/>
      <c r="W208" s="22"/>
      <c r="X208" s="22"/>
      <c r="Y208" s="22"/>
    </row>
    <row r="209" spans="3:25" x14ac:dyDescent="0.25">
      <c r="C209" s="20"/>
      <c r="W209" s="22"/>
      <c r="X209" s="22"/>
      <c r="Y209" s="22"/>
    </row>
    <row r="210" spans="3:25" x14ac:dyDescent="0.25">
      <c r="C210" s="20"/>
      <c r="W210" s="22"/>
      <c r="X210" s="22"/>
      <c r="Y210" s="22"/>
    </row>
    <row r="211" spans="3:25" x14ac:dyDescent="0.25">
      <c r="C211" s="20"/>
      <c r="W211" s="22"/>
      <c r="X211" s="22"/>
      <c r="Y211" s="22"/>
    </row>
    <row r="212" spans="3:25" x14ac:dyDescent="0.25">
      <c r="C212" s="20"/>
      <c r="W212" s="22"/>
      <c r="X212" s="22"/>
      <c r="Y212" s="22"/>
    </row>
    <row r="213" spans="3:25" x14ac:dyDescent="0.25">
      <c r="C213" s="20"/>
      <c r="W213" s="22"/>
      <c r="X213" s="22"/>
      <c r="Y213" s="22"/>
    </row>
    <row r="214" spans="3:25" x14ac:dyDescent="0.25">
      <c r="C214" s="20"/>
      <c r="W214" s="22"/>
      <c r="X214" s="22"/>
      <c r="Y214" s="22"/>
    </row>
    <row r="215" spans="3:25" x14ac:dyDescent="0.25">
      <c r="C215" s="20"/>
      <c r="W215" s="22"/>
      <c r="X215" s="22"/>
      <c r="Y215" s="22"/>
    </row>
    <row r="216" spans="3:25" x14ac:dyDescent="0.25">
      <c r="C216" s="20"/>
      <c r="W216" s="22"/>
      <c r="X216" s="22"/>
      <c r="Y216" s="22"/>
    </row>
    <row r="217" spans="3:25" x14ac:dyDescent="0.25">
      <c r="C217" s="20"/>
      <c r="W217" s="22"/>
      <c r="X217" s="22"/>
      <c r="Y217" s="22"/>
    </row>
    <row r="218" spans="3:25" x14ac:dyDescent="0.25">
      <c r="C218" s="20"/>
      <c r="W218" s="22"/>
      <c r="X218" s="22"/>
      <c r="Y218" s="22"/>
    </row>
    <row r="219" spans="3:25" x14ac:dyDescent="0.25">
      <c r="C219" s="20"/>
      <c r="W219" s="22"/>
      <c r="X219" s="22"/>
      <c r="Y219" s="22"/>
    </row>
    <row r="220" spans="3:25" x14ac:dyDescent="0.25">
      <c r="C220" s="20"/>
      <c r="W220" s="22"/>
      <c r="X220" s="22"/>
      <c r="Y220" s="22"/>
    </row>
    <row r="221" spans="3:25" x14ac:dyDescent="0.25">
      <c r="C221" s="20"/>
      <c r="W221" s="22"/>
      <c r="X221" s="22"/>
      <c r="Y221" s="22"/>
    </row>
    <row r="222" spans="3:25" x14ac:dyDescent="0.25">
      <c r="C222" s="20"/>
      <c r="W222" s="22"/>
      <c r="X222" s="22"/>
      <c r="Y222" s="22"/>
    </row>
    <row r="223" spans="3:25" x14ac:dyDescent="0.25">
      <c r="C223" s="20"/>
      <c r="W223" s="22"/>
      <c r="X223" s="22"/>
      <c r="Y223" s="22"/>
    </row>
    <row r="224" spans="3:25" x14ac:dyDescent="0.25">
      <c r="C224" s="20"/>
      <c r="W224" s="22"/>
      <c r="X224" s="22"/>
      <c r="Y224" s="22"/>
    </row>
    <row r="225" spans="3:25" x14ac:dyDescent="0.25">
      <c r="C225" s="20"/>
      <c r="W225" s="22"/>
      <c r="X225" s="22"/>
      <c r="Y225" s="22"/>
    </row>
    <row r="226" spans="3:25" x14ac:dyDescent="0.25">
      <c r="C226" s="20"/>
      <c r="W226" s="22"/>
      <c r="X226" s="22"/>
      <c r="Y226" s="22"/>
    </row>
    <row r="227" spans="3:25" x14ac:dyDescent="0.25">
      <c r="C227" s="20"/>
      <c r="W227" s="22"/>
      <c r="X227" s="22"/>
      <c r="Y227" s="22"/>
    </row>
    <row r="228" spans="3:25" x14ac:dyDescent="0.25">
      <c r="C228" s="20"/>
      <c r="W228" s="22"/>
      <c r="X228" s="22"/>
      <c r="Y228" s="22"/>
    </row>
    <row r="229" spans="3:25" x14ac:dyDescent="0.25">
      <c r="C229" s="20"/>
      <c r="W229" s="22"/>
      <c r="X229" s="22"/>
      <c r="Y229" s="22"/>
    </row>
    <row r="230" spans="3:25" x14ac:dyDescent="0.25">
      <c r="C230" s="20"/>
      <c r="W230" s="22"/>
      <c r="X230" s="22"/>
      <c r="Y230" s="22"/>
    </row>
    <row r="231" spans="3:25" x14ac:dyDescent="0.25">
      <c r="C231" s="20"/>
      <c r="W231" s="22"/>
      <c r="X231" s="22"/>
      <c r="Y231" s="22"/>
    </row>
    <row r="232" spans="3:25" x14ac:dyDescent="0.25">
      <c r="C232" s="20"/>
      <c r="W232" s="22"/>
      <c r="X232" s="22"/>
      <c r="Y232" s="22"/>
    </row>
    <row r="233" spans="3:25" x14ac:dyDescent="0.25">
      <c r="C233" s="20"/>
      <c r="W233" s="22"/>
      <c r="X233" s="22"/>
      <c r="Y233" s="22"/>
    </row>
    <row r="234" spans="3:25" x14ac:dyDescent="0.25">
      <c r="C234" s="20"/>
      <c r="W234" s="22"/>
      <c r="X234" s="22"/>
      <c r="Y234" s="22"/>
    </row>
    <row r="235" spans="3:25" x14ac:dyDescent="0.25">
      <c r="C235" s="20"/>
      <c r="W235" s="22"/>
      <c r="X235" s="22"/>
      <c r="Y235" s="22"/>
    </row>
    <row r="236" spans="3:25" x14ac:dyDescent="0.25">
      <c r="C236" s="20"/>
      <c r="W236" s="22"/>
      <c r="X236" s="22"/>
      <c r="Y236" s="22"/>
    </row>
    <row r="237" spans="3:25" x14ac:dyDescent="0.25">
      <c r="C237" s="20"/>
      <c r="W237" s="22"/>
      <c r="X237" s="22"/>
      <c r="Y237" s="22"/>
    </row>
    <row r="238" spans="3:25" x14ac:dyDescent="0.25">
      <c r="C238" s="20"/>
      <c r="W238" s="22"/>
      <c r="X238" s="22"/>
      <c r="Y238" s="22"/>
    </row>
    <row r="239" spans="3:25" x14ac:dyDescent="0.25">
      <c r="C239" s="20"/>
      <c r="W239" s="22"/>
      <c r="X239" s="22"/>
      <c r="Y239" s="22"/>
    </row>
    <row r="240" spans="3:25" x14ac:dyDescent="0.25">
      <c r="C240" s="20"/>
      <c r="W240" s="22"/>
      <c r="X240" s="22"/>
      <c r="Y240" s="22"/>
    </row>
    <row r="241" spans="3:25" x14ac:dyDescent="0.25">
      <c r="C241" s="20"/>
      <c r="W241" s="22"/>
      <c r="X241" s="22"/>
      <c r="Y241" s="22"/>
    </row>
    <row r="242" spans="3:25" x14ac:dyDescent="0.25">
      <c r="C242" s="20"/>
      <c r="W242" s="22"/>
      <c r="X242" s="22"/>
      <c r="Y242" s="22"/>
    </row>
    <row r="243" spans="3:25" x14ac:dyDescent="0.25">
      <c r="C243" s="20"/>
      <c r="W243" s="22"/>
      <c r="X243" s="22"/>
      <c r="Y243" s="22"/>
    </row>
    <row r="244" spans="3:25" x14ac:dyDescent="0.25">
      <c r="C244" s="20"/>
      <c r="W244" s="22"/>
      <c r="X244" s="22"/>
      <c r="Y244" s="22"/>
    </row>
    <row r="245" spans="3:25" x14ac:dyDescent="0.25">
      <c r="C245" s="20"/>
      <c r="W245" s="22"/>
      <c r="X245" s="22"/>
      <c r="Y245" s="22"/>
    </row>
    <row r="246" spans="3:25" x14ac:dyDescent="0.25">
      <c r="C246" s="20"/>
      <c r="W246" s="22"/>
      <c r="X246" s="22"/>
      <c r="Y246" s="22"/>
    </row>
    <row r="247" spans="3:25" x14ac:dyDescent="0.25">
      <c r="C247" s="20"/>
      <c r="W247" s="22"/>
      <c r="X247" s="22"/>
      <c r="Y247" s="22"/>
    </row>
    <row r="248" spans="3:25" x14ac:dyDescent="0.25">
      <c r="C248" s="20"/>
      <c r="W248" s="22"/>
      <c r="X248" s="22"/>
      <c r="Y248" s="22"/>
    </row>
    <row r="249" spans="3:25" x14ac:dyDescent="0.25">
      <c r="C249" s="20"/>
      <c r="W249" s="22"/>
      <c r="X249" s="22"/>
      <c r="Y249" s="22"/>
    </row>
    <row r="250" spans="3:25" x14ac:dyDescent="0.25">
      <c r="C250" s="20"/>
      <c r="W250" s="22"/>
      <c r="X250" s="22"/>
      <c r="Y250" s="22"/>
    </row>
    <row r="251" spans="3:25" x14ac:dyDescent="0.25">
      <c r="C251" s="20"/>
      <c r="W251" s="22"/>
      <c r="X251" s="22"/>
      <c r="Y251" s="22"/>
    </row>
    <row r="252" spans="3:25" x14ac:dyDescent="0.25">
      <c r="C252" s="20"/>
      <c r="W252" s="22"/>
      <c r="X252" s="22"/>
      <c r="Y252" s="22"/>
    </row>
    <row r="253" spans="3:25" x14ac:dyDescent="0.25">
      <c r="C253" s="20"/>
      <c r="W253" s="22"/>
      <c r="X253" s="22"/>
      <c r="Y253" s="22"/>
    </row>
    <row r="254" spans="3:25" x14ac:dyDescent="0.25">
      <c r="C254" s="20"/>
      <c r="W254" s="22"/>
      <c r="X254" s="22"/>
      <c r="Y254" s="22"/>
    </row>
    <row r="255" spans="3:25" x14ac:dyDescent="0.25">
      <c r="C255" s="20"/>
      <c r="W255" s="22"/>
      <c r="X255" s="22"/>
      <c r="Y255" s="22"/>
    </row>
    <row r="256" spans="3:25" x14ac:dyDescent="0.25">
      <c r="C256" s="20"/>
      <c r="W256" s="22"/>
      <c r="X256" s="22"/>
      <c r="Y256" s="22"/>
    </row>
    <row r="257" spans="3:25" x14ac:dyDescent="0.25">
      <c r="C257" s="20"/>
      <c r="W257" s="22"/>
      <c r="X257" s="22"/>
      <c r="Y257" s="22"/>
    </row>
    <row r="258" spans="3:25" x14ac:dyDescent="0.25">
      <c r="C258" s="20"/>
      <c r="W258" s="22"/>
      <c r="X258" s="22"/>
      <c r="Y258" s="22"/>
    </row>
    <row r="259" spans="3:25" x14ac:dyDescent="0.25">
      <c r="C259" s="20"/>
      <c r="W259" s="22"/>
      <c r="X259" s="22"/>
      <c r="Y259" s="22"/>
    </row>
    <row r="260" spans="3:25" x14ac:dyDescent="0.25">
      <c r="C260" s="20"/>
      <c r="W260" s="22"/>
      <c r="X260" s="22"/>
      <c r="Y260" s="22"/>
    </row>
    <row r="261" spans="3:25" x14ac:dyDescent="0.25">
      <c r="C261" s="20"/>
      <c r="W261" s="22"/>
      <c r="X261" s="22"/>
      <c r="Y261" s="22"/>
    </row>
    <row r="262" spans="3:25" x14ac:dyDescent="0.25">
      <c r="C262" s="20"/>
      <c r="W262" s="22"/>
      <c r="X262" s="22"/>
      <c r="Y262" s="22"/>
    </row>
    <row r="263" spans="3:25" x14ac:dyDescent="0.25">
      <c r="C263" s="20"/>
      <c r="W263" s="22"/>
      <c r="X263" s="22"/>
      <c r="Y263" s="22"/>
    </row>
    <row r="264" spans="3:25" x14ac:dyDescent="0.25">
      <c r="C264" s="20"/>
      <c r="W264" s="22"/>
      <c r="X264" s="22"/>
      <c r="Y264" s="22"/>
    </row>
    <row r="265" spans="3:25" x14ac:dyDescent="0.25">
      <c r="C265" s="20"/>
      <c r="W265" s="22"/>
      <c r="X265" s="22"/>
      <c r="Y265" s="22"/>
    </row>
    <row r="266" spans="3:25" x14ac:dyDescent="0.25">
      <c r="C266" s="20"/>
      <c r="W266" s="22"/>
      <c r="X266" s="22"/>
      <c r="Y266" s="22"/>
    </row>
    <row r="267" spans="3:25" x14ac:dyDescent="0.25">
      <c r="C267" s="20"/>
      <c r="W267" s="22"/>
      <c r="X267" s="22"/>
      <c r="Y267" s="22"/>
    </row>
    <row r="268" spans="3:25" x14ac:dyDescent="0.25">
      <c r="C268" s="20"/>
      <c r="W268" s="22"/>
      <c r="X268" s="22"/>
      <c r="Y268" s="22"/>
    </row>
    <row r="269" spans="3:25" x14ac:dyDescent="0.25">
      <c r="C269" s="20"/>
      <c r="W269" s="22"/>
      <c r="X269" s="22"/>
      <c r="Y269" s="22"/>
    </row>
    <row r="270" spans="3:25" x14ac:dyDescent="0.25">
      <c r="C270" s="20"/>
      <c r="W270" s="22"/>
      <c r="X270" s="22"/>
      <c r="Y270" s="22"/>
    </row>
    <row r="271" spans="3:25" x14ac:dyDescent="0.25">
      <c r="C271" s="20"/>
      <c r="W271" s="22"/>
      <c r="X271" s="22"/>
      <c r="Y271" s="22"/>
    </row>
    <row r="272" spans="3:25" x14ac:dyDescent="0.25">
      <c r="C272" s="20"/>
      <c r="W272" s="22"/>
      <c r="X272" s="22"/>
      <c r="Y272" s="22"/>
    </row>
    <row r="273" spans="3:25" x14ac:dyDescent="0.25">
      <c r="C273" s="20"/>
      <c r="W273" s="22"/>
      <c r="X273" s="22"/>
      <c r="Y273" s="22"/>
    </row>
    <row r="274" spans="3:25" x14ac:dyDescent="0.25">
      <c r="C274" s="20"/>
      <c r="W274" s="22"/>
      <c r="X274" s="22"/>
      <c r="Y274" s="22"/>
    </row>
    <row r="275" spans="3:25" x14ac:dyDescent="0.25">
      <c r="C275" s="20"/>
      <c r="W275" s="22"/>
      <c r="X275" s="22"/>
      <c r="Y275" s="22"/>
    </row>
    <row r="276" spans="3:25" x14ac:dyDescent="0.25">
      <c r="C276" s="20"/>
      <c r="W276" s="22"/>
      <c r="X276" s="22"/>
      <c r="Y276" s="22"/>
    </row>
    <row r="277" spans="3:25" x14ac:dyDescent="0.25">
      <c r="C277" s="20"/>
      <c r="W277" s="22"/>
      <c r="X277" s="22"/>
      <c r="Y277" s="22"/>
    </row>
    <row r="278" spans="3:25" x14ac:dyDescent="0.25">
      <c r="C278" s="20"/>
      <c r="W278" s="22"/>
      <c r="X278" s="22"/>
      <c r="Y278" s="22"/>
    </row>
    <row r="279" spans="3:25" x14ac:dyDescent="0.25">
      <c r="C279" s="20"/>
      <c r="W279" s="22"/>
      <c r="X279" s="22"/>
      <c r="Y279" s="22"/>
    </row>
    <row r="280" spans="3:25" x14ac:dyDescent="0.25">
      <c r="C280" s="20"/>
      <c r="W280" s="22"/>
      <c r="X280" s="22"/>
      <c r="Y280" s="22"/>
    </row>
    <row r="281" spans="3:25" x14ac:dyDescent="0.25">
      <c r="C281" s="20"/>
      <c r="W281" s="22"/>
      <c r="X281" s="22"/>
      <c r="Y281" s="22"/>
    </row>
    <row r="282" spans="3:25" x14ac:dyDescent="0.25">
      <c r="C282" s="20"/>
      <c r="W282" s="22"/>
      <c r="X282" s="22"/>
      <c r="Y282" s="22"/>
    </row>
    <row r="283" spans="3:25" x14ac:dyDescent="0.25">
      <c r="C283" s="20"/>
      <c r="W283" s="22"/>
      <c r="X283" s="22"/>
      <c r="Y283" s="22"/>
    </row>
    <row r="284" spans="3:25" x14ac:dyDescent="0.25">
      <c r="C284" s="20"/>
      <c r="W284" s="22"/>
      <c r="X284" s="22"/>
      <c r="Y284" s="22"/>
    </row>
    <row r="285" spans="3:25" x14ac:dyDescent="0.25">
      <c r="C285" s="20"/>
      <c r="W285" s="22"/>
      <c r="X285" s="22"/>
      <c r="Y285" s="22"/>
    </row>
    <row r="286" spans="3:25" x14ac:dyDescent="0.25">
      <c r="C286" s="20"/>
      <c r="W286" s="22"/>
      <c r="X286" s="22"/>
      <c r="Y286" s="22"/>
    </row>
    <row r="287" spans="3:25" x14ac:dyDescent="0.25">
      <c r="C287" s="20"/>
      <c r="W287" s="22"/>
      <c r="X287" s="22"/>
      <c r="Y287" s="22"/>
    </row>
    <row r="288" spans="3:25" x14ac:dyDescent="0.25">
      <c r="C288" s="20"/>
      <c r="W288" s="22"/>
      <c r="X288" s="22"/>
      <c r="Y288" s="22"/>
    </row>
    <row r="289" spans="3:25" x14ac:dyDescent="0.25">
      <c r="C289" s="20"/>
      <c r="W289" s="22"/>
      <c r="X289" s="22"/>
      <c r="Y289" s="22"/>
    </row>
    <row r="290" spans="3:25" x14ac:dyDescent="0.25">
      <c r="C290" s="20"/>
      <c r="W290" s="22"/>
      <c r="X290" s="22"/>
      <c r="Y290" s="22"/>
    </row>
    <row r="291" spans="3:25" x14ac:dyDescent="0.25">
      <c r="C291" s="20"/>
      <c r="W291" s="22"/>
      <c r="X291" s="22"/>
      <c r="Y291" s="22"/>
    </row>
    <row r="292" spans="3:25" x14ac:dyDescent="0.25">
      <c r="C292" s="20"/>
      <c r="W292" s="22"/>
      <c r="X292" s="22"/>
      <c r="Y292" s="22"/>
    </row>
    <row r="293" spans="3:25" x14ac:dyDescent="0.25">
      <c r="C293" s="20"/>
      <c r="W293" s="22"/>
      <c r="X293" s="22"/>
      <c r="Y293" s="22"/>
    </row>
    <row r="294" spans="3:25" x14ac:dyDescent="0.25">
      <c r="C294" s="20"/>
      <c r="W294" s="22"/>
      <c r="X294" s="22"/>
      <c r="Y294" s="22"/>
    </row>
    <row r="295" spans="3:25" x14ac:dyDescent="0.25">
      <c r="C295" s="20"/>
      <c r="W295" s="22"/>
      <c r="X295" s="22"/>
      <c r="Y295" s="22"/>
    </row>
    <row r="296" spans="3:25" x14ac:dyDescent="0.25">
      <c r="C296" s="20"/>
      <c r="W296" s="22"/>
      <c r="X296" s="22"/>
      <c r="Y296" s="22"/>
    </row>
    <row r="297" spans="3:25" x14ac:dyDescent="0.25">
      <c r="C297" s="20"/>
      <c r="W297" s="22"/>
      <c r="X297" s="22"/>
      <c r="Y297" s="22"/>
    </row>
    <row r="298" spans="3:25" x14ac:dyDescent="0.25">
      <c r="C298" s="20"/>
      <c r="W298" s="22"/>
      <c r="X298" s="22"/>
      <c r="Y298" s="22"/>
    </row>
    <row r="299" spans="3:25" x14ac:dyDescent="0.25">
      <c r="C299" s="20"/>
      <c r="W299" s="22"/>
      <c r="X299" s="22"/>
      <c r="Y299" s="22"/>
    </row>
    <row r="300" spans="3:25" x14ac:dyDescent="0.25">
      <c r="C300" s="20"/>
      <c r="W300" s="22"/>
      <c r="X300" s="22"/>
      <c r="Y300" s="22"/>
    </row>
    <row r="301" spans="3:25" x14ac:dyDescent="0.25">
      <c r="C301" s="20"/>
      <c r="W301" s="22"/>
      <c r="X301" s="22"/>
      <c r="Y301" s="22"/>
    </row>
    <row r="302" spans="3:25" x14ac:dyDescent="0.25">
      <c r="C302" s="20"/>
      <c r="W302" s="22"/>
      <c r="X302" s="22"/>
      <c r="Y302" s="22"/>
    </row>
    <row r="303" spans="3:25" x14ac:dyDescent="0.25">
      <c r="C303" s="20"/>
      <c r="W303" s="22"/>
      <c r="X303" s="22"/>
      <c r="Y303" s="22"/>
    </row>
    <row r="304" spans="3:25" x14ac:dyDescent="0.25">
      <c r="C304" s="20"/>
      <c r="W304" s="22"/>
      <c r="X304" s="22"/>
      <c r="Y304" s="22"/>
    </row>
    <row r="305" spans="3:25" x14ac:dyDescent="0.25">
      <c r="C305" s="20"/>
      <c r="W305" s="22"/>
      <c r="X305" s="22"/>
      <c r="Y305" s="22"/>
    </row>
    <row r="306" spans="3:25" x14ac:dyDescent="0.25">
      <c r="C306" s="20"/>
      <c r="W306" s="22"/>
      <c r="X306" s="22"/>
      <c r="Y306" s="22"/>
    </row>
    <row r="307" spans="3:25" x14ac:dyDescent="0.25">
      <c r="C307" s="20"/>
      <c r="W307" s="22"/>
      <c r="X307" s="22"/>
      <c r="Y307" s="22"/>
    </row>
    <row r="308" spans="3:25" x14ac:dyDescent="0.25">
      <c r="C308" s="20"/>
      <c r="W308" s="22"/>
      <c r="X308" s="22"/>
      <c r="Y308" s="22"/>
    </row>
    <row r="309" spans="3:25" x14ac:dyDescent="0.25">
      <c r="C309" s="20"/>
      <c r="W309" s="22"/>
      <c r="X309" s="22"/>
      <c r="Y309" s="22"/>
    </row>
    <row r="310" spans="3:25" x14ac:dyDescent="0.25">
      <c r="C310" s="20"/>
      <c r="W310" s="22"/>
      <c r="X310" s="22"/>
      <c r="Y310" s="22"/>
    </row>
    <row r="311" spans="3:25" x14ac:dyDescent="0.25">
      <c r="C311" s="20"/>
      <c r="W311" s="22"/>
      <c r="X311" s="22"/>
      <c r="Y311" s="22"/>
    </row>
    <row r="312" spans="3:25" x14ac:dyDescent="0.25">
      <c r="C312" s="20"/>
      <c r="W312" s="22"/>
      <c r="X312" s="22"/>
      <c r="Y312" s="22"/>
    </row>
    <row r="313" spans="3:25" x14ac:dyDescent="0.25">
      <c r="C313" s="20"/>
      <c r="W313" s="22"/>
      <c r="X313" s="22"/>
      <c r="Y313" s="22"/>
    </row>
    <row r="314" spans="3:25" x14ac:dyDescent="0.25">
      <c r="C314" s="20"/>
      <c r="W314" s="22"/>
      <c r="X314" s="22"/>
      <c r="Y314" s="22"/>
    </row>
    <row r="315" spans="3:25" x14ac:dyDescent="0.25">
      <c r="C315" s="20"/>
      <c r="W315" s="22"/>
      <c r="X315" s="22"/>
      <c r="Y315" s="22"/>
    </row>
    <row r="316" spans="3:25" x14ac:dyDescent="0.25">
      <c r="C316" s="20"/>
      <c r="W316" s="22"/>
      <c r="X316" s="22"/>
      <c r="Y316" s="22"/>
    </row>
    <row r="317" spans="3:25" x14ac:dyDescent="0.25">
      <c r="C317" s="20"/>
      <c r="W317" s="22"/>
      <c r="X317" s="22"/>
      <c r="Y317" s="22"/>
    </row>
    <row r="318" spans="3:25" x14ac:dyDescent="0.25">
      <c r="C318" s="20"/>
      <c r="W318" s="22"/>
      <c r="X318" s="22"/>
      <c r="Y318" s="22"/>
    </row>
    <row r="319" spans="3:25" x14ac:dyDescent="0.25">
      <c r="C319" s="20"/>
      <c r="W319" s="22"/>
      <c r="X319" s="22"/>
      <c r="Y319" s="22"/>
    </row>
    <row r="320" spans="3:25" x14ac:dyDescent="0.25">
      <c r="C320" s="20"/>
      <c r="W320" s="22"/>
      <c r="X320" s="22"/>
      <c r="Y320" s="22"/>
    </row>
    <row r="321" spans="3:25" x14ac:dyDescent="0.25">
      <c r="C321" s="20"/>
      <c r="W321" s="22"/>
      <c r="X321" s="22"/>
      <c r="Y321" s="22"/>
    </row>
    <row r="322" spans="3:25" x14ac:dyDescent="0.25">
      <c r="C322" s="20"/>
      <c r="W322" s="22"/>
      <c r="X322" s="22"/>
      <c r="Y322" s="22"/>
    </row>
    <row r="323" spans="3:25" x14ac:dyDescent="0.25">
      <c r="C323" s="20"/>
      <c r="W323" s="22"/>
      <c r="X323" s="22"/>
      <c r="Y323" s="22"/>
    </row>
    <row r="324" spans="3:25" x14ac:dyDescent="0.25">
      <c r="C324" s="20"/>
      <c r="W324" s="22"/>
      <c r="X324" s="22"/>
      <c r="Y324" s="22"/>
    </row>
    <row r="325" spans="3:25" x14ac:dyDescent="0.25">
      <c r="C325" s="20"/>
      <c r="W325" s="22"/>
      <c r="X325" s="22"/>
      <c r="Y325" s="22"/>
    </row>
    <row r="326" spans="3:25" x14ac:dyDescent="0.25">
      <c r="C326" s="20"/>
      <c r="W326" s="22"/>
      <c r="X326" s="22"/>
      <c r="Y326" s="22"/>
    </row>
    <row r="327" spans="3:25" x14ac:dyDescent="0.25">
      <c r="C327" s="20"/>
      <c r="W327" s="22"/>
      <c r="X327" s="22"/>
      <c r="Y327" s="22"/>
    </row>
    <row r="328" spans="3:25" x14ac:dyDescent="0.25">
      <c r="C328" s="20"/>
      <c r="W328" s="22"/>
      <c r="X328" s="22"/>
      <c r="Y328" s="22"/>
    </row>
    <row r="329" spans="3:25" x14ac:dyDescent="0.25">
      <c r="C329" s="20"/>
      <c r="W329" s="22"/>
      <c r="X329" s="22"/>
      <c r="Y329" s="22"/>
    </row>
    <row r="330" spans="3:25" x14ac:dyDescent="0.25">
      <c r="C330" s="20"/>
      <c r="W330" s="22"/>
      <c r="X330" s="22"/>
      <c r="Y330" s="22"/>
    </row>
    <row r="331" spans="3:25" x14ac:dyDescent="0.25">
      <c r="C331" s="20"/>
      <c r="W331" s="22"/>
      <c r="X331" s="22"/>
      <c r="Y331" s="22"/>
    </row>
    <row r="332" spans="3:25" x14ac:dyDescent="0.25">
      <c r="C332" s="20"/>
      <c r="W332" s="22"/>
      <c r="X332" s="22"/>
      <c r="Y332" s="22"/>
    </row>
    <row r="333" spans="3:25" x14ac:dyDescent="0.25">
      <c r="C333" s="20"/>
      <c r="W333" s="22"/>
      <c r="X333" s="22"/>
      <c r="Y333" s="22"/>
    </row>
    <row r="334" spans="3:25" x14ac:dyDescent="0.25">
      <c r="C334" s="20"/>
      <c r="W334" s="22"/>
      <c r="X334" s="22"/>
      <c r="Y334" s="22"/>
    </row>
    <row r="335" spans="3:25" x14ac:dyDescent="0.25">
      <c r="C335" s="20"/>
      <c r="W335" s="22"/>
      <c r="X335" s="22"/>
      <c r="Y335" s="22"/>
    </row>
    <row r="336" spans="3:25" x14ac:dyDescent="0.25">
      <c r="C336" s="20"/>
      <c r="W336" s="22"/>
      <c r="X336" s="22"/>
      <c r="Y336" s="22"/>
    </row>
    <row r="337" spans="3:25" x14ac:dyDescent="0.25">
      <c r="C337" s="20"/>
      <c r="W337" s="22"/>
      <c r="X337" s="22"/>
      <c r="Y337" s="22"/>
    </row>
    <row r="338" spans="3:25" x14ac:dyDescent="0.25">
      <c r="C338" s="20"/>
      <c r="W338" s="22"/>
      <c r="X338" s="22"/>
      <c r="Y338" s="22"/>
    </row>
    <row r="339" spans="3:25" x14ac:dyDescent="0.25">
      <c r="C339" s="20"/>
      <c r="W339" s="22"/>
      <c r="X339" s="22"/>
      <c r="Y339" s="22"/>
    </row>
    <row r="340" spans="3:25" x14ac:dyDescent="0.25">
      <c r="C340" s="20"/>
      <c r="W340" s="22"/>
      <c r="X340" s="22"/>
      <c r="Y340" s="22"/>
    </row>
    <row r="341" spans="3:25" x14ac:dyDescent="0.25">
      <c r="C341" s="20"/>
      <c r="W341" s="22"/>
      <c r="X341" s="22"/>
      <c r="Y341" s="22"/>
    </row>
    <row r="342" spans="3:25" x14ac:dyDescent="0.25">
      <c r="C342" s="20"/>
      <c r="W342" s="22"/>
      <c r="X342" s="22"/>
      <c r="Y342" s="22"/>
    </row>
    <row r="343" spans="3:25" x14ac:dyDescent="0.25">
      <c r="C343" s="20"/>
      <c r="W343" s="22"/>
      <c r="X343" s="22"/>
      <c r="Y343" s="22"/>
    </row>
    <row r="344" spans="3:25" x14ac:dyDescent="0.25">
      <c r="C344" s="20"/>
      <c r="W344" s="22"/>
      <c r="X344" s="22"/>
      <c r="Y344" s="22"/>
    </row>
    <row r="345" spans="3:25" x14ac:dyDescent="0.25">
      <c r="C345" s="20"/>
      <c r="W345" s="22"/>
      <c r="X345" s="22"/>
      <c r="Y345" s="22"/>
    </row>
    <row r="346" spans="3:25" x14ac:dyDescent="0.25">
      <c r="C346" s="20"/>
      <c r="W346" s="22"/>
      <c r="X346" s="22"/>
      <c r="Y346" s="22"/>
    </row>
    <row r="347" spans="3:25" x14ac:dyDescent="0.25">
      <c r="C347" s="20"/>
      <c r="W347" s="22"/>
      <c r="X347" s="22"/>
      <c r="Y347" s="22"/>
    </row>
    <row r="348" spans="3:25" x14ac:dyDescent="0.25">
      <c r="C348" s="20"/>
      <c r="W348" s="22"/>
      <c r="X348" s="22"/>
      <c r="Y348" s="22"/>
    </row>
    <row r="349" spans="3:25" x14ac:dyDescent="0.25">
      <c r="C349" s="20"/>
      <c r="W349" s="22"/>
      <c r="X349" s="22"/>
      <c r="Y349" s="22"/>
    </row>
    <row r="350" spans="3:25" x14ac:dyDescent="0.25">
      <c r="C350" s="20"/>
      <c r="W350" s="22"/>
      <c r="X350" s="22"/>
      <c r="Y350" s="22"/>
    </row>
    <row r="351" spans="3:25" x14ac:dyDescent="0.25">
      <c r="C351" s="20"/>
      <c r="W351" s="22"/>
      <c r="X351" s="22"/>
      <c r="Y351" s="22"/>
    </row>
    <row r="352" spans="3:25" x14ac:dyDescent="0.25">
      <c r="C352" s="20"/>
      <c r="W352" s="22"/>
      <c r="X352" s="22"/>
      <c r="Y352" s="22"/>
    </row>
    <row r="353" spans="3:25" x14ac:dyDescent="0.25">
      <c r="C353" s="20"/>
      <c r="W353" s="22"/>
      <c r="X353" s="22"/>
      <c r="Y353" s="22"/>
    </row>
    <row r="354" spans="3:25" x14ac:dyDescent="0.25">
      <c r="C354" s="20"/>
      <c r="W354" s="22"/>
      <c r="X354" s="22"/>
      <c r="Y354" s="22"/>
    </row>
    <row r="355" spans="3:25" x14ac:dyDescent="0.25">
      <c r="C355" s="20"/>
      <c r="W355" s="22"/>
      <c r="X355" s="22"/>
      <c r="Y355" s="22"/>
    </row>
    <row r="356" spans="3:25" x14ac:dyDescent="0.25">
      <c r="C356" s="20"/>
      <c r="W356" s="22"/>
      <c r="X356" s="22"/>
      <c r="Y356" s="22"/>
    </row>
    <row r="357" spans="3:25" x14ac:dyDescent="0.25">
      <c r="C357" s="20"/>
      <c r="W357" s="22"/>
      <c r="X357" s="22"/>
      <c r="Y357" s="22"/>
    </row>
    <row r="358" spans="3:25" x14ac:dyDescent="0.25">
      <c r="C358" s="20"/>
      <c r="W358" s="22"/>
      <c r="X358" s="22"/>
      <c r="Y358" s="22"/>
    </row>
    <row r="359" spans="3:25" x14ac:dyDescent="0.25">
      <c r="C359" s="20"/>
      <c r="W359" s="22"/>
      <c r="X359" s="22"/>
      <c r="Y359" s="22"/>
    </row>
    <row r="360" spans="3:25" x14ac:dyDescent="0.25">
      <c r="C360" s="20"/>
      <c r="W360" s="22"/>
      <c r="X360" s="22"/>
      <c r="Y360" s="22"/>
    </row>
    <row r="361" spans="3:25" x14ac:dyDescent="0.25">
      <c r="C361" s="20"/>
      <c r="W361" s="22"/>
      <c r="X361" s="22"/>
      <c r="Y361" s="22"/>
    </row>
    <row r="362" spans="3:25" x14ac:dyDescent="0.25">
      <c r="C362" s="20"/>
      <c r="W362" s="22"/>
      <c r="X362" s="22"/>
      <c r="Y362" s="22"/>
    </row>
    <row r="363" spans="3:25" x14ac:dyDescent="0.25">
      <c r="C363" s="20"/>
      <c r="W363" s="22"/>
      <c r="X363" s="22"/>
      <c r="Y363" s="22"/>
    </row>
    <row r="364" spans="3:25" x14ac:dyDescent="0.25">
      <c r="C364" s="20"/>
      <c r="W364" s="22"/>
      <c r="X364" s="22"/>
      <c r="Y364" s="22"/>
    </row>
    <row r="365" spans="3:25" x14ac:dyDescent="0.25">
      <c r="C365" s="20"/>
      <c r="W365" s="22"/>
      <c r="X365" s="22"/>
      <c r="Y365" s="22"/>
    </row>
    <row r="366" spans="3:25" x14ac:dyDescent="0.25">
      <c r="C366" s="20"/>
      <c r="W366" s="22"/>
      <c r="X366" s="22"/>
      <c r="Y366" s="22"/>
    </row>
    <row r="367" spans="3:25" x14ac:dyDescent="0.25">
      <c r="C367" s="20"/>
      <c r="W367" s="22"/>
      <c r="X367" s="22"/>
      <c r="Y367" s="22"/>
    </row>
    <row r="368" spans="3:25" x14ac:dyDescent="0.25">
      <c r="C368" s="20"/>
      <c r="W368" s="22"/>
      <c r="X368" s="22"/>
      <c r="Y368" s="22"/>
    </row>
    <row r="369" spans="3:25" x14ac:dyDescent="0.25">
      <c r="C369" s="20"/>
      <c r="W369" s="22"/>
      <c r="X369" s="22"/>
      <c r="Y369" s="22"/>
    </row>
    <row r="370" spans="3:25" x14ac:dyDescent="0.25">
      <c r="C370" s="20"/>
      <c r="W370" s="22"/>
      <c r="X370" s="22"/>
      <c r="Y370" s="22"/>
    </row>
    <row r="371" spans="3:25" x14ac:dyDescent="0.25">
      <c r="C371" s="20"/>
      <c r="W371" s="22"/>
      <c r="X371" s="22"/>
      <c r="Y371" s="22"/>
    </row>
    <row r="372" spans="3:25" x14ac:dyDescent="0.25">
      <c r="C372" s="20"/>
      <c r="W372" s="22"/>
      <c r="X372" s="22"/>
      <c r="Y372" s="22"/>
    </row>
    <row r="373" spans="3:25" x14ac:dyDescent="0.25">
      <c r="C373" s="20"/>
      <c r="W373" s="22"/>
      <c r="X373" s="22"/>
      <c r="Y373" s="22"/>
    </row>
    <row r="374" spans="3:25" x14ac:dyDescent="0.25">
      <c r="C374" s="20"/>
      <c r="W374" s="22"/>
      <c r="X374" s="22"/>
      <c r="Y374" s="22"/>
    </row>
    <row r="375" spans="3:25" x14ac:dyDescent="0.25">
      <c r="C375" s="20"/>
      <c r="W375" s="22"/>
      <c r="X375" s="22"/>
      <c r="Y375" s="22"/>
    </row>
    <row r="376" spans="3:25" x14ac:dyDescent="0.25">
      <c r="C376" s="20"/>
      <c r="W376" s="22"/>
      <c r="X376" s="22"/>
      <c r="Y376" s="22"/>
    </row>
    <row r="377" spans="3:25" x14ac:dyDescent="0.25">
      <c r="C377" s="20"/>
      <c r="W377" s="22"/>
      <c r="X377" s="22"/>
      <c r="Y377" s="22"/>
    </row>
    <row r="378" spans="3:25" x14ac:dyDescent="0.25">
      <c r="C378" s="20"/>
      <c r="W378" s="22"/>
      <c r="X378" s="22"/>
      <c r="Y378" s="22"/>
    </row>
    <row r="379" spans="3:25" x14ac:dyDescent="0.25">
      <c r="C379" s="20"/>
      <c r="W379" s="22"/>
      <c r="X379" s="22"/>
      <c r="Y379" s="22"/>
    </row>
    <row r="380" spans="3:25" x14ac:dyDescent="0.25">
      <c r="C380" s="20"/>
      <c r="W380" s="22"/>
      <c r="X380" s="22"/>
      <c r="Y380" s="22"/>
    </row>
    <row r="381" spans="3:25" x14ac:dyDescent="0.25">
      <c r="C381" s="20"/>
      <c r="W381" s="22"/>
      <c r="X381" s="22"/>
      <c r="Y381" s="22"/>
    </row>
    <row r="382" spans="3:25" x14ac:dyDescent="0.25">
      <c r="C382" s="20"/>
      <c r="W382" s="22"/>
      <c r="X382" s="22"/>
      <c r="Y382" s="22"/>
    </row>
    <row r="383" spans="3:25" x14ac:dyDescent="0.25">
      <c r="C383" s="20"/>
      <c r="W383" s="22"/>
      <c r="X383" s="22"/>
      <c r="Y383" s="22"/>
    </row>
    <row r="384" spans="3:25" x14ac:dyDescent="0.25">
      <c r="C384" s="20"/>
      <c r="W384" s="22"/>
      <c r="X384" s="22"/>
      <c r="Y384" s="22"/>
    </row>
    <row r="385" spans="3:25" x14ac:dyDescent="0.25">
      <c r="C385" s="20"/>
      <c r="W385" s="22"/>
      <c r="X385" s="22"/>
      <c r="Y385" s="22"/>
    </row>
    <row r="386" spans="3:25" x14ac:dyDescent="0.25">
      <c r="C386" s="20"/>
      <c r="W386" s="22"/>
      <c r="X386" s="22"/>
      <c r="Y386" s="22"/>
    </row>
    <row r="387" spans="3:25" x14ac:dyDescent="0.25">
      <c r="C387" s="20"/>
      <c r="W387" s="22"/>
      <c r="X387" s="22"/>
      <c r="Y387" s="22"/>
    </row>
    <row r="388" spans="3:25" x14ac:dyDescent="0.25">
      <c r="C388" s="20"/>
      <c r="W388" s="22"/>
      <c r="X388" s="22"/>
      <c r="Y388" s="22"/>
    </row>
    <row r="389" spans="3:25" x14ac:dyDescent="0.25">
      <c r="C389" s="20"/>
      <c r="W389" s="22"/>
      <c r="X389" s="22"/>
      <c r="Y389" s="22"/>
    </row>
    <row r="390" spans="3:25" x14ac:dyDescent="0.25">
      <c r="C390" s="20"/>
      <c r="W390" s="22"/>
      <c r="X390" s="22"/>
      <c r="Y390" s="22"/>
    </row>
    <row r="391" spans="3:25" x14ac:dyDescent="0.25">
      <c r="C391" s="20"/>
      <c r="W391" s="22"/>
      <c r="X391" s="22"/>
      <c r="Y391" s="22"/>
    </row>
    <row r="392" spans="3:25" x14ac:dyDescent="0.25">
      <c r="C392" s="20"/>
      <c r="W392" s="22"/>
      <c r="X392" s="22"/>
      <c r="Y392" s="22"/>
    </row>
    <row r="393" spans="3:25" x14ac:dyDescent="0.25">
      <c r="C393" s="20"/>
      <c r="W393" s="22"/>
      <c r="X393" s="22"/>
      <c r="Y393" s="22"/>
    </row>
    <row r="394" spans="3:25" x14ac:dyDescent="0.25">
      <c r="C394" s="20"/>
      <c r="W394" s="22"/>
      <c r="X394" s="22"/>
      <c r="Y394" s="22"/>
    </row>
    <row r="395" spans="3:25" x14ac:dyDescent="0.25">
      <c r="C395" s="20"/>
      <c r="W395" s="22"/>
      <c r="X395" s="22"/>
      <c r="Y395" s="22"/>
    </row>
    <row r="396" spans="3:25" x14ac:dyDescent="0.25">
      <c r="C396" s="20"/>
      <c r="W396" s="22"/>
      <c r="X396" s="22"/>
      <c r="Y396" s="22"/>
    </row>
    <row r="397" spans="3:25" x14ac:dyDescent="0.25">
      <c r="C397" s="20"/>
      <c r="W397" s="22"/>
      <c r="X397" s="22"/>
      <c r="Y397" s="22"/>
    </row>
    <row r="398" spans="3:25" x14ac:dyDescent="0.25">
      <c r="C398" s="20"/>
      <c r="W398" s="22"/>
      <c r="X398" s="22"/>
      <c r="Y398" s="22"/>
    </row>
    <row r="399" spans="3:25" x14ac:dyDescent="0.25">
      <c r="C399" s="20"/>
      <c r="W399" s="22"/>
      <c r="X399" s="22"/>
      <c r="Y399" s="22"/>
    </row>
    <row r="400" spans="3:25" x14ac:dyDescent="0.25">
      <c r="C400" s="20"/>
      <c r="W400" s="22"/>
      <c r="X400" s="22"/>
      <c r="Y400" s="22"/>
    </row>
    <row r="401" spans="3:25" x14ac:dyDescent="0.25">
      <c r="C401" s="20"/>
      <c r="W401" s="22"/>
      <c r="X401" s="22"/>
      <c r="Y401" s="22"/>
    </row>
    <row r="402" spans="3:25" x14ac:dyDescent="0.25">
      <c r="C402" s="20"/>
      <c r="W402" s="22"/>
      <c r="X402" s="22"/>
      <c r="Y402" s="22"/>
    </row>
    <row r="403" spans="3:25" x14ac:dyDescent="0.25">
      <c r="C403" s="20"/>
      <c r="W403" s="22"/>
      <c r="X403" s="22"/>
      <c r="Y403" s="22"/>
    </row>
    <row r="404" spans="3:25" x14ac:dyDescent="0.25">
      <c r="C404" s="20"/>
      <c r="W404" s="22"/>
      <c r="X404" s="22"/>
      <c r="Y404" s="22"/>
    </row>
    <row r="405" spans="3:25" x14ac:dyDescent="0.25">
      <c r="C405" s="20"/>
      <c r="W405" s="22"/>
      <c r="X405" s="22"/>
      <c r="Y405" s="22"/>
    </row>
    <row r="406" spans="3:25" x14ac:dyDescent="0.25">
      <c r="C406" s="20"/>
      <c r="W406" s="22"/>
      <c r="X406" s="22"/>
      <c r="Y406" s="22"/>
    </row>
    <row r="407" spans="3:25" x14ac:dyDescent="0.25">
      <c r="C407" s="20"/>
      <c r="W407" s="22"/>
      <c r="X407" s="22"/>
      <c r="Y407" s="22"/>
    </row>
    <row r="408" spans="3:25" x14ac:dyDescent="0.25">
      <c r="C408" s="20"/>
      <c r="W408" s="22"/>
      <c r="X408" s="22"/>
      <c r="Y408" s="22"/>
    </row>
    <row r="409" spans="3:25" x14ac:dyDescent="0.25">
      <c r="C409" s="20"/>
      <c r="W409" s="22"/>
      <c r="X409" s="22"/>
      <c r="Y409" s="22"/>
    </row>
    <row r="410" spans="3:25" x14ac:dyDescent="0.25">
      <c r="C410" s="20"/>
      <c r="W410" s="22"/>
      <c r="X410" s="22"/>
      <c r="Y410" s="22"/>
    </row>
    <row r="411" spans="3:25" x14ac:dyDescent="0.25">
      <c r="C411" s="20"/>
      <c r="W411" s="22"/>
      <c r="X411" s="22"/>
      <c r="Y411" s="22"/>
    </row>
    <row r="412" spans="3:25" x14ac:dyDescent="0.25">
      <c r="C412" s="20"/>
      <c r="W412" s="22"/>
      <c r="X412" s="22"/>
      <c r="Y412" s="22"/>
    </row>
    <row r="413" spans="3:25" x14ac:dyDescent="0.25">
      <c r="C413" s="20"/>
      <c r="W413" s="22"/>
      <c r="X413" s="22"/>
      <c r="Y413" s="22"/>
    </row>
    <row r="414" spans="3:25" x14ac:dyDescent="0.25">
      <c r="C414" s="20"/>
      <c r="W414" s="22"/>
      <c r="X414" s="22"/>
      <c r="Y414" s="22"/>
    </row>
    <row r="415" spans="3:25" x14ac:dyDescent="0.25">
      <c r="C415" s="20"/>
      <c r="W415" s="22"/>
      <c r="X415" s="22"/>
      <c r="Y415" s="22"/>
    </row>
    <row r="416" spans="3:25" x14ac:dyDescent="0.25">
      <c r="C416" s="20"/>
      <c r="W416" s="22"/>
      <c r="X416" s="22"/>
      <c r="Y416" s="22"/>
    </row>
    <row r="417" spans="3:25" x14ac:dyDescent="0.25">
      <c r="C417" s="20"/>
      <c r="W417" s="22"/>
      <c r="X417" s="22"/>
      <c r="Y417" s="22"/>
    </row>
    <row r="418" spans="3:25" x14ac:dyDescent="0.25">
      <c r="C418" s="20"/>
      <c r="W418" s="22"/>
      <c r="X418" s="22"/>
      <c r="Y418" s="22"/>
    </row>
    <row r="419" spans="3:25" x14ac:dyDescent="0.25">
      <c r="C419" s="20"/>
      <c r="W419" s="22"/>
      <c r="X419" s="22"/>
      <c r="Y419" s="22"/>
    </row>
    <row r="420" spans="3:25" x14ac:dyDescent="0.25">
      <c r="C420" s="20"/>
      <c r="W420" s="22"/>
      <c r="X420" s="22"/>
      <c r="Y420" s="22"/>
    </row>
    <row r="421" spans="3:25" x14ac:dyDescent="0.25">
      <c r="C421" s="20"/>
      <c r="W421" s="22"/>
      <c r="X421" s="22"/>
      <c r="Y421" s="22"/>
    </row>
    <row r="422" spans="3:25" x14ac:dyDescent="0.25">
      <c r="C422" s="20"/>
      <c r="W422" s="22"/>
      <c r="X422" s="22"/>
      <c r="Y422" s="22"/>
    </row>
    <row r="423" spans="3:25" x14ac:dyDescent="0.25">
      <c r="C423" s="20"/>
      <c r="W423" s="22"/>
      <c r="X423" s="22"/>
      <c r="Y423" s="22"/>
    </row>
    <row r="424" spans="3:25" x14ac:dyDescent="0.25">
      <c r="C424" s="20"/>
      <c r="W424" s="22"/>
      <c r="X424" s="22"/>
      <c r="Y424" s="22"/>
    </row>
    <row r="425" spans="3:25" x14ac:dyDescent="0.25">
      <c r="C425" s="20"/>
      <c r="W425" s="22"/>
      <c r="X425" s="22"/>
      <c r="Y425" s="22"/>
    </row>
    <row r="426" spans="3:25" x14ac:dyDescent="0.25">
      <c r="C426" s="20"/>
      <c r="W426" s="22"/>
      <c r="X426" s="22"/>
      <c r="Y426" s="22"/>
    </row>
    <row r="427" spans="3:25" x14ac:dyDescent="0.25">
      <c r="C427" s="20"/>
      <c r="W427" s="22"/>
      <c r="X427" s="22"/>
      <c r="Y427" s="22"/>
    </row>
    <row r="428" spans="3:25" x14ac:dyDescent="0.25">
      <c r="C428" s="20"/>
      <c r="W428" s="22"/>
      <c r="X428" s="22"/>
      <c r="Y428" s="22"/>
    </row>
    <row r="429" spans="3:25" x14ac:dyDescent="0.25">
      <c r="C429" s="20"/>
      <c r="W429" s="22"/>
      <c r="X429" s="22"/>
      <c r="Y429" s="22"/>
    </row>
    <row r="430" spans="3:25" x14ac:dyDescent="0.25">
      <c r="C430" s="20"/>
      <c r="W430" s="22"/>
      <c r="X430" s="22"/>
      <c r="Y430" s="22"/>
    </row>
    <row r="431" spans="3:25" x14ac:dyDescent="0.25">
      <c r="C431" s="20"/>
      <c r="W431" s="22"/>
      <c r="X431" s="22"/>
      <c r="Y431" s="22"/>
    </row>
    <row r="432" spans="3:25" x14ac:dyDescent="0.25">
      <c r="C432" s="20"/>
      <c r="W432" s="22"/>
      <c r="X432" s="22"/>
      <c r="Y432" s="22"/>
    </row>
    <row r="433" spans="3:25" x14ac:dyDescent="0.25">
      <c r="C433" s="20"/>
      <c r="W433" s="22"/>
      <c r="X433" s="22"/>
      <c r="Y433" s="22"/>
    </row>
    <row r="434" spans="3:25" x14ac:dyDescent="0.25">
      <c r="C434" s="20"/>
      <c r="W434" s="22"/>
      <c r="X434" s="22"/>
      <c r="Y434" s="22"/>
    </row>
    <row r="435" spans="3:25" x14ac:dyDescent="0.25">
      <c r="C435" s="20"/>
      <c r="W435" s="22"/>
      <c r="X435" s="22"/>
      <c r="Y435" s="22"/>
    </row>
    <row r="436" spans="3:25" x14ac:dyDescent="0.25">
      <c r="C436" s="20"/>
      <c r="W436" s="22"/>
      <c r="X436" s="22"/>
      <c r="Y436" s="22"/>
    </row>
    <row r="437" spans="3:25" x14ac:dyDescent="0.25">
      <c r="C437" s="20"/>
      <c r="W437" s="22"/>
      <c r="X437" s="22"/>
      <c r="Y437" s="22"/>
    </row>
    <row r="438" spans="3:25" x14ac:dyDescent="0.25">
      <c r="C438" s="20"/>
      <c r="W438" s="22"/>
      <c r="X438" s="22"/>
      <c r="Y438" s="22"/>
    </row>
    <row r="439" spans="3:25" x14ac:dyDescent="0.25">
      <c r="C439" s="20"/>
      <c r="W439" s="22"/>
      <c r="X439" s="22"/>
      <c r="Y439" s="22"/>
    </row>
    <row r="440" spans="3:25" x14ac:dyDescent="0.25">
      <c r="C440" s="20"/>
      <c r="W440" s="22"/>
      <c r="X440" s="22"/>
      <c r="Y440" s="22"/>
    </row>
    <row r="441" spans="3:25" x14ac:dyDescent="0.25">
      <c r="C441" s="20"/>
      <c r="W441" s="22"/>
      <c r="X441" s="22"/>
      <c r="Y441" s="22"/>
    </row>
    <row r="442" spans="3:25" x14ac:dyDescent="0.25">
      <c r="C442" s="20"/>
      <c r="W442" s="22"/>
      <c r="X442" s="22"/>
      <c r="Y442" s="22"/>
    </row>
    <row r="443" spans="3:25" x14ac:dyDescent="0.25">
      <c r="C443" s="20"/>
      <c r="W443" s="22"/>
      <c r="X443" s="22"/>
      <c r="Y443" s="22"/>
    </row>
    <row r="444" spans="3:25" x14ac:dyDescent="0.25">
      <c r="C444" s="20"/>
      <c r="W444" s="22"/>
      <c r="X444" s="22"/>
      <c r="Y444" s="22"/>
    </row>
    <row r="445" spans="3:25" x14ac:dyDescent="0.25">
      <c r="C445" s="20"/>
      <c r="W445" s="22"/>
      <c r="X445" s="22"/>
      <c r="Y445" s="22"/>
    </row>
    <row r="446" spans="3:25" x14ac:dyDescent="0.25">
      <c r="C446" s="20"/>
      <c r="W446" s="22"/>
      <c r="X446" s="22"/>
      <c r="Y446" s="22"/>
    </row>
    <row r="447" spans="3:25" x14ac:dyDescent="0.25">
      <c r="C447" s="20"/>
      <c r="W447" s="22"/>
      <c r="X447" s="22"/>
      <c r="Y447" s="22"/>
    </row>
    <row r="448" spans="3:25" x14ac:dyDescent="0.25">
      <c r="C448" s="20"/>
      <c r="W448" s="22"/>
      <c r="X448" s="22"/>
      <c r="Y448" s="22"/>
    </row>
    <row r="449" spans="3:25" x14ac:dyDescent="0.25">
      <c r="C449" s="20"/>
      <c r="W449" s="22"/>
      <c r="X449" s="22"/>
      <c r="Y449" s="22"/>
    </row>
    <row r="450" spans="3:25" x14ac:dyDescent="0.25">
      <c r="C450" s="20"/>
      <c r="W450" s="22"/>
      <c r="X450" s="22"/>
      <c r="Y450" s="22"/>
    </row>
    <row r="451" spans="3:25" x14ac:dyDescent="0.25">
      <c r="C451" s="20"/>
      <c r="W451" s="22"/>
      <c r="X451" s="22"/>
      <c r="Y451" s="22"/>
    </row>
    <row r="452" spans="3:25" x14ac:dyDescent="0.25">
      <c r="C452" s="20"/>
      <c r="W452" s="22"/>
      <c r="X452" s="22"/>
      <c r="Y452" s="22"/>
    </row>
    <row r="453" spans="3:25" x14ac:dyDescent="0.25">
      <c r="C453" s="20"/>
      <c r="W453" s="22"/>
      <c r="X453" s="22"/>
      <c r="Y453" s="22"/>
    </row>
    <row r="454" spans="3:25" x14ac:dyDescent="0.25">
      <c r="C454" s="20"/>
      <c r="W454" s="22"/>
      <c r="X454" s="22"/>
      <c r="Y454" s="22"/>
    </row>
    <row r="455" spans="3:25" x14ac:dyDescent="0.25">
      <c r="C455" s="20"/>
      <c r="W455" s="22"/>
      <c r="X455" s="22"/>
      <c r="Y455" s="22"/>
    </row>
    <row r="456" spans="3:25" x14ac:dyDescent="0.25">
      <c r="C456" s="20"/>
      <c r="W456" s="22"/>
      <c r="X456" s="22"/>
      <c r="Y456" s="22"/>
    </row>
    <row r="457" spans="3:25" x14ac:dyDescent="0.25">
      <c r="C457" s="20"/>
      <c r="W457" s="22"/>
      <c r="X457" s="22"/>
      <c r="Y457" s="22"/>
    </row>
    <row r="458" spans="3:25" x14ac:dyDescent="0.25">
      <c r="C458" s="20"/>
      <c r="W458" s="22"/>
      <c r="X458" s="22"/>
      <c r="Y458" s="22"/>
    </row>
    <row r="459" spans="3:25" x14ac:dyDescent="0.25">
      <c r="C459" s="20"/>
      <c r="W459" s="22"/>
      <c r="X459" s="22"/>
      <c r="Y459" s="22"/>
    </row>
    <row r="460" spans="3:25" x14ac:dyDescent="0.25">
      <c r="C460" s="20"/>
      <c r="W460" s="22"/>
      <c r="X460" s="22"/>
      <c r="Y460" s="22"/>
    </row>
    <row r="461" spans="3:25" x14ac:dyDescent="0.25">
      <c r="C461" s="20"/>
      <c r="W461" s="22"/>
      <c r="X461" s="22"/>
      <c r="Y461" s="22"/>
    </row>
    <row r="462" spans="3:25" x14ac:dyDescent="0.25">
      <c r="C462" s="20"/>
      <c r="W462" s="22"/>
      <c r="X462" s="22"/>
      <c r="Y462" s="22"/>
    </row>
    <row r="463" spans="3:25" x14ac:dyDescent="0.25">
      <c r="C463" s="20"/>
      <c r="W463" s="22"/>
      <c r="X463" s="22"/>
      <c r="Y463" s="22"/>
    </row>
    <row r="464" spans="3:25" x14ac:dyDescent="0.25">
      <c r="C464" s="20"/>
      <c r="W464" s="22"/>
      <c r="X464" s="22"/>
      <c r="Y464" s="22"/>
    </row>
    <row r="465" spans="3:25" x14ac:dyDescent="0.25">
      <c r="C465" s="20"/>
      <c r="W465" s="22"/>
      <c r="X465" s="22"/>
      <c r="Y465" s="22"/>
    </row>
    <row r="466" spans="3:25" x14ac:dyDescent="0.25">
      <c r="C466" s="20"/>
      <c r="W466" s="22"/>
      <c r="X466" s="22"/>
      <c r="Y466" s="22"/>
    </row>
    <row r="467" spans="3:25" x14ac:dyDescent="0.25">
      <c r="C467" s="20"/>
      <c r="W467" s="22"/>
      <c r="X467" s="22"/>
      <c r="Y467" s="22"/>
    </row>
    <row r="468" spans="3:25" x14ac:dyDescent="0.25">
      <c r="C468" s="20"/>
      <c r="W468" s="22"/>
      <c r="X468" s="22"/>
      <c r="Y468" s="22"/>
    </row>
    <row r="469" spans="3:25" x14ac:dyDescent="0.25">
      <c r="C469" s="20"/>
      <c r="W469" s="22"/>
      <c r="X469" s="22"/>
      <c r="Y469" s="22"/>
    </row>
    <row r="470" spans="3:25" x14ac:dyDescent="0.25">
      <c r="C470" s="20"/>
      <c r="W470" s="22"/>
      <c r="X470" s="22"/>
      <c r="Y470" s="22"/>
    </row>
    <row r="471" spans="3:25" x14ac:dyDescent="0.25">
      <c r="C471" s="20"/>
      <c r="W471" s="22"/>
      <c r="X471" s="22"/>
      <c r="Y471" s="22"/>
    </row>
    <row r="472" spans="3:25" x14ac:dyDescent="0.25">
      <c r="C472" s="20"/>
      <c r="W472" s="22"/>
      <c r="X472" s="22"/>
      <c r="Y472" s="22"/>
    </row>
    <row r="473" spans="3:25" x14ac:dyDescent="0.25">
      <c r="C473" s="20"/>
      <c r="W473" s="22"/>
      <c r="X473" s="22"/>
      <c r="Y473" s="22"/>
    </row>
    <row r="474" spans="3:25" x14ac:dyDescent="0.25">
      <c r="C474" s="20"/>
      <c r="W474" s="22"/>
      <c r="X474" s="22"/>
      <c r="Y474" s="22"/>
    </row>
    <row r="475" spans="3:25" x14ac:dyDescent="0.25">
      <c r="C475" s="20"/>
      <c r="W475" s="22"/>
      <c r="X475" s="22"/>
      <c r="Y475" s="22"/>
    </row>
    <row r="476" spans="3:25" x14ac:dyDescent="0.25">
      <c r="C476" s="20"/>
      <c r="W476" s="22"/>
      <c r="X476" s="22"/>
      <c r="Y476" s="22"/>
    </row>
    <row r="477" spans="3:25" x14ac:dyDescent="0.25">
      <c r="C477" s="20"/>
      <c r="W477" s="22"/>
      <c r="X477" s="22"/>
      <c r="Y477" s="22"/>
    </row>
    <row r="478" spans="3:25" x14ac:dyDescent="0.25">
      <c r="C478" s="20"/>
      <c r="W478" s="22"/>
      <c r="X478" s="22"/>
      <c r="Y478" s="22"/>
    </row>
    <row r="479" spans="3:25" x14ac:dyDescent="0.25">
      <c r="C479" s="20"/>
      <c r="W479" s="22"/>
      <c r="X479" s="22"/>
      <c r="Y479" s="22"/>
    </row>
    <row r="480" spans="3:25" x14ac:dyDescent="0.25">
      <c r="C480" s="20"/>
      <c r="W480" s="22"/>
      <c r="X480" s="22"/>
      <c r="Y480" s="22"/>
    </row>
    <row r="481" spans="3:25" x14ac:dyDescent="0.25">
      <c r="C481" s="20"/>
      <c r="W481" s="22"/>
      <c r="X481" s="22"/>
      <c r="Y481" s="22"/>
    </row>
    <row r="482" spans="3:25" x14ac:dyDescent="0.25">
      <c r="C482" s="20"/>
      <c r="W482" s="22"/>
      <c r="X482" s="22"/>
      <c r="Y482" s="22"/>
    </row>
    <row r="483" spans="3:25" x14ac:dyDescent="0.25">
      <c r="C483" s="20"/>
      <c r="W483" s="22"/>
      <c r="X483" s="22"/>
      <c r="Y483" s="22"/>
    </row>
    <row r="484" spans="3:25" x14ac:dyDescent="0.25">
      <c r="C484" s="20"/>
      <c r="W484" s="22"/>
      <c r="X484" s="22"/>
      <c r="Y484" s="22"/>
    </row>
    <row r="485" spans="3:25" x14ac:dyDescent="0.25">
      <c r="C485" s="20"/>
      <c r="W485" s="22"/>
      <c r="X485" s="22"/>
      <c r="Y485" s="22"/>
    </row>
    <row r="486" spans="3:25" x14ac:dyDescent="0.25">
      <c r="C486" s="20"/>
      <c r="W486" s="22"/>
      <c r="X486" s="22"/>
      <c r="Y486" s="22"/>
    </row>
    <row r="487" spans="3:25" x14ac:dyDescent="0.25">
      <c r="C487" s="20"/>
      <c r="W487" s="22"/>
      <c r="X487" s="22"/>
      <c r="Y487" s="22"/>
    </row>
    <row r="488" spans="3:25" x14ac:dyDescent="0.25">
      <c r="C488" s="20"/>
      <c r="W488" s="22"/>
      <c r="X488" s="22"/>
      <c r="Y488" s="22"/>
    </row>
    <row r="489" spans="3:25" x14ac:dyDescent="0.25">
      <c r="C489" s="20"/>
      <c r="W489" s="22"/>
      <c r="X489" s="22"/>
      <c r="Y489" s="22"/>
    </row>
    <row r="490" spans="3:25" x14ac:dyDescent="0.25">
      <c r="C490" s="20"/>
      <c r="W490" s="22"/>
      <c r="X490" s="22"/>
      <c r="Y490" s="22"/>
    </row>
    <row r="491" spans="3:25" x14ac:dyDescent="0.25">
      <c r="C491" s="20"/>
      <c r="W491" s="22"/>
      <c r="X491" s="22"/>
      <c r="Y491" s="22"/>
    </row>
    <row r="492" spans="3:25" x14ac:dyDescent="0.25">
      <c r="C492" s="20"/>
      <c r="W492" s="22"/>
      <c r="X492" s="22"/>
      <c r="Y492" s="22"/>
    </row>
    <row r="493" spans="3:25" x14ac:dyDescent="0.25">
      <c r="C493" s="20"/>
      <c r="W493" s="22"/>
      <c r="X493" s="22"/>
      <c r="Y493" s="22"/>
    </row>
    <row r="494" spans="3:25" x14ac:dyDescent="0.25">
      <c r="C494" s="20"/>
      <c r="W494" s="22"/>
      <c r="X494" s="22"/>
      <c r="Y494" s="22"/>
    </row>
    <row r="495" spans="3:25" x14ac:dyDescent="0.25">
      <c r="C495" s="20"/>
      <c r="W495" s="22"/>
      <c r="X495" s="22"/>
      <c r="Y495" s="22"/>
    </row>
    <row r="496" spans="3:25" x14ac:dyDescent="0.25">
      <c r="C496" s="20"/>
      <c r="W496" s="22"/>
      <c r="X496" s="22"/>
      <c r="Y496" s="22"/>
    </row>
    <row r="497" spans="3:25" x14ac:dyDescent="0.25">
      <c r="C497" s="20"/>
      <c r="W497" s="22"/>
      <c r="X497" s="22"/>
      <c r="Y497" s="22"/>
    </row>
    <row r="498" spans="3:25" x14ac:dyDescent="0.25">
      <c r="C498" s="20"/>
      <c r="W498" s="22"/>
      <c r="X498" s="22"/>
      <c r="Y498" s="22"/>
    </row>
    <row r="499" spans="3:25" x14ac:dyDescent="0.25">
      <c r="C499" s="20"/>
      <c r="W499" s="22"/>
      <c r="X499" s="22"/>
      <c r="Y499" s="22"/>
    </row>
    <row r="500" spans="3:25" x14ac:dyDescent="0.25">
      <c r="C500" s="20"/>
      <c r="W500" s="22"/>
      <c r="X500" s="22"/>
      <c r="Y500" s="22"/>
    </row>
    <row r="501" spans="3:25" x14ac:dyDescent="0.25">
      <c r="C501" s="20"/>
      <c r="W501" s="22"/>
      <c r="X501" s="22"/>
      <c r="Y501" s="22"/>
    </row>
    <row r="502" spans="3:25" x14ac:dyDescent="0.25">
      <c r="C502" s="20"/>
      <c r="W502" s="22"/>
      <c r="X502" s="22"/>
      <c r="Y502" s="22"/>
    </row>
    <row r="503" spans="3:25" x14ac:dyDescent="0.25">
      <c r="C503" s="20"/>
      <c r="W503" s="22"/>
      <c r="X503" s="22"/>
      <c r="Y503" s="22"/>
    </row>
    <row r="504" spans="3:25" x14ac:dyDescent="0.25">
      <c r="C504" s="20"/>
      <c r="W504" s="22"/>
      <c r="X504" s="22"/>
      <c r="Y504" s="22"/>
    </row>
    <row r="505" spans="3:25" x14ac:dyDescent="0.25">
      <c r="C505" s="20"/>
      <c r="W505" s="22"/>
      <c r="X505" s="22"/>
      <c r="Y505" s="22"/>
    </row>
    <row r="506" spans="3:25" x14ac:dyDescent="0.25">
      <c r="C506" s="20"/>
      <c r="W506" s="22"/>
      <c r="X506" s="22"/>
      <c r="Y506" s="22"/>
    </row>
    <row r="507" spans="3:25" x14ac:dyDescent="0.25">
      <c r="C507" s="20"/>
      <c r="W507" s="22"/>
      <c r="X507" s="22"/>
      <c r="Y507" s="22"/>
    </row>
    <row r="508" spans="3:25" x14ac:dyDescent="0.25">
      <c r="C508" s="20"/>
      <c r="W508" s="22"/>
      <c r="X508" s="22"/>
      <c r="Y508" s="22"/>
    </row>
    <row r="509" spans="3:25" x14ac:dyDescent="0.25">
      <c r="C509" s="20"/>
      <c r="W509" s="22"/>
      <c r="X509" s="22"/>
      <c r="Y509" s="22"/>
    </row>
    <row r="510" spans="3:25" x14ac:dyDescent="0.25">
      <c r="C510" s="20"/>
      <c r="W510" s="22"/>
      <c r="X510" s="22"/>
      <c r="Y510" s="22"/>
    </row>
    <row r="511" spans="3:25" x14ac:dyDescent="0.25">
      <c r="C511" s="20"/>
      <c r="W511" s="22"/>
      <c r="X511" s="22"/>
      <c r="Y511" s="22"/>
    </row>
    <row r="512" spans="3:25" x14ac:dyDescent="0.25">
      <c r="C512" s="20"/>
      <c r="W512" s="22"/>
      <c r="X512" s="22"/>
      <c r="Y512" s="22"/>
    </row>
    <row r="513" spans="3:25" x14ac:dyDescent="0.25">
      <c r="C513" s="20"/>
      <c r="W513" s="22"/>
      <c r="X513" s="22"/>
      <c r="Y513" s="22"/>
    </row>
    <row r="514" spans="3:25" x14ac:dyDescent="0.25">
      <c r="C514" s="20"/>
      <c r="W514" s="22"/>
      <c r="X514" s="22"/>
      <c r="Y514" s="22"/>
    </row>
    <row r="515" spans="3:25" x14ac:dyDescent="0.25">
      <c r="C515" s="20"/>
      <c r="W515" s="22"/>
      <c r="X515" s="22"/>
      <c r="Y515" s="22"/>
    </row>
    <row r="516" spans="3:25" x14ac:dyDescent="0.25">
      <c r="C516" s="20"/>
      <c r="W516" s="22"/>
      <c r="X516" s="22"/>
      <c r="Y516" s="22"/>
    </row>
    <row r="517" spans="3:25" x14ac:dyDescent="0.25">
      <c r="C517" s="20"/>
      <c r="W517" s="22"/>
      <c r="X517" s="22"/>
      <c r="Y517" s="22"/>
    </row>
    <row r="518" spans="3:25" x14ac:dyDescent="0.25">
      <c r="C518" s="20"/>
      <c r="W518" s="22"/>
      <c r="X518" s="22"/>
      <c r="Y518" s="22"/>
    </row>
    <row r="519" spans="3:25" x14ac:dyDescent="0.25">
      <c r="C519" s="20"/>
      <c r="W519" s="22"/>
      <c r="X519" s="22"/>
      <c r="Y519" s="22"/>
    </row>
    <row r="520" spans="3:25" x14ac:dyDescent="0.25">
      <c r="C520" s="20"/>
      <c r="W520" s="22"/>
      <c r="X520" s="22"/>
      <c r="Y520" s="22"/>
    </row>
    <row r="521" spans="3:25" x14ac:dyDescent="0.25">
      <c r="C521" s="20"/>
      <c r="W521" s="22"/>
      <c r="X521" s="22"/>
      <c r="Y521" s="22"/>
    </row>
    <row r="522" spans="3:25" x14ac:dyDescent="0.25">
      <c r="C522" s="20"/>
      <c r="W522" s="22"/>
      <c r="X522" s="22"/>
      <c r="Y522" s="22"/>
    </row>
    <row r="523" spans="3:25" x14ac:dyDescent="0.25">
      <c r="C523" s="20"/>
      <c r="W523" s="22"/>
      <c r="X523" s="22"/>
      <c r="Y523" s="22"/>
    </row>
    <row r="524" spans="3:25" x14ac:dyDescent="0.25">
      <c r="C524" s="20"/>
      <c r="W524" s="22"/>
      <c r="X524" s="22"/>
      <c r="Y524" s="22"/>
    </row>
    <row r="525" spans="3:25" x14ac:dyDescent="0.25">
      <c r="C525" s="20"/>
      <c r="W525" s="22"/>
      <c r="X525" s="22"/>
      <c r="Y525" s="22"/>
    </row>
    <row r="526" spans="3:25" x14ac:dyDescent="0.25">
      <c r="C526" s="20"/>
      <c r="W526" s="22"/>
      <c r="X526" s="22"/>
      <c r="Y526" s="22"/>
    </row>
    <row r="527" spans="3:25" x14ac:dyDescent="0.25">
      <c r="C527" s="20"/>
      <c r="W527" s="22"/>
      <c r="X527" s="22"/>
      <c r="Y527" s="22"/>
    </row>
    <row r="528" spans="3:25" x14ac:dyDescent="0.25">
      <c r="C528" s="20"/>
      <c r="W528" s="22"/>
      <c r="X528" s="22"/>
      <c r="Y528" s="22"/>
    </row>
    <row r="529" spans="3:25" x14ac:dyDescent="0.25">
      <c r="C529" s="20"/>
      <c r="W529" s="22"/>
      <c r="X529" s="22"/>
      <c r="Y529" s="22"/>
    </row>
    <row r="530" spans="3:25" x14ac:dyDescent="0.25">
      <c r="C530" s="20"/>
      <c r="W530" s="22"/>
      <c r="X530" s="22"/>
      <c r="Y530" s="22"/>
    </row>
    <row r="531" spans="3:25" x14ac:dyDescent="0.25">
      <c r="C531" s="20"/>
      <c r="W531" s="22"/>
      <c r="X531" s="22"/>
      <c r="Y531" s="22"/>
    </row>
    <row r="532" spans="3:25" x14ac:dyDescent="0.25">
      <c r="C532" s="20"/>
      <c r="W532" s="22"/>
      <c r="X532" s="22"/>
      <c r="Y532" s="22"/>
    </row>
    <row r="533" spans="3:25" x14ac:dyDescent="0.25">
      <c r="C533" s="20"/>
      <c r="W533" s="22"/>
      <c r="X533" s="22"/>
      <c r="Y533" s="22"/>
    </row>
    <row r="534" spans="3:25" x14ac:dyDescent="0.25">
      <c r="C534" s="20"/>
      <c r="W534" s="22"/>
      <c r="X534" s="22"/>
      <c r="Y534" s="22"/>
    </row>
    <row r="535" spans="3:25" x14ac:dyDescent="0.25">
      <c r="C535" s="20"/>
      <c r="W535" s="22"/>
      <c r="X535" s="22"/>
      <c r="Y535" s="22"/>
    </row>
    <row r="536" spans="3:25" x14ac:dyDescent="0.25">
      <c r="C536" s="20"/>
      <c r="W536" s="22"/>
      <c r="X536" s="22"/>
      <c r="Y536" s="22"/>
    </row>
    <row r="537" spans="3:25" x14ac:dyDescent="0.25">
      <c r="C537" s="20"/>
      <c r="W537" s="22"/>
      <c r="X537" s="22"/>
      <c r="Y537" s="22"/>
    </row>
    <row r="538" spans="3:25" x14ac:dyDescent="0.25">
      <c r="C538" s="20"/>
      <c r="W538" s="22"/>
      <c r="X538" s="22"/>
      <c r="Y538" s="22"/>
    </row>
    <row r="539" spans="3:25" x14ac:dyDescent="0.25">
      <c r="C539" s="20"/>
      <c r="W539" s="22"/>
      <c r="X539" s="22"/>
      <c r="Y539" s="22"/>
    </row>
    <row r="540" spans="3:25" x14ac:dyDescent="0.25">
      <c r="C540" s="20"/>
      <c r="W540" s="22"/>
      <c r="X540" s="22"/>
      <c r="Y540" s="22"/>
    </row>
    <row r="541" spans="3:25" x14ac:dyDescent="0.25">
      <c r="C541" s="20"/>
      <c r="W541" s="22"/>
      <c r="X541" s="22"/>
      <c r="Y541" s="22"/>
    </row>
    <row r="542" spans="3:25" x14ac:dyDescent="0.25">
      <c r="C542" s="20"/>
      <c r="W542" s="22"/>
      <c r="X542" s="22"/>
      <c r="Y542" s="22"/>
    </row>
    <row r="543" spans="3:25" x14ac:dyDescent="0.25">
      <c r="C543" s="20"/>
      <c r="W543" s="22"/>
      <c r="X543" s="22"/>
      <c r="Y543" s="22"/>
    </row>
    <row r="544" spans="3:25" x14ac:dyDescent="0.25">
      <c r="C544" s="20"/>
      <c r="W544" s="22"/>
      <c r="X544" s="22"/>
      <c r="Y544" s="22"/>
    </row>
    <row r="545" spans="3:25" x14ac:dyDescent="0.25">
      <c r="C545" s="20"/>
      <c r="W545" s="22"/>
      <c r="X545" s="22"/>
      <c r="Y545" s="22"/>
    </row>
    <row r="546" spans="3:25" x14ac:dyDescent="0.25">
      <c r="C546" s="20"/>
      <c r="W546" s="22"/>
      <c r="X546" s="22"/>
      <c r="Y546" s="22"/>
    </row>
    <row r="547" spans="3:25" x14ac:dyDescent="0.25">
      <c r="C547" s="20"/>
      <c r="W547" s="22"/>
      <c r="X547" s="22"/>
      <c r="Y547" s="22"/>
    </row>
    <row r="548" spans="3:25" x14ac:dyDescent="0.25">
      <c r="C548" s="20"/>
      <c r="W548" s="22"/>
      <c r="X548" s="22"/>
      <c r="Y548" s="22"/>
    </row>
    <row r="549" spans="3:25" x14ac:dyDescent="0.25">
      <c r="C549" s="20"/>
      <c r="W549" s="22"/>
      <c r="X549" s="22"/>
      <c r="Y549" s="22"/>
    </row>
    <row r="550" spans="3:25" x14ac:dyDescent="0.25">
      <c r="C550" s="20"/>
      <c r="W550" s="22"/>
      <c r="X550" s="22"/>
      <c r="Y550" s="22"/>
    </row>
    <row r="551" spans="3:25" x14ac:dyDescent="0.25">
      <c r="C551" s="20"/>
      <c r="W551" s="22"/>
      <c r="X551" s="22"/>
      <c r="Y551" s="22"/>
    </row>
    <row r="552" spans="3:25" x14ac:dyDescent="0.25">
      <c r="C552" s="20"/>
      <c r="W552" s="22"/>
      <c r="X552" s="22"/>
      <c r="Y552" s="22"/>
    </row>
    <row r="553" spans="3:25" x14ac:dyDescent="0.25">
      <c r="C553" s="20"/>
      <c r="W553" s="22"/>
      <c r="X553" s="22"/>
      <c r="Y553" s="22"/>
    </row>
    <row r="554" spans="3:25" x14ac:dyDescent="0.25">
      <c r="C554" s="20"/>
      <c r="W554" s="22"/>
      <c r="X554" s="22"/>
      <c r="Y554" s="22"/>
    </row>
    <row r="555" spans="3:25" x14ac:dyDescent="0.25">
      <c r="C555" s="20"/>
      <c r="W555" s="22"/>
      <c r="X555" s="22"/>
      <c r="Y555" s="22"/>
    </row>
    <row r="556" spans="3:25" x14ac:dyDescent="0.25">
      <c r="C556" s="20"/>
      <c r="W556" s="22"/>
      <c r="X556" s="22"/>
      <c r="Y556" s="22"/>
    </row>
    <row r="557" spans="3:25" x14ac:dyDescent="0.25">
      <c r="C557" s="20"/>
      <c r="W557" s="22"/>
      <c r="X557" s="22"/>
      <c r="Y557" s="22"/>
    </row>
    <row r="558" spans="3:25" x14ac:dyDescent="0.25">
      <c r="C558" s="20"/>
      <c r="W558" s="22"/>
      <c r="X558" s="22"/>
      <c r="Y558" s="22"/>
    </row>
    <row r="559" spans="3:25" x14ac:dyDescent="0.25">
      <c r="C559" s="20"/>
      <c r="W559" s="22"/>
      <c r="X559" s="22"/>
      <c r="Y559" s="22"/>
    </row>
    <row r="560" spans="3:25" x14ac:dyDescent="0.25">
      <c r="C560" s="20"/>
      <c r="W560" s="22"/>
      <c r="X560" s="22"/>
      <c r="Y560" s="22"/>
    </row>
    <row r="561" spans="3:25" x14ac:dyDescent="0.25">
      <c r="C561" s="20"/>
      <c r="W561" s="22"/>
      <c r="X561" s="22"/>
      <c r="Y561" s="22"/>
    </row>
    <row r="562" spans="3:25" x14ac:dyDescent="0.25">
      <c r="C562" s="20"/>
      <c r="W562" s="22"/>
      <c r="X562" s="22"/>
      <c r="Y562" s="22"/>
    </row>
    <row r="563" spans="3:25" x14ac:dyDescent="0.25">
      <c r="C563" s="20"/>
      <c r="W563" s="22"/>
      <c r="X563" s="22"/>
      <c r="Y563" s="22"/>
    </row>
    <row r="564" spans="3:25" x14ac:dyDescent="0.25">
      <c r="C564" s="20"/>
      <c r="W564" s="22"/>
      <c r="X564" s="22"/>
      <c r="Y564" s="22"/>
    </row>
    <row r="565" spans="3:25" x14ac:dyDescent="0.25">
      <c r="C565" s="20"/>
      <c r="W565" s="22"/>
      <c r="X565" s="22"/>
      <c r="Y565" s="22"/>
    </row>
    <row r="566" spans="3:25" x14ac:dyDescent="0.25">
      <c r="C566" s="20"/>
      <c r="W566" s="22"/>
      <c r="X566" s="22"/>
      <c r="Y566" s="22"/>
    </row>
    <row r="567" spans="3:25" x14ac:dyDescent="0.25">
      <c r="C567" s="20"/>
      <c r="W567" s="22"/>
      <c r="X567" s="22"/>
      <c r="Y567" s="22"/>
    </row>
    <row r="568" spans="3:25" x14ac:dyDescent="0.25">
      <c r="C568" s="20"/>
      <c r="W568" s="22"/>
      <c r="X568" s="22"/>
      <c r="Y568" s="22"/>
    </row>
    <row r="569" spans="3:25" x14ac:dyDescent="0.25">
      <c r="C569" s="20"/>
      <c r="W569" s="22"/>
      <c r="X569" s="22"/>
      <c r="Y569" s="22"/>
    </row>
    <row r="570" spans="3:25" x14ac:dyDescent="0.25">
      <c r="C570" s="20"/>
      <c r="W570" s="22"/>
      <c r="X570" s="22"/>
      <c r="Y570" s="22"/>
    </row>
    <row r="571" spans="3:25" x14ac:dyDescent="0.25">
      <c r="C571" s="20"/>
      <c r="W571" s="22"/>
      <c r="X571" s="22"/>
      <c r="Y571" s="22"/>
    </row>
    <row r="572" spans="3:25" x14ac:dyDescent="0.25">
      <c r="C572" s="20"/>
      <c r="W572" s="22"/>
      <c r="X572" s="22"/>
      <c r="Y572" s="22"/>
    </row>
    <row r="573" spans="3:25" x14ac:dyDescent="0.25">
      <c r="C573" s="20"/>
      <c r="W573" s="22"/>
      <c r="X573" s="22"/>
      <c r="Y573" s="22"/>
    </row>
    <row r="574" spans="3:25" x14ac:dyDescent="0.25">
      <c r="C574" s="20"/>
      <c r="W574" s="22"/>
      <c r="X574" s="22"/>
      <c r="Y574" s="22"/>
    </row>
    <row r="575" spans="3:25" x14ac:dyDescent="0.25">
      <c r="C575" s="20"/>
      <c r="W575" s="22"/>
      <c r="X575" s="22"/>
      <c r="Y575" s="22"/>
    </row>
    <row r="576" spans="3:25" x14ac:dyDescent="0.25">
      <c r="C576" s="20"/>
      <c r="W576" s="22"/>
      <c r="X576" s="22"/>
      <c r="Y576" s="22"/>
    </row>
    <row r="577" spans="3:25" x14ac:dyDescent="0.25">
      <c r="C577" s="20"/>
      <c r="W577" s="22"/>
      <c r="X577" s="22"/>
      <c r="Y577" s="22"/>
    </row>
    <row r="578" spans="3:25" x14ac:dyDescent="0.25">
      <c r="C578" s="20"/>
      <c r="W578" s="22"/>
      <c r="X578" s="22"/>
      <c r="Y578" s="22"/>
    </row>
    <row r="579" spans="3:25" x14ac:dyDescent="0.25">
      <c r="C579" s="20"/>
      <c r="W579" s="22"/>
      <c r="X579" s="22"/>
      <c r="Y579" s="22"/>
    </row>
    <row r="580" spans="3:25" x14ac:dyDescent="0.25">
      <c r="C580" s="20"/>
      <c r="W580" s="22"/>
      <c r="X580" s="22"/>
      <c r="Y580" s="22"/>
    </row>
    <row r="581" spans="3:25" x14ac:dyDescent="0.25">
      <c r="C581" s="20"/>
      <c r="W581" s="22"/>
      <c r="X581" s="22"/>
      <c r="Y581" s="22"/>
    </row>
    <row r="582" spans="3:25" x14ac:dyDescent="0.25">
      <c r="C582" s="20"/>
      <c r="W582" s="22"/>
      <c r="X582" s="22"/>
      <c r="Y582" s="22"/>
    </row>
    <row r="583" spans="3:25" x14ac:dyDescent="0.25">
      <c r="C583" s="20"/>
      <c r="W583" s="22"/>
      <c r="X583" s="22"/>
      <c r="Y583" s="22"/>
    </row>
    <row r="584" spans="3:25" x14ac:dyDescent="0.25">
      <c r="C584" s="20"/>
      <c r="W584" s="22"/>
      <c r="X584" s="22"/>
      <c r="Y584" s="22"/>
    </row>
    <row r="585" spans="3:25" x14ac:dyDescent="0.25">
      <c r="C585" s="20"/>
      <c r="W585" s="22"/>
      <c r="X585" s="22"/>
      <c r="Y585" s="22"/>
    </row>
    <row r="586" spans="3:25" x14ac:dyDescent="0.25">
      <c r="C586" s="20"/>
      <c r="W586" s="22"/>
      <c r="X586" s="22"/>
      <c r="Y586" s="22"/>
    </row>
    <row r="587" spans="3:25" x14ac:dyDescent="0.25">
      <c r="C587" s="20"/>
      <c r="W587" s="22"/>
      <c r="X587" s="22"/>
      <c r="Y587" s="22"/>
    </row>
    <row r="588" spans="3:25" x14ac:dyDescent="0.25">
      <c r="C588" s="20"/>
      <c r="W588" s="22"/>
      <c r="X588" s="22"/>
      <c r="Y588" s="22"/>
    </row>
    <row r="589" spans="3:25" x14ac:dyDescent="0.25">
      <c r="C589" s="20"/>
      <c r="W589" s="22"/>
      <c r="X589" s="22"/>
      <c r="Y589" s="22"/>
    </row>
    <row r="590" spans="3:25" x14ac:dyDescent="0.25">
      <c r="C590" s="20"/>
      <c r="W590" s="22"/>
      <c r="X590" s="22"/>
      <c r="Y590" s="22"/>
    </row>
    <row r="591" spans="3:25" x14ac:dyDescent="0.25">
      <c r="C591" s="20"/>
      <c r="W591" s="22"/>
      <c r="X591" s="22"/>
      <c r="Y591" s="22"/>
    </row>
    <row r="592" spans="3:25" x14ac:dyDescent="0.25">
      <c r="C592" s="20"/>
      <c r="W592" s="22"/>
      <c r="X592" s="22"/>
      <c r="Y592" s="22"/>
    </row>
    <row r="593" spans="3:25" x14ac:dyDescent="0.25">
      <c r="C593" s="20"/>
      <c r="W593" s="22"/>
      <c r="X593" s="22"/>
      <c r="Y593" s="22"/>
    </row>
    <row r="594" spans="3:25" x14ac:dyDescent="0.25">
      <c r="C594" s="20"/>
      <c r="W594" s="22"/>
      <c r="X594" s="22"/>
      <c r="Y594" s="22"/>
    </row>
    <row r="595" spans="3:25" x14ac:dyDescent="0.25">
      <c r="C595" s="20"/>
      <c r="W595" s="22"/>
      <c r="X595" s="22"/>
      <c r="Y595" s="22"/>
    </row>
    <row r="596" spans="3:25" x14ac:dyDescent="0.25">
      <c r="C596" s="20"/>
      <c r="W596" s="22"/>
      <c r="X596" s="22"/>
      <c r="Y596" s="22"/>
    </row>
    <row r="597" spans="3:25" x14ac:dyDescent="0.25">
      <c r="C597" s="20"/>
      <c r="W597" s="22"/>
      <c r="X597" s="22"/>
      <c r="Y597" s="22"/>
    </row>
    <row r="598" spans="3:25" x14ac:dyDescent="0.25">
      <c r="C598" s="20"/>
      <c r="W598" s="22"/>
      <c r="X598" s="22"/>
      <c r="Y598" s="22"/>
    </row>
    <row r="599" spans="3:25" x14ac:dyDescent="0.25">
      <c r="C599" s="20"/>
      <c r="W599" s="22"/>
      <c r="X599" s="22"/>
      <c r="Y599" s="22"/>
    </row>
    <row r="600" spans="3:25" x14ac:dyDescent="0.25">
      <c r="C600" s="20"/>
      <c r="W600" s="22"/>
      <c r="X600" s="22"/>
      <c r="Y600" s="22"/>
    </row>
    <row r="601" spans="3:25" x14ac:dyDescent="0.25">
      <c r="C601" s="20"/>
      <c r="W601" s="22"/>
      <c r="X601" s="22"/>
      <c r="Y601" s="22"/>
    </row>
    <row r="602" spans="3:25" x14ac:dyDescent="0.25">
      <c r="C602" s="20"/>
      <c r="W602" s="22"/>
      <c r="X602" s="22"/>
      <c r="Y602" s="22"/>
    </row>
    <row r="603" spans="3:25" x14ac:dyDescent="0.25">
      <c r="C603" s="20"/>
      <c r="W603" s="22"/>
      <c r="X603" s="22"/>
      <c r="Y603" s="22"/>
    </row>
    <row r="604" spans="3:25" x14ac:dyDescent="0.25">
      <c r="C604" s="20"/>
      <c r="W604" s="22"/>
      <c r="X604" s="22"/>
      <c r="Y604" s="22"/>
    </row>
    <row r="605" spans="3:25" x14ac:dyDescent="0.25">
      <c r="C605" s="20"/>
      <c r="W605" s="22"/>
      <c r="X605" s="22"/>
      <c r="Y605" s="22"/>
    </row>
    <row r="606" spans="3:25" x14ac:dyDescent="0.25">
      <c r="C606" s="20"/>
      <c r="W606" s="22"/>
      <c r="X606" s="22"/>
      <c r="Y606" s="22"/>
    </row>
    <row r="607" spans="3:25" x14ac:dyDescent="0.25">
      <c r="C607" s="20"/>
      <c r="W607" s="22"/>
      <c r="X607" s="22"/>
      <c r="Y607" s="22"/>
    </row>
    <row r="608" spans="3:25" x14ac:dyDescent="0.25">
      <c r="C608" s="20"/>
      <c r="W608" s="22"/>
      <c r="X608" s="22"/>
      <c r="Y608" s="22"/>
    </row>
    <row r="609" spans="3:25" x14ac:dyDescent="0.25">
      <c r="C609" s="20"/>
      <c r="W609" s="22"/>
      <c r="X609" s="22"/>
      <c r="Y609" s="22"/>
    </row>
    <row r="610" spans="3:25" x14ac:dyDescent="0.25">
      <c r="C610" s="20"/>
      <c r="W610" s="22"/>
      <c r="X610" s="22"/>
      <c r="Y610" s="22"/>
    </row>
    <row r="611" spans="3:25" x14ac:dyDescent="0.25">
      <c r="C611" s="20"/>
      <c r="W611" s="22"/>
      <c r="X611" s="22"/>
      <c r="Y611" s="22"/>
    </row>
    <row r="612" spans="3:25" x14ac:dyDescent="0.25">
      <c r="C612" s="20"/>
      <c r="W612" s="22"/>
      <c r="X612" s="22"/>
      <c r="Y612" s="22"/>
    </row>
    <row r="613" spans="3:25" x14ac:dyDescent="0.25">
      <c r="C613" s="20"/>
      <c r="W613" s="22"/>
      <c r="X613" s="22"/>
      <c r="Y613" s="22"/>
    </row>
    <row r="614" spans="3:25" x14ac:dyDescent="0.25">
      <c r="C614" s="20"/>
      <c r="W614" s="22"/>
      <c r="X614" s="22"/>
      <c r="Y614" s="22"/>
    </row>
    <row r="615" spans="3:25" x14ac:dyDescent="0.25">
      <c r="C615" s="20"/>
      <c r="W615" s="22"/>
      <c r="X615" s="22"/>
      <c r="Y615" s="22"/>
    </row>
    <row r="616" spans="3:25" x14ac:dyDescent="0.25">
      <c r="C616" s="20"/>
      <c r="W616" s="22"/>
      <c r="X616" s="22"/>
      <c r="Y616" s="22"/>
    </row>
    <row r="617" spans="3:25" x14ac:dyDescent="0.25">
      <c r="C617" s="20"/>
      <c r="W617" s="22"/>
      <c r="X617" s="22"/>
      <c r="Y617" s="22"/>
    </row>
    <row r="618" spans="3:25" x14ac:dyDescent="0.25">
      <c r="C618" s="20"/>
      <c r="W618" s="22"/>
      <c r="X618" s="22"/>
      <c r="Y618" s="22"/>
    </row>
    <row r="619" spans="3:25" x14ac:dyDescent="0.25">
      <c r="C619" s="20"/>
      <c r="W619" s="22"/>
      <c r="X619" s="22"/>
      <c r="Y619" s="22"/>
    </row>
    <row r="620" spans="3:25" x14ac:dyDescent="0.25">
      <c r="C620" s="20"/>
      <c r="W620" s="22"/>
      <c r="X620" s="22"/>
      <c r="Y620" s="22"/>
    </row>
    <row r="621" spans="3:25" x14ac:dyDescent="0.25">
      <c r="C621" s="20"/>
      <c r="W621" s="22"/>
      <c r="X621" s="22"/>
      <c r="Y621" s="22"/>
    </row>
    <row r="622" spans="3:25" x14ac:dyDescent="0.25">
      <c r="C622" s="20"/>
      <c r="W622" s="22"/>
      <c r="X622" s="22"/>
      <c r="Y622" s="22"/>
    </row>
    <row r="623" spans="3:25" x14ac:dyDescent="0.25">
      <c r="C623" s="20"/>
      <c r="W623" s="22"/>
      <c r="X623" s="22"/>
      <c r="Y623" s="22"/>
    </row>
    <row r="624" spans="3:25" x14ac:dyDescent="0.25">
      <c r="C624" s="20"/>
      <c r="W624" s="22"/>
      <c r="X624" s="22"/>
      <c r="Y624" s="22"/>
    </row>
    <row r="625" spans="3:25" x14ac:dyDescent="0.25">
      <c r="C625" s="20"/>
      <c r="W625" s="22"/>
      <c r="X625" s="22"/>
      <c r="Y625" s="22"/>
    </row>
    <row r="626" spans="3:25" x14ac:dyDescent="0.25">
      <c r="C626" s="20"/>
      <c r="W626" s="22"/>
      <c r="X626" s="22"/>
      <c r="Y626" s="22"/>
    </row>
    <row r="627" spans="3:25" x14ac:dyDescent="0.25">
      <c r="C627" s="20"/>
      <c r="W627" s="22"/>
      <c r="X627" s="22"/>
      <c r="Y627" s="22"/>
    </row>
    <row r="628" spans="3:25" x14ac:dyDescent="0.25">
      <c r="C628" s="20"/>
      <c r="W628" s="22"/>
      <c r="X628" s="22"/>
      <c r="Y628" s="22"/>
    </row>
    <row r="629" spans="3:25" x14ac:dyDescent="0.25">
      <c r="C629" s="20"/>
      <c r="W629" s="22"/>
      <c r="X629" s="22"/>
      <c r="Y629" s="22"/>
    </row>
    <row r="630" spans="3:25" x14ac:dyDescent="0.25">
      <c r="C630" s="20"/>
      <c r="W630" s="22"/>
      <c r="X630" s="22"/>
      <c r="Y630" s="22"/>
    </row>
    <row r="631" spans="3:25" x14ac:dyDescent="0.25">
      <c r="C631" s="20"/>
      <c r="W631" s="22"/>
      <c r="X631" s="22"/>
      <c r="Y631" s="22"/>
    </row>
    <row r="632" spans="3:25" x14ac:dyDescent="0.25">
      <c r="C632" s="20"/>
      <c r="W632" s="22"/>
      <c r="X632" s="22"/>
      <c r="Y632" s="22"/>
    </row>
    <row r="633" spans="3:25" x14ac:dyDescent="0.25">
      <c r="C633" s="20"/>
      <c r="W633" s="22"/>
      <c r="X633" s="22"/>
      <c r="Y633" s="22"/>
    </row>
    <row r="634" spans="3:25" x14ac:dyDescent="0.25">
      <c r="C634" s="20"/>
      <c r="W634" s="22"/>
      <c r="X634" s="22"/>
      <c r="Y634" s="22"/>
    </row>
    <row r="635" spans="3:25" x14ac:dyDescent="0.25">
      <c r="C635" s="20"/>
      <c r="W635" s="22"/>
      <c r="X635" s="22"/>
      <c r="Y635" s="22"/>
    </row>
    <row r="636" spans="3:25" x14ac:dyDescent="0.25">
      <c r="C636" s="20"/>
      <c r="W636" s="22"/>
      <c r="X636" s="22"/>
      <c r="Y636" s="22"/>
    </row>
    <row r="637" spans="3:25" x14ac:dyDescent="0.25">
      <c r="C637" s="20"/>
      <c r="W637" s="22"/>
      <c r="X637" s="22"/>
      <c r="Y637" s="22"/>
    </row>
    <row r="638" spans="3:25" x14ac:dyDescent="0.25">
      <c r="C638" s="20"/>
      <c r="W638" s="22"/>
      <c r="X638" s="22"/>
      <c r="Y638" s="22"/>
    </row>
    <row r="639" spans="3:25" x14ac:dyDescent="0.25">
      <c r="C639" s="20"/>
      <c r="W639" s="22"/>
      <c r="X639" s="22"/>
      <c r="Y639" s="22"/>
    </row>
    <row r="640" spans="3:25" x14ac:dyDescent="0.25">
      <c r="C640" s="20"/>
      <c r="W640" s="22"/>
      <c r="X640" s="22"/>
      <c r="Y640" s="22"/>
    </row>
    <row r="641" spans="3:25" x14ac:dyDescent="0.25">
      <c r="C641" s="20"/>
      <c r="W641" s="22"/>
      <c r="X641" s="22"/>
      <c r="Y641" s="22"/>
    </row>
    <row r="642" spans="3:25" x14ac:dyDescent="0.25">
      <c r="C642" s="20"/>
      <c r="W642" s="22"/>
      <c r="X642" s="22"/>
      <c r="Y642" s="22"/>
    </row>
    <row r="643" spans="3:25" x14ac:dyDescent="0.25">
      <c r="C643" s="20"/>
      <c r="W643" s="22"/>
      <c r="X643" s="22"/>
      <c r="Y643" s="22"/>
    </row>
    <row r="644" spans="3:25" x14ac:dyDescent="0.25">
      <c r="C644" s="20"/>
      <c r="W644" s="22"/>
      <c r="X644" s="22"/>
      <c r="Y644" s="22"/>
    </row>
    <row r="645" spans="3:25" x14ac:dyDescent="0.25">
      <c r="C645" s="20"/>
      <c r="W645" s="22"/>
      <c r="X645" s="22"/>
      <c r="Y645" s="22"/>
    </row>
    <row r="646" spans="3:25" x14ac:dyDescent="0.25">
      <c r="C646" s="20"/>
      <c r="W646" s="22"/>
      <c r="X646" s="22"/>
      <c r="Y646" s="22"/>
    </row>
    <row r="647" spans="3:25" x14ac:dyDescent="0.25">
      <c r="C647" s="20"/>
      <c r="W647" s="22"/>
      <c r="X647" s="22"/>
      <c r="Y647" s="22"/>
    </row>
    <row r="648" spans="3:25" x14ac:dyDescent="0.25">
      <c r="C648" s="20"/>
      <c r="W648" s="22"/>
      <c r="X648" s="22"/>
      <c r="Y648" s="22"/>
    </row>
    <row r="649" spans="3:25" x14ac:dyDescent="0.25">
      <c r="C649" s="20"/>
      <c r="W649" s="22"/>
      <c r="X649" s="22"/>
      <c r="Y649" s="22"/>
    </row>
    <row r="650" spans="3:25" x14ac:dyDescent="0.25">
      <c r="C650" s="20"/>
      <c r="W650" s="22"/>
      <c r="X650" s="22"/>
      <c r="Y650" s="22"/>
    </row>
    <row r="651" spans="3:25" x14ac:dyDescent="0.25">
      <c r="C651" s="20"/>
      <c r="W651" s="22"/>
      <c r="X651" s="22"/>
      <c r="Y651" s="22"/>
    </row>
    <row r="652" spans="3:25" x14ac:dyDescent="0.25">
      <c r="C652" s="20"/>
      <c r="W652" s="22"/>
      <c r="X652" s="22"/>
      <c r="Y652" s="22"/>
    </row>
    <row r="653" spans="3:25" x14ac:dyDescent="0.25">
      <c r="C653" s="20"/>
      <c r="W653" s="22"/>
      <c r="X653" s="22"/>
      <c r="Y653" s="22"/>
    </row>
    <row r="654" spans="3:25" x14ac:dyDescent="0.25">
      <c r="C654" s="20"/>
      <c r="W654" s="22"/>
      <c r="X654" s="22"/>
      <c r="Y654" s="22"/>
    </row>
    <row r="655" spans="3:25" x14ac:dyDescent="0.25">
      <c r="C655" s="20"/>
      <c r="W655" s="22"/>
      <c r="X655" s="22"/>
      <c r="Y655" s="22"/>
    </row>
    <row r="656" spans="3:25" x14ac:dyDescent="0.25">
      <c r="C656" s="20"/>
      <c r="W656" s="22"/>
      <c r="X656" s="22"/>
      <c r="Y656" s="22"/>
    </row>
    <row r="657" spans="3:25" x14ac:dyDescent="0.25">
      <c r="C657" s="20"/>
      <c r="W657" s="22"/>
      <c r="X657" s="22"/>
      <c r="Y657" s="22"/>
    </row>
    <row r="658" spans="3:25" x14ac:dyDescent="0.25">
      <c r="C658" s="20"/>
      <c r="W658" s="22"/>
      <c r="X658" s="22"/>
      <c r="Y658" s="22"/>
    </row>
    <row r="659" spans="3:25" x14ac:dyDescent="0.25">
      <c r="C659" s="20"/>
      <c r="W659" s="22"/>
      <c r="X659" s="22"/>
      <c r="Y659" s="22"/>
    </row>
    <row r="660" spans="3:25" x14ac:dyDescent="0.25">
      <c r="C660" s="20"/>
      <c r="W660" s="22"/>
      <c r="X660" s="22"/>
      <c r="Y660" s="22"/>
    </row>
    <row r="661" spans="3:25" x14ac:dyDescent="0.25">
      <c r="C661" s="20"/>
      <c r="W661" s="22"/>
      <c r="X661" s="22"/>
      <c r="Y661" s="22"/>
    </row>
    <row r="662" spans="3:25" x14ac:dyDescent="0.25">
      <c r="C662" s="20"/>
      <c r="W662" s="22"/>
      <c r="X662" s="22"/>
      <c r="Y662" s="22"/>
    </row>
    <row r="663" spans="3:25" x14ac:dyDescent="0.25">
      <c r="C663" s="20"/>
      <c r="W663" s="22"/>
      <c r="X663" s="22"/>
      <c r="Y663" s="22"/>
    </row>
    <row r="664" spans="3:25" x14ac:dyDescent="0.25">
      <c r="C664" s="20"/>
      <c r="W664" s="22"/>
      <c r="X664" s="22"/>
      <c r="Y664" s="22"/>
    </row>
    <row r="665" spans="3:25" x14ac:dyDescent="0.25">
      <c r="C665" s="20"/>
      <c r="W665" s="22"/>
      <c r="X665" s="22"/>
      <c r="Y665" s="22"/>
    </row>
    <row r="666" spans="3:25" x14ac:dyDescent="0.25">
      <c r="C666" s="20"/>
      <c r="W666" s="22"/>
      <c r="X666" s="22"/>
      <c r="Y666" s="22"/>
    </row>
    <row r="667" spans="3:25" x14ac:dyDescent="0.25">
      <c r="C667" s="20"/>
      <c r="W667" s="22"/>
      <c r="X667" s="22"/>
      <c r="Y667" s="22"/>
    </row>
    <row r="668" spans="3:25" x14ac:dyDescent="0.25">
      <c r="C668" s="20"/>
      <c r="W668" s="22"/>
      <c r="X668" s="22"/>
      <c r="Y668" s="22"/>
    </row>
    <row r="669" spans="3:25" x14ac:dyDescent="0.25">
      <c r="C669" s="20"/>
      <c r="W669" s="22"/>
      <c r="X669" s="22"/>
      <c r="Y669" s="22"/>
    </row>
    <row r="670" spans="3:25" x14ac:dyDescent="0.25">
      <c r="C670" s="20"/>
      <c r="W670" s="22"/>
      <c r="X670" s="22"/>
      <c r="Y670" s="22"/>
    </row>
    <row r="671" spans="3:25" x14ac:dyDescent="0.25">
      <c r="C671" s="20"/>
      <c r="W671" s="22"/>
      <c r="X671" s="22"/>
      <c r="Y671" s="22"/>
    </row>
    <row r="672" spans="3:25" x14ac:dyDescent="0.25">
      <c r="C672" s="20"/>
      <c r="W672" s="22"/>
      <c r="X672" s="22"/>
      <c r="Y672" s="22"/>
    </row>
    <row r="673" spans="3:25" x14ac:dyDescent="0.25">
      <c r="C673" s="20"/>
      <c r="W673" s="22"/>
      <c r="X673" s="22"/>
      <c r="Y673" s="22"/>
    </row>
    <row r="674" spans="3:25" x14ac:dyDescent="0.25">
      <c r="C674" s="20"/>
      <c r="W674" s="22"/>
      <c r="X674" s="22"/>
      <c r="Y674" s="22"/>
    </row>
    <row r="675" spans="3:25" x14ac:dyDescent="0.25">
      <c r="C675" s="20"/>
      <c r="W675" s="22"/>
      <c r="X675" s="22"/>
      <c r="Y675" s="22"/>
    </row>
    <row r="676" spans="3:25" x14ac:dyDescent="0.25">
      <c r="C676" s="20"/>
      <c r="W676" s="22"/>
      <c r="X676" s="22"/>
      <c r="Y676" s="22"/>
    </row>
    <row r="677" spans="3:25" x14ac:dyDescent="0.25">
      <c r="C677" s="20"/>
      <c r="W677" s="22"/>
      <c r="X677" s="22"/>
      <c r="Y677" s="22"/>
    </row>
    <row r="678" spans="3:25" x14ac:dyDescent="0.25">
      <c r="C678" s="20"/>
      <c r="W678" s="22"/>
      <c r="X678" s="22"/>
      <c r="Y678" s="22"/>
    </row>
    <row r="679" spans="3:25" x14ac:dyDescent="0.25">
      <c r="C679" s="20"/>
      <c r="W679" s="22"/>
      <c r="X679" s="22"/>
      <c r="Y679" s="22"/>
    </row>
    <row r="680" spans="3:25" x14ac:dyDescent="0.25">
      <c r="C680" s="20"/>
      <c r="W680" s="22"/>
      <c r="X680" s="22"/>
      <c r="Y680" s="22"/>
    </row>
    <row r="681" spans="3:25" x14ac:dyDescent="0.25">
      <c r="C681" s="20"/>
      <c r="W681" s="22"/>
      <c r="X681" s="22"/>
      <c r="Y681" s="22"/>
    </row>
    <row r="682" spans="3:25" x14ac:dyDescent="0.25">
      <c r="C682" s="20"/>
      <c r="W682" s="22"/>
      <c r="X682" s="22"/>
      <c r="Y682" s="22"/>
    </row>
    <row r="683" spans="3:25" x14ac:dyDescent="0.25">
      <c r="C683" s="20"/>
      <c r="W683" s="22"/>
      <c r="X683" s="22"/>
      <c r="Y683" s="22"/>
    </row>
    <row r="684" spans="3:25" x14ac:dyDescent="0.25">
      <c r="C684" s="20"/>
      <c r="W684" s="22"/>
      <c r="X684" s="22"/>
      <c r="Y684" s="22"/>
    </row>
    <row r="685" spans="3:25" x14ac:dyDescent="0.25">
      <c r="C685" s="20"/>
      <c r="W685" s="22"/>
      <c r="X685" s="22"/>
      <c r="Y685" s="22"/>
    </row>
    <row r="686" spans="3:25" x14ac:dyDescent="0.25">
      <c r="C686" s="20"/>
      <c r="W686" s="22"/>
      <c r="X686" s="22"/>
      <c r="Y686" s="22"/>
    </row>
    <row r="687" spans="3:25" x14ac:dyDescent="0.25">
      <c r="C687" s="20"/>
      <c r="W687" s="22"/>
      <c r="X687" s="22"/>
      <c r="Y687" s="22"/>
    </row>
    <row r="688" spans="3:25" x14ac:dyDescent="0.25">
      <c r="C688" s="20"/>
      <c r="W688" s="22"/>
      <c r="X688" s="22"/>
      <c r="Y688" s="22"/>
    </row>
    <row r="689" spans="3:25" x14ac:dyDescent="0.25">
      <c r="C689" s="20"/>
      <c r="W689" s="22"/>
      <c r="X689" s="22"/>
      <c r="Y689" s="22"/>
    </row>
    <row r="690" spans="3:25" x14ac:dyDescent="0.25">
      <c r="C690" s="20"/>
      <c r="W690" s="22"/>
      <c r="X690" s="22"/>
      <c r="Y690" s="22"/>
    </row>
    <row r="691" spans="3:25" x14ac:dyDescent="0.25">
      <c r="C691" s="20"/>
      <c r="W691" s="22"/>
      <c r="X691" s="22"/>
      <c r="Y691" s="22"/>
    </row>
    <row r="692" spans="3:25" x14ac:dyDescent="0.25">
      <c r="C692" s="20"/>
      <c r="W692" s="22"/>
      <c r="X692" s="22"/>
      <c r="Y692" s="22"/>
    </row>
    <row r="693" spans="3:25" x14ac:dyDescent="0.25">
      <c r="C693" s="20"/>
      <c r="W693" s="22"/>
      <c r="X693" s="22"/>
      <c r="Y693" s="22"/>
    </row>
    <row r="694" spans="3:25" x14ac:dyDescent="0.25">
      <c r="C694" s="20"/>
      <c r="W694" s="22"/>
      <c r="X694" s="22"/>
      <c r="Y694" s="22"/>
    </row>
    <row r="695" spans="3:25" x14ac:dyDescent="0.25">
      <c r="C695" s="20"/>
      <c r="W695" s="22"/>
      <c r="X695" s="22"/>
      <c r="Y695" s="22"/>
    </row>
    <row r="696" spans="3:25" x14ac:dyDescent="0.25">
      <c r="C696" s="20"/>
      <c r="W696" s="22"/>
      <c r="X696" s="22"/>
      <c r="Y696" s="22"/>
    </row>
    <row r="697" spans="3:25" x14ac:dyDescent="0.25">
      <c r="C697" s="20"/>
      <c r="W697" s="22"/>
      <c r="X697" s="22"/>
      <c r="Y697" s="22"/>
    </row>
    <row r="698" spans="3:25" x14ac:dyDescent="0.25">
      <c r="C698" s="20"/>
      <c r="W698" s="22"/>
      <c r="X698" s="22"/>
      <c r="Y698" s="22"/>
    </row>
    <row r="699" spans="3:25" x14ac:dyDescent="0.25">
      <c r="C699" s="20"/>
      <c r="W699" s="22"/>
      <c r="X699" s="22"/>
      <c r="Y699" s="22"/>
    </row>
    <row r="700" spans="3:25" x14ac:dyDescent="0.25">
      <c r="C700" s="20"/>
      <c r="W700" s="22"/>
      <c r="X700" s="22"/>
      <c r="Y700" s="22"/>
    </row>
    <row r="701" spans="3:25" x14ac:dyDescent="0.25">
      <c r="C701" s="20"/>
      <c r="W701" s="22"/>
      <c r="X701" s="22"/>
      <c r="Y701" s="22"/>
    </row>
    <row r="702" spans="3:25" x14ac:dyDescent="0.25">
      <c r="C702" s="20"/>
      <c r="W702" s="22"/>
      <c r="X702" s="22"/>
      <c r="Y702" s="22"/>
    </row>
    <row r="703" spans="3:25" x14ac:dyDescent="0.25">
      <c r="C703" s="20"/>
      <c r="W703" s="22"/>
      <c r="X703" s="22"/>
      <c r="Y703" s="22"/>
    </row>
    <row r="704" spans="3:25" x14ac:dyDescent="0.25">
      <c r="C704" s="20"/>
      <c r="W704" s="22"/>
      <c r="X704" s="22"/>
      <c r="Y704" s="22"/>
    </row>
    <row r="705" spans="3:25" x14ac:dyDescent="0.25">
      <c r="C705" s="20"/>
      <c r="W705" s="22"/>
      <c r="X705" s="22"/>
      <c r="Y705" s="22"/>
    </row>
    <row r="706" spans="3:25" x14ac:dyDescent="0.25">
      <c r="C706" s="20"/>
      <c r="W706" s="22"/>
      <c r="X706" s="22"/>
      <c r="Y706" s="22"/>
    </row>
    <row r="707" spans="3:25" x14ac:dyDescent="0.25">
      <c r="C707" s="20"/>
      <c r="W707" s="22"/>
      <c r="X707" s="22"/>
      <c r="Y707" s="22"/>
    </row>
    <row r="708" spans="3:25" x14ac:dyDescent="0.25">
      <c r="C708" s="20"/>
      <c r="W708" s="22"/>
      <c r="X708" s="22"/>
      <c r="Y708" s="22"/>
    </row>
    <row r="709" spans="3:25" x14ac:dyDescent="0.25">
      <c r="C709" s="20"/>
      <c r="W709" s="22"/>
      <c r="X709" s="22"/>
      <c r="Y709" s="22"/>
    </row>
    <row r="710" spans="3:25" x14ac:dyDescent="0.25">
      <c r="C710" s="20"/>
      <c r="W710" s="22"/>
      <c r="X710" s="22"/>
      <c r="Y710" s="22"/>
    </row>
    <row r="711" spans="3:25" x14ac:dyDescent="0.25">
      <c r="C711" s="20"/>
      <c r="W711" s="22"/>
      <c r="X711" s="22"/>
      <c r="Y711" s="22"/>
    </row>
    <row r="712" spans="3:25" x14ac:dyDescent="0.25">
      <c r="C712" s="20"/>
      <c r="W712" s="22"/>
      <c r="X712" s="22"/>
      <c r="Y712" s="22"/>
    </row>
    <row r="713" spans="3:25" x14ac:dyDescent="0.25">
      <c r="C713" s="20"/>
      <c r="W713" s="22"/>
      <c r="X713" s="22"/>
      <c r="Y713" s="22"/>
    </row>
    <row r="714" spans="3:25" x14ac:dyDescent="0.25">
      <c r="W714" s="22"/>
      <c r="X714" s="22"/>
      <c r="Y714" s="22"/>
    </row>
    <row r="715" spans="3:25" x14ac:dyDescent="0.25">
      <c r="W715" s="22"/>
      <c r="X715" s="22"/>
      <c r="Y715" s="22"/>
    </row>
    <row r="716" spans="3:25" x14ac:dyDescent="0.25">
      <c r="W716" s="22"/>
      <c r="X716" s="22"/>
      <c r="Y716" s="22"/>
    </row>
    <row r="717" spans="3:25" x14ac:dyDescent="0.25">
      <c r="W717" s="22"/>
      <c r="X717" s="22"/>
      <c r="Y717" s="22"/>
    </row>
    <row r="718" spans="3:25" x14ac:dyDescent="0.25">
      <c r="W718" s="22"/>
      <c r="X718" s="22"/>
      <c r="Y718" s="22"/>
    </row>
    <row r="719" spans="3:25" x14ac:dyDescent="0.25">
      <c r="W719" s="22"/>
      <c r="X719" s="22"/>
      <c r="Y719" s="22"/>
    </row>
    <row r="720" spans="3:25" x14ac:dyDescent="0.25">
      <c r="W720" s="22"/>
      <c r="X720" s="22"/>
      <c r="Y720" s="22"/>
    </row>
    <row r="721" spans="23:25" x14ac:dyDescent="0.25">
      <c r="W721" s="22"/>
      <c r="X721" s="22"/>
      <c r="Y721" s="22"/>
    </row>
    <row r="722" spans="23:25" x14ac:dyDescent="0.25">
      <c r="W722" s="22"/>
      <c r="X722" s="22"/>
      <c r="Y722" s="22"/>
    </row>
    <row r="723" spans="23:25" x14ac:dyDescent="0.25">
      <c r="W723" s="22"/>
      <c r="X723" s="22"/>
      <c r="Y723" s="22"/>
    </row>
    <row r="724" spans="23:25" x14ac:dyDescent="0.25">
      <c r="W724" s="22"/>
      <c r="X724" s="22"/>
      <c r="Y724" s="22"/>
    </row>
    <row r="725" spans="23:25" x14ac:dyDescent="0.25">
      <c r="W725" s="22"/>
      <c r="X725" s="22"/>
      <c r="Y725" s="22"/>
    </row>
    <row r="726" spans="23:25" x14ac:dyDescent="0.25">
      <c r="W726" s="22"/>
      <c r="X726" s="22"/>
      <c r="Y726" s="22"/>
    </row>
    <row r="727" spans="23:25" x14ac:dyDescent="0.25">
      <c r="W727" s="22"/>
      <c r="X727" s="22"/>
      <c r="Y727" s="22"/>
    </row>
    <row r="728" spans="23:25" x14ac:dyDescent="0.25">
      <c r="W728" s="22"/>
      <c r="X728" s="22"/>
      <c r="Y728" s="22"/>
    </row>
    <row r="729" spans="23:25" x14ac:dyDescent="0.25">
      <c r="W729" s="22"/>
      <c r="X729" s="22"/>
      <c r="Y729" s="22"/>
    </row>
    <row r="730" spans="23:25" x14ac:dyDescent="0.25">
      <c r="W730" s="22"/>
      <c r="X730" s="22"/>
      <c r="Y730" s="22"/>
    </row>
    <row r="731" spans="23:25" x14ac:dyDescent="0.25">
      <c r="W731" s="22"/>
      <c r="X731" s="22"/>
      <c r="Y731" s="22"/>
    </row>
    <row r="732" spans="23:25" x14ac:dyDescent="0.25">
      <c r="W732" s="22"/>
      <c r="X732" s="22"/>
      <c r="Y732" s="22"/>
    </row>
    <row r="733" spans="23:25" x14ac:dyDescent="0.25">
      <c r="W733" s="22"/>
      <c r="X733" s="22"/>
      <c r="Y733" s="22"/>
    </row>
    <row r="734" spans="23:25" x14ac:dyDescent="0.25">
      <c r="W734" s="22"/>
      <c r="X734" s="22"/>
      <c r="Y734" s="22"/>
    </row>
    <row r="735" spans="23:25" x14ac:dyDescent="0.25">
      <c r="W735" s="22"/>
      <c r="X735" s="22"/>
      <c r="Y735" s="22"/>
    </row>
    <row r="736" spans="23:25" x14ac:dyDescent="0.25">
      <c r="W736" s="22"/>
      <c r="X736" s="22"/>
      <c r="Y736" s="22"/>
    </row>
    <row r="737" spans="23:25" x14ac:dyDescent="0.25">
      <c r="W737" s="22"/>
      <c r="X737" s="22"/>
      <c r="Y737" s="22"/>
    </row>
    <row r="738" spans="23:25" x14ac:dyDescent="0.25">
      <c r="W738" s="22"/>
      <c r="X738" s="22"/>
      <c r="Y738" s="22"/>
    </row>
    <row r="739" spans="23:25" x14ac:dyDescent="0.25">
      <c r="W739" s="22"/>
      <c r="X739" s="22"/>
      <c r="Y739" s="22"/>
    </row>
    <row r="740" spans="23:25" x14ac:dyDescent="0.25">
      <c r="W740" s="22"/>
      <c r="X740" s="22"/>
      <c r="Y740" s="22"/>
    </row>
    <row r="741" spans="23:25" x14ac:dyDescent="0.25">
      <c r="W741" s="22"/>
      <c r="X741" s="22"/>
      <c r="Y741" s="22"/>
    </row>
    <row r="742" spans="23:25" x14ac:dyDescent="0.25">
      <c r="W742" s="22"/>
      <c r="X742" s="22"/>
      <c r="Y742" s="22"/>
    </row>
    <row r="743" spans="23:25" x14ac:dyDescent="0.25">
      <c r="W743" s="22"/>
      <c r="X743" s="22"/>
      <c r="Y743" s="22"/>
    </row>
    <row r="744" spans="23:25" x14ac:dyDescent="0.25">
      <c r="W744" s="22"/>
      <c r="X744" s="22"/>
      <c r="Y744" s="22"/>
    </row>
    <row r="745" spans="23:25" x14ac:dyDescent="0.25">
      <c r="W745" s="22"/>
      <c r="X745" s="22"/>
      <c r="Y745" s="22"/>
    </row>
    <row r="746" spans="23:25" x14ac:dyDescent="0.25">
      <c r="W746" s="22"/>
      <c r="X746" s="22"/>
      <c r="Y746" s="22"/>
    </row>
    <row r="747" spans="23:25" x14ac:dyDescent="0.25">
      <c r="W747" s="22"/>
      <c r="X747" s="22"/>
      <c r="Y747" s="22"/>
    </row>
    <row r="748" spans="23:25" x14ac:dyDescent="0.25">
      <c r="W748" s="22"/>
      <c r="X748" s="22"/>
      <c r="Y748" s="22"/>
    </row>
    <row r="749" spans="23:25" x14ac:dyDescent="0.25">
      <c r="W749" s="22"/>
      <c r="X749" s="22"/>
      <c r="Y749" s="22"/>
    </row>
    <row r="750" spans="23:25" x14ac:dyDescent="0.25">
      <c r="W750" s="22"/>
      <c r="X750" s="22"/>
      <c r="Y750" s="22"/>
    </row>
    <row r="751" spans="23:25" x14ac:dyDescent="0.25">
      <c r="W751" s="22"/>
      <c r="X751" s="22"/>
      <c r="Y751" s="22"/>
    </row>
    <row r="752" spans="23:25" x14ac:dyDescent="0.25">
      <c r="W752" s="22"/>
      <c r="X752" s="22"/>
      <c r="Y752" s="22"/>
    </row>
    <row r="753" spans="23:25" x14ac:dyDescent="0.25">
      <c r="W753" s="22"/>
      <c r="X753" s="22"/>
      <c r="Y753" s="22"/>
    </row>
    <row r="754" spans="23:25" x14ac:dyDescent="0.25">
      <c r="W754" s="22"/>
      <c r="X754" s="22"/>
      <c r="Y754" s="22"/>
    </row>
    <row r="755" spans="23:25" x14ac:dyDescent="0.25">
      <c r="W755" s="22"/>
      <c r="X755" s="22"/>
      <c r="Y755" s="22"/>
    </row>
    <row r="756" spans="23:25" x14ac:dyDescent="0.25">
      <c r="W756" s="22"/>
      <c r="X756" s="22"/>
      <c r="Y756" s="22"/>
    </row>
    <row r="757" spans="23:25" x14ac:dyDescent="0.25">
      <c r="W757" s="22"/>
      <c r="X757" s="22"/>
      <c r="Y757" s="22"/>
    </row>
    <row r="758" spans="23:25" x14ac:dyDescent="0.25">
      <c r="W758" s="22"/>
      <c r="X758" s="22"/>
      <c r="Y758" s="22"/>
    </row>
    <row r="759" spans="23:25" x14ac:dyDescent="0.25">
      <c r="W759" s="22"/>
      <c r="X759" s="22"/>
      <c r="Y759" s="22"/>
    </row>
    <row r="760" spans="23:25" x14ac:dyDescent="0.25">
      <c r="W760" s="22"/>
      <c r="X760" s="22"/>
      <c r="Y760" s="22"/>
    </row>
    <row r="761" spans="23:25" x14ac:dyDescent="0.25">
      <c r="W761" s="22"/>
      <c r="X761" s="22"/>
      <c r="Y761" s="22"/>
    </row>
    <row r="762" spans="23:25" x14ac:dyDescent="0.25">
      <c r="W762" s="22"/>
      <c r="X762" s="22"/>
      <c r="Y762" s="22"/>
    </row>
    <row r="763" spans="23:25" x14ac:dyDescent="0.25">
      <c r="W763" s="22"/>
      <c r="X763" s="22"/>
      <c r="Y763" s="22"/>
    </row>
    <row r="764" spans="23:25" x14ac:dyDescent="0.25">
      <c r="W764" s="22"/>
      <c r="X764" s="22"/>
      <c r="Y764" s="22"/>
    </row>
    <row r="765" spans="23:25" x14ac:dyDescent="0.25">
      <c r="W765" s="22"/>
      <c r="X765" s="22"/>
      <c r="Y765" s="22"/>
    </row>
    <row r="766" spans="23:25" x14ac:dyDescent="0.25">
      <c r="W766" s="22"/>
      <c r="X766" s="22"/>
      <c r="Y766" s="22"/>
    </row>
    <row r="767" spans="23:25" x14ac:dyDescent="0.25">
      <c r="W767" s="22"/>
      <c r="X767" s="22"/>
      <c r="Y767" s="22"/>
    </row>
    <row r="768" spans="23:25" x14ac:dyDescent="0.25">
      <c r="W768" s="22"/>
      <c r="X768" s="22"/>
      <c r="Y768" s="22"/>
    </row>
    <row r="769" spans="23:25" x14ac:dyDescent="0.25">
      <c r="W769" s="22"/>
      <c r="X769" s="22"/>
      <c r="Y769" s="22"/>
    </row>
    <row r="770" spans="23:25" x14ac:dyDescent="0.25">
      <c r="W770" s="22"/>
      <c r="X770" s="22"/>
      <c r="Y770" s="22"/>
    </row>
    <row r="771" spans="23:25" x14ac:dyDescent="0.25">
      <c r="W771" s="22"/>
      <c r="X771" s="22"/>
      <c r="Y771" s="22"/>
    </row>
    <row r="772" spans="23:25" x14ac:dyDescent="0.25">
      <c r="W772" s="22"/>
      <c r="X772" s="22"/>
      <c r="Y772" s="22"/>
    </row>
    <row r="773" spans="23:25" x14ac:dyDescent="0.25">
      <c r="W773" s="22"/>
      <c r="X773" s="22"/>
      <c r="Y773" s="22"/>
    </row>
    <row r="774" spans="23:25" x14ac:dyDescent="0.25">
      <c r="W774" s="22"/>
      <c r="X774" s="22"/>
      <c r="Y774" s="22"/>
    </row>
    <row r="775" spans="23:25" x14ac:dyDescent="0.25">
      <c r="W775" s="22"/>
      <c r="X775" s="22"/>
      <c r="Y775" s="22"/>
    </row>
    <row r="776" spans="23:25" x14ac:dyDescent="0.25">
      <c r="W776" s="22"/>
      <c r="X776" s="22"/>
      <c r="Y776" s="22"/>
    </row>
    <row r="777" spans="23:25" x14ac:dyDescent="0.25">
      <c r="W777" s="22"/>
      <c r="X777" s="22"/>
      <c r="Y777" s="22"/>
    </row>
    <row r="778" spans="23:25" x14ac:dyDescent="0.25">
      <c r="W778" s="22"/>
      <c r="X778" s="22"/>
      <c r="Y778" s="22"/>
    </row>
    <row r="779" spans="23:25" x14ac:dyDescent="0.25">
      <c r="W779" s="22"/>
      <c r="X779" s="22"/>
      <c r="Y779" s="22"/>
    </row>
    <row r="780" spans="23:25" x14ac:dyDescent="0.25">
      <c r="W780" s="22"/>
      <c r="X780" s="22"/>
      <c r="Y780" s="22"/>
    </row>
    <row r="781" spans="23:25" x14ac:dyDescent="0.25">
      <c r="W781" s="22"/>
      <c r="X781" s="22"/>
      <c r="Y781" s="22"/>
    </row>
    <row r="782" spans="23:25" x14ac:dyDescent="0.25">
      <c r="W782" s="22"/>
      <c r="X782" s="22"/>
      <c r="Y782" s="22"/>
    </row>
    <row r="783" spans="23:25" x14ac:dyDescent="0.25">
      <c r="W783" s="22"/>
      <c r="X783" s="22"/>
      <c r="Y783" s="22"/>
    </row>
    <row r="784" spans="23:25" x14ac:dyDescent="0.25">
      <c r="W784" s="22"/>
      <c r="X784" s="22"/>
      <c r="Y784" s="22"/>
    </row>
    <row r="785" spans="23:25" x14ac:dyDescent="0.25">
      <c r="W785" s="22"/>
      <c r="X785" s="22"/>
      <c r="Y785" s="22"/>
    </row>
    <row r="786" spans="23:25" x14ac:dyDescent="0.25">
      <c r="W786" s="22"/>
      <c r="X786" s="22"/>
      <c r="Y786" s="22"/>
    </row>
    <row r="787" spans="23:25" x14ac:dyDescent="0.25">
      <c r="W787" s="22"/>
      <c r="X787" s="22"/>
      <c r="Y787" s="22"/>
    </row>
    <row r="788" spans="23:25" x14ac:dyDescent="0.25">
      <c r="W788" s="22"/>
      <c r="X788" s="22"/>
      <c r="Y788" s="22"/>
    </row>
    <row r="789" spans="23:25" x14ac:dyDescent="0.25">
      <c r="W789" s="22"/>
      <c r="X789" s="22"/>
      <c r="Y789" s="22"/>
    </row>
    <row r="790" spans="23:25" x14ac:dyDescent="0.25">
      <c r="W790" s="22"/>
      <c r="X790" s="22"/>
      <c r="Y790" s="22"/>
    </row>
    <row r="791" spans="23:25" x14ac:dyDescent="0.25">
      <c r="W791" s="22"/>
      <c r="X791" s="22"/>
      <c r="Y791" s="22"/>
    </row>
    <row r="792" spans="23:25" x14ac:dyDescent="0.25">
      <c r="W792" s="22"/>
      <c r="X792" s="22"/>
      <c r="Y792" s="22"/>
    </row>
    <row r="793" spans="23:25" x14ac:dyDescent="0.25">
      <c r="W793" s="22"/>
      <c r="X793" s="22"/>
      <c r="Y793" s="22"/>
    </row>
    <row r="794" spans="23:25" x14ac:dyDescent="0.25">
      <c r="W794" s="22"/>
      <c r="X794" s="22"/>
      <c r="Y794" s="22"/>
    </row>
    <row r="795" spans="23:25" x14ac:dyDescent="0.25">
      <c r="W795" s="22"/>
      <c r="X795" s="22"/>
      <c r="Y795" s="22"/>
    </row>
    <row r="796" spans="23:25" x14ac:dyDescent="0.25">
      <c r="W796" s="22"/>
      <c r="X796" s="22"/>
      <c r="Y796" s="22"/>
    </row>
    <row r="797" spans="23:25" x14ac:dyDescent="0.25">
      <c r="W797" s="22"/>
      <c r="X797" s="22"/>
      <c r="Y797" s="22"/>
    </row>
    <row r="798" spans="23:25" x14ac:dyDescent="0.25">
      <c r="W798" s="22"/>
      <c r="X798" s="22"/>
      <c r="Y798" s="22"/>
    </row>
    <row r="799" spans="23:25" x14ac:dyDescent="0.25">
      <c r="W799" s="22"/>
      <c r="X799" s="22"/>
      <c r="Y799" s="22"/>
    </row>
    <row r="800" spans="23:25" x14ac:dyDescent="0.25">
      <c r="W800" s="22"/>
      <c r="X800" s="22"/>
      <c r="Y800" s="22"/>
    </row>
    <row r="801" spans="23:25" x14ac:dyDescent="0.25">
      <c r="W801" s="22"/>
      <c r="X801" s="22"/>
      <c r="Y801" s="22"/>
    </row>
    <row r="802" spans="23:25" x14ac:dyDescent="0.25">
      <c r="W802" s="22"/>
      <c r="X802" s="22"/>
      <c r="Y802" s="22"/>
    </row>
    <row r="803" spans="23:25" x14ac:dyDescent="0.25">
      <c r="W803" s="22"/>
      <c r="X803" s="22"/>
      <c r="Y803" s="22"/>
    </row>
    <row r="804" spans="23:25" x14ac:dyDescent="0.25">
      <c r="W804" s="22"/>
      <c r="X804" s="22"/>
      <c r="Y804" s="22"/>
    </row>
    <row r="805" spans="23:25" x14ac:dyDescent="0.25">
      <c r="W805" s="22"/>
      <c r="X805" s="22"/>
      <c r="Y805" s="22"/>
    </row>
    <row r="806" spans="23:25" x14ac:dyDescent="0.25">
      <c r="W806" s="22"/>
      <c r="X806" s="22"/>
      <c r="Y806" s="22"/>
    </row>
    <row r="807" spans="23:25" x14ac:dyDescent="0.25">
      <c r="W807" s="22"/>
      <c r="X807" s="22"/>
      <c r="Y807" s="22"/>
    </row>
    <row r="808" spans="23:25" x14ac:dyDescent="0.25">
      <c r="W808" s="22"/>
      <c r="X808" s="22"/>
      <c r="Y808" s="22"/>
    </row>
    <row r="809" spans="23:25" x14ac:dyDescent="0.25">
      <c r="W809" s="22"/>
      <c r="X809" s="22"/>
      <c r="Y809" s="22"/>
    </row>
    <row r="810" spans="23:25" x14ac:dyDescent="0.25">
      <c r="W810" s="22"/>
      <c r="X810" s="22"/>
      <c r="Y810" s="22"/>
    </row>
    <row r="811" spans="23:25" x14ac:dyDescent="0.25">
      <c r="W811" s="22"/>
      <c r="X811" s="22"/>
      <c r="Y811" s="22"/>
    </row>
    <row r="812" spans="23:25" x14ac:dyDescent="0.25">
      <c r="W812" s="22"/>
      <c r="X812" s="22"/>
      <c r="Y812" s="22"/>
    </row>
    <row r="813" spans="23:25" x14ac:dyDescent="0.25">
      <c r="W813" s="22"/>
      <c r="X813" s="22"/>
      <c r="Y813" s="22"/>
    </row>
    <row r="814" spans="23:25" x14ac:dyDescent="0.25">
      <c r="W814" s="22"/>
      <c r="X814" s="22"/>
      <c r="Y814" s="22"/>
    </row>
    <row r="815" spans="23:25" x14ac:dyDescent="0.25">
      <c r="W815" s="22"/>
      <c r="X815" s="22"/>
      <c r="Y815" s="22"/>
    </row>
    <row r="816" spans="23:25" x14ac:dyDescent="0.25">
      <c r="W816" s="22"/>
      <c r="X816" s="22"/>
      <c r="Y816" s="22"/>
    </row>
    <row r="817" spans="23:25" x14ac:dyDescent="0.25">
      <c r="W817" s="22"/>
      <c r="X817" s="22"/>
      <c r="Y817" s="22"/>
    </row>
    <row r="818" spans="23:25" x14ac:dyDescent="0.25">
      <c r="W818" s="22"/>
      <c r="X818" s="22"/>
      <c r="Y818" s="22"/>
    </row>
    <row r="819" spans="23:25" x14ac:dyDescent="0.25">
      <c r="W819" s="22"/>
      <c r="X819" s="22"/>
      <c r="Y819" s="22"/>
    </row>
    <row r="820" spans="23:25" x14ac:dyDescent="0.25">
      <c r="W820" s="22"/>
      <c r="X820" s="22"/>
      <c r="Y820" s="22"/>
    </row>
    <row r="821" spans="23:25" x14ac:dyDescent="0.25">
      <c r="W821" s="22"/>
      <c r="X821" s="22"/>
      <c r="Y821" s="22"/>
    </row>
    <row r="822" spans="23:25" x14ac:dyDescent="0.25">
      <c r="W822" s="22"/>
      <c r="X822" s="22"/>
      <c r="Y822" s="22"/>
    </row>
    <row r="823" spans="23:25" x14ac:dyDescent="0.25">
      <c r="W823" s="22"/>
      <c r="X823" s="22"/>
      <c r="Y823" s="22"/>
    </row>
    <row r="824" spans="23:25" x14ac:dyDescent="0.25">
      <c r="W824" s="22"/>
      <c r="X824" s="22"/>
      <c r="Y824" s="22"/>
    </row>
    <row r="825" spans="23:25" x14ac:dyDescent="0.25">
      <c r="W825" s="22"/>
      <c r="X825" s="22"/>
      <c r="Y825" s="22"/>
    </row>
    <row r="826" spans="23:25" x14ac:dyDescent="0.25">
      <c r="W826" s="22"/>
      <c r="X826" s="22"/>
      <c r="Y826" s="22"/>
    </row>
    <row r="827" spans="23:25" x14ac:dyDescent="0.25">
      <c r="W827" s="22"/>
      <c r="X827" s="22"/>
      <c r="Y827" s="22"/>
    </row>
    <row r="828" spans="23:25" x14ac:dyDescent="0.25">
      <c r="W828" s="22"/>
      <c r="X828" s="22"/>
      <c r="Y828" s="22"/>
    </row>
    <row r="829" spans="23:25" x14ac:dyDescent="0.25">
      <c r="W829" s="22"/>
      <c r="X829" s="22"/>
      <c r="Y829" s="22"/>
    </row>
    <row r="830" spans="23:25" x14ac:dyDescent="0.25">
      <c r="W830" s="22"/>
      <c r="X830" s="22"/>
      <c r="Y830" s="22"/>
    </row>
    <row r="831" spans="23:25" x14ac:dyDescent="0.25">
      <c r="W831" s="22"/>
      <c r="X831" s="22"/>
      <c r="Y831" s="22"/>
    </row>
    <row r="832" spans="23:25" x14ac:dyDescent="0.25">
      <c r="W832" s="22"/>
      <c r="X832" s="22"/>
      <c r="Y832" s="22"/>
    </row>
    <row r="833" spans="23:25" x14ac:dyDescent="0.25">
      <c r="W833" s="22"/>
      <c r="X833" s="22"/>
      <c r="Y833" s="22"/>
    </row>
    <row r="834" spans="23:25" x14ac:dyDescent="0.25">
      <c r="W834" s="22"/>
      <c r="X834" s="22"/>
      <c r="Y834" s="22"/>
    </row>
    <row r="835" spans="23:25" x14ac:dyDescent="0.25">
      <c r="W835" s="22"/>
      <c r="X835" s="22"/>
      <c r="Y835" s="22"/>
    </row>
    <row r="836" spans="23:25" x14ac:dyDescent="0.25">
      <c r="W836" s="22"/>
      <c r="X836" s="22"/>
      <c r="Y836" s="22"/>
    </row>
    <row r="837" spans="23:25" x14ac:dyDescent="0.25">
      <c r="W837" s="22"/>
      <c r="X837" s="22"/>
      <c r="Y837" s="22"/>
    </row>
    <row r="838" spans="23:25" x14ac:dyDescent="0.25">
      <c r="W838" s="22"/>
      <c r="X838" s="22"/>
      <c r="Y838" s="22"/>
    </row>
    <row r="839" spans="23:25" x14ac:dyDescent="0.25">
      <c r="W839" s="22"/>
      <c r="X839" s="22"/>
      <c r="Y839" s="22"/>
    </row>
    <row r="840" spans="23:25" x14ac:dyDescent="0.25">
      <c r="Y840" s="22"/>
    </row>
    <row r="841" spans="23:25" x14ac:dyDescent="0.25">
      <c r="Y841" s="22"/>
    </row>
    <row r="842" spans="23:25" x14ac:dyDescent="0.25">
      <c r="Y842" s="22"/>
    </row>
    <row r="843" spans="23:25" x14ac:dyDescent="0.25">
      <c r="Y843" s="22"/>
    </row>
    <row r="844" spans="23:25" x14ac:dyDescent="0.25">
      <c r="Y844" s="22"/>
    </row>
    <row r="845" spans="23:25" x14ac:dyDescent="0.25">
      <c r="Y845" s="22"/>
    </row>
    <row r="846" spans="23:25" x14ac:dyDescent="0.25">
      <c r="Y846" s="22"/>
    </row>
    <row r="847" spans="23:25" x14ac:dyDescent="0.25">
      <c r="Y847" s="22"/>
    </row>
    <row r="848" spans="23:25" x14ac:dyDescent="0.25">
      <c r="Y848" s="22"/>
    </row>
    <row r="849" spans="25:25" x14ac:dyDescent="0.25">
      <c r="Y849" s="22"/>
    </row>
    <row r="850" spans="25:25" x14ac:dyDescent="0.25">
      <c r="Y850" s="22"/>
    </row>
    <row r="851" spans="25:25" x14ac:dyDescent="0.25">
      <c r="Y851" s="22"/>
    </row>
    <row r="852" spans="25:25" x14ac:dyDescent="0.25">
      <c r="Y852" s="22"/>
    </row>
    <row r="853" spans="25:25" x14ac:dyDescent="0.25">
      <c r="Y853" s="22"/>
    </row>
    <row r="854" spans="25:25" x14ac:dyDescent="0.25">
      <c r="Y854" s="22"/>
    </row>
    <row r="855" spans="25:25" x14ac:dyDescent="0.25">
      <c r="Y855" s="22"/>
    </row>
    <row r="856" spans="25:25" x14ac:dyDescent="0.25">
      <c r="Y856" s="22"/>
    </row>
    <row r="857" spans="25:25" x14ac:dyDescent="0.25">
      <c r="Y857" s="22"/>
    </row>
    <row r="858" spans="25:25" x14ac:dyDescent="0.25">
      <c r="Y858" s="22"/>
    </row>
    <row r="859" spans="25:25" x14ac:dyDescent="0.25">
      <c r="Y859" s="22"/>
    </row>
    <row r="860" spans="25:25" x14ac:dyDescent="0.25">
      <c r="Y860" s="22"/>
    </row>
    <row r="861" spans="25:25" x14ac:dyDescent="0.25">
      <c r="Y861" s="22"/>
    </row>
    <row r="862" spans="25:25" x14ac:dyDescent="0.25">
      <c r="Y862" s="22"/>
    </row>
    <row r="863" spans="25:25" x14ac:dyDescent="0.25">
      <c r="Y863" s="22"/>
    </row>
    <row r="864" spans="25:25" x14ac:dyDescent="0.25">
      <c r="Y864" s="22"/>
    </row>
    <row r="865" spans="25:25" x14ac:dyDescent="0.25">
      <c r="Y865" s="22"/>
    </row>
    <row r="866" spans="25:25" x14ac:dyDescent="0.25">
      <c r="Y866" s="22"/>
    </row>
    <row r="867" spans="25:25" x14ac:dyDescent="0.25">
      <c r="Y867" s="22"/>
    </row>
    <row r="868" spans="25:25" x14ac:dyDescent="0.25">
      <c r="Y868" s="22"/>
    </row>
    <row r="869" spans="25:25" x14ac:dyDescent="0.25">
      <c r="Y869" s="22"/>
    </row>
    <row r="870" spans="25:25" x14ac:dyDescent="0.25">
      <c r="Y870" s="22"/>
    </row>
    <row r="871" spans="25:25" x14ac:dyDescent="0.25">
      <c r="Y871" s="22"/>
    </row>
    <row r="872" spans="25:25" x14ac:dyDescent="0.25">
      <c r="Y872" s="22"/>
    </row>
    <row r="873" spans="25:25" x14ac:dyDescent="0.25">
      <c r="Y873" s="22"/>
    </row>
    <row r="874" spans="25:25" x14ac:dyDescent="0.25">
      <c r="Y874" s="22"/>
    </row>
    <row r="875" spans="25:25" x14ac:dyDescent="0.25">
      <c r="Y875" s="22"/>
    </row>
    <row r="876" spans="25:25" x14ac:dyDescent="0.25">
      <c r="Y876" s="22"/>
    </row>
    <row r="877" spans="25:25" x14ac:dyDescent="0.25">
      <c r="Y877" s="22"/>
    </row>
    <row r="878" spans="25:25" x14ac:dyDescent="0.25">
      <c r="Y878" s="22"/>
    </row>
    <row r="879" spans="25:25" x14ac:dyDescent="0.25">
      <c r="Y879" s="22"/>
    </row>
    <row r="880" spans="25:25" x14ac:dyDescent="0.25">
      <c r="Y880" s="22"/>
    </row>
    <row r="881" spans="25:25" x14ac:dyDescent="0.25">
      <c r="Y881" s="22"/>
    </row>
    <row r="882" spans="25:25" x14ac:dyDescent="0.25">
      <c r="Y882" s="22"/>
    </row>
    <row r="883" spans="25:25" x14ac:dyDescent="0.25">
      <c r="Y883" s="22"/>
    </row>
    <row r="884" spans="25:25" x14ac:dyDescent="0.25">
      <c r="Y884" s="22"/>
    </row>
    <row r="885" spans="25:25" x14ac:dyDescent="0.25">
      <c r="Y885" s="22"/>
    </row>
    <row r="886" spans="25:25" x14ac:dyDescent="0.25">
      <c r="Y886" s="22"/>
    </row>
    <row r="887" spans="25:25" x14ac:dyDescent="0.25">
      <c r="Y887" s="22"/>
    </row>
    <row r="888" spans="25:25" x14ac:dyDescent="0.25">
      <c r="Y888" s="22"/>
    </row>
    <row r="889" spans="25:25" x14ac:dyDescent="0.25">
      <c r="Y889" s="22"/>
    </row>
    <row r="890" spans="25:25" x14ac:dyDescent="0.25">
      <c r="Y890" s="22"/>
    </row>
    <row r="891" spans="25:25" x14ac:dyDescent="0.25">
      <c r="Y891" s="22"/>
    </row>
    <row r="892" spans="25:25" x14ac:dyDescent="0.25">
      <c r="Y892" s="22"/>
    </row>
    <row r="893" spans="25:25" x14ac:dyDescent="0.25">
      <c r="Y893" s="22"/>
    </row>
    <row r="894" spans="25:25" x14ac:dyDescent="0.25">
      <c r="Y894" s="22"/>
    </row>
    <row r="895" spans="25:25" x14ac:dyDescent="0.25">
      <c r="Y895" s="22"/>
    </row>
    <row r="896" spans="25:25" x14ac:dyDescent="0.25">
      <c r="Y896" s="22"/>
    </row>
    <row r="897" spans="25:25" x14ac:dyDescent="0.25">
      <c r="Y897" s="22"/>
    </row>
    <row r="898" spans="25:25" x14ac:dyDescent="0.25">
      <c r="Y898" s="22"/>
    </row>
    <row r="899" spans="25:25" x14ac:dyDescent="0.25">
      <c r="Y899" s="22"/>
    </row>
    <row r="900" spans="25:25" x14ac:dyDescent="0.25">
      <c r="Y900" s="22"/>
    </row>
    <row r="901" spans="25:25" x14ac:dyDescent="0.25">
      <c r="Y901" s="22"/>
    </row>
    <row r="902" spans="25:25" x14ac:dyDescent="0.25">
      <c r="Y902" s="22"/>
    </row>
    <row r="903" spans="25:25" x14ac:dyDescent="0.25">
      <c r="Y903" s="22"/>
    </row>
    <row r="904" spans="25:25" x14ac:dyDescent="0.25">
      <c r="Y904" s="22"/>
    </row>
    <row r="905" spans="25:25" x14ac:dyDescent="0.25">
      <c r="Y905" s="22"/>
    </row>
    <row r="906" spans="25:25" x14ac:dyDescent="0.25">
      <c r="Y906" s="22"/>
    </row>
    <row r="907" spans="25:25" x14ac:dyDescent="0.25">
      <c r="Y907" s="22"/>
    </row>
    <row r="908" spans="25:25" x14ac:dyDescent="0.25">
      <c r="Y908" s="22"/>
    </row>
    <row r="909" spans="25:25" x14ac:dyDescent="0.25">
      <c r="Y909" s="22"/>
    </row>
    <row r="910" spans="25:25" x14ac:dyDescent="0.25">
      <c r="Y910" s="22"/>
    </row>
    <row r="911" spans="25:25" x14ac:dyDescent="0.25">
      <c r="Y911" s="22"/>
    </row>
    <row r="912" spans="25:25" x14ac:dyDescent="0.25">
      <c r="Y912" s="22"/>
    </row>
    <row r="913" spans="25:25" x14ac:dyDescent="0.25">
      <c r="Y913" s="22"/>
    </row>
    <row r="914" spans="25:25" x14ac:dyDescent="0.25">
      <c r="Y914" s="22"/>
    </row>
    <row r="915" spans="25:25" x14ac:dyDescent="0.25">
      <c r="Y915" s="22"/>
    </row>
    <row r="916" spans="25:25" x14ac:dyDescent="0.25">
      <c r="Y916" s="22"/>
    </row>
    <row r="917" spans="25:25" x14ac:dyDescent="0.25">
      <c r="Y917" s="22"/>
    </row>
    <row r="918" spans="25:25" x14ac:dyDescent="0.25">
      <c r="Y918" s="22"/>
    </row>
    <row r="919" spans="25:25" x14ac:dyDescent="0.25">
      <c r="Y919" s="22"/>
    </row>
    <row r="920" spans="25:25" x14ac:dyDescent="0.25">
      <c r="Y920" s="22"/>
    </row>
    <row r="921" spans="25:25" x14ac:dyDescent="0.25">
      <c r="Y921" s="22"/>
    </row>
    <row r="922" spans="25:25" x14ac:dyDescent="0.25">
      <c r="Y922" s="22"/>
    </row>
    <row r="923" spans="25:25" x14ac:dyDescent="0.25">
      <c r="Y923" s="22"/>
    </row>
    <row r="924" spans="25:25" x14ac:dyDescent="0.25">
      <c r="Y924" s="22"/>
    </row>
    <row r="925" spans="25:25" x14ac:dyDescent="0.25">
      <c r="Y925" s="22"/>
    </row>
    <row r="926" spans="25:25" x14ac:dyDescent="0.25">
      <c r="Y926" s="22"/>
    </row>
    <row r="927" spans="25:25" x14ac:dyDescent="0.25">
      <c r="Y927" s="22"/>
    </row>
    <row r="928" spans="25:25" x14ac:dyDescent="0.25">
      <c r="Y928" s="22"/>
    </row>
    <row r="929" spans="25:25" x14ac:dyDescent="0.25">
      <c r="Y929" s="22"/>
    </row>
    <row r="930" spans="25:25" x14ac:dyDescent="0.25">
      <c r="Y930" s="22"/>
    </row>
    <row r="931" spans="25:25" x14ac:dyDescent="0.25">
      <c r="Y931" s="22"/>
    </row>
    <row r="932" spans="25:25" x14ac:dyDescent="0.25">
      <c r="Y932" s="22"/>
    </row>
    <row r="933" spans="25:25" x14ac:dyDescent="0.25">
      <c r="Y933" s="22"/>
    </row>
    <row r="934" spans="25:25" x14ac:dyDescent="0.25">
      <c r="Y934" s="22"/>
    </row>
    <row r="935" spans="25:25" x14ac:dyDescent="0.25">
      <c r="Y935" s="22"/>
    </row>
    <row r="936" spans="25:25" x14ac:dyDescent="0.25">
      <c r="Y936" s="22"/>
    </row>
    <row r="937" spans="25:25" x14ac:dyDescent="0.25">
      <c r="Y937" s="22"/>
    </row>
    <row r="938" spans="25:25" x14ac:dyDescent="0.25">
      <c r="Y938" s="22"/>
    </row>
    <row r="939" spans="25:25" x14ac:dyDescent="0.25">
      <c r="Y939" s="22"/>
    </row>
    <row r="940" spans="25:25" x14ac:dyDescent="0.25">
      <c r="Y940" s="22"/>
    </row>
    <row r="941" spans="25:25" x14ac:dyDescent="0.25">
      <c r="Y941" s="22"/>
    </row>
    <row r="942" spans="25:25" x14ac:dyDescent="0.25">
      <c r="Y942" s="22"/>
    </row>
    <row r="943" spans="25:25" x14ac:dyDescent="0.25">
      <c r="Y943" s="22"/>
    </row>
    <row r="944" spans="25:25" x14ac:dyDescent="0.25">
      <c r="Y944" s="22"/>
    </row>
    <row r="945" spans="25:25" x14ac:dyDescent="0.25">
      <c r="Y945" s="22"/>
    </row>
    <row r="946" spans="25:25" x14ac:dyDescent="0.25">
      <c r="Y946" s="22"/>
    </row>
    <row r="947" spans="25:25" x14ac:dyDescent="0.25">
      <c r="Y947" s="22"/>
    </row>
    <row r="948" spans="25:25" x14ac:dyDescent="0.25">
      <c r="Y948" s="22"/>
    </row>
    <row r="949" spans="25:25" x14ac:dyDescent="0.25">
      <c r="Y949" s="22"/>
    </row>
    <row r="950" spans="25:25" x14ac:dyDescent="0.25">
      <c r="Y950" s="22"/>
    </row>
    <row r="951" spans="25:25" x14ac:dyDescent="0.25">
      <c r="Y951" s="22"/>
    </row>
    <row r="952" spans="25:25" x14ac:dyDescent="0.25">
      <c r="Y952" s="22"/>
    </row>
    <row r="953" spans="25:25" x14ac:dyDescent="0.25">
      <c r="Y953" s="22"/>
    </row>
    <row r="954" spans="25:25" x14ac:dyDescent="0.25">
      <c r="Y954" s="22"/>
    </row>
    <row r="955" spans="25:25" x14ac:dyDescent="0.25">
      <c r="Y955" s="22"/>
    </row>
    <row r="956" spans="25:25" x14ac:dyDescent="0.25">
      <c r="Y956" s="22"/>
    </row>
    <row r="957" spans="25:25" x14ac:dyDescent="0.25">
      <c r="Y957" s="22"/>
    </row>
    <row r="958" spans="25:25" x14ac:dyDescent="0.25">
      <c r="Y958" s="22"/>
    </row>
    <row r="959" spans="25:25" x14ac:dyDescent="0.25">
      <c r="Y959" s="22"/>
    </row>
    <row r="960" spans="25:25" x14ac:dyDescent="0.25">
      <c r="Y960" s="22"/>
    </row>
    <row r="961" spans="25:25" x14ac:dyDescent="0.25">
      <c r="Y961" s="22"/>
    </row>
    <row r="962" spans="25:25" x14ac:dyDescent="0.25">
      <c r="Y962" s="22"/>
    </row>
    <row r="963" spans="25:25" x14ac:dyDescent="0.25">
      <c r="Y963" s="22"/>
    </row>
    <row r="964" spans="25:25" x14ac:dyDescent="0.25">
      <c r="Y964" s="22"/>
    </row>
    <row r="965" spans="25:25" x14ac:dyDescent="0.25">
      <c r="Y965" s="22"/>
    </row>
    <row r="966" spans="25:25" x14ac:dyDescent="0.25">
      <c r="Y966" s="22"/>
    </row>
    <row r="967" spans="25:25" x14ac:dyDescent="0.25">
      <c r="Y967" s="22"/>
    </row>
    <row r="968" spans="25:25" x14ac:dyDescent="0.25">
      <c r="Y968" s="22"/>
    </row>
    <row r="969" spans="25:25" x14ac:dyDescent="0.25">
      <c r="Y969" s="22"/>
    </row>
    <row r="970" spans="25:25" x14ac:dyDescent="0.25">
      <c r="Y970" s="22"/>
    </row>
    <row r="971" spans="25:25" x14ac:dyDescent="0.25">
      <c r="Y971" s="22"/>
    </row>
    <row r="972" spans="25:25" x14ac:dyDescent="0.25">
      <c r="Y972" s="22"/>
    </row>
    <row r="973" spans="25:25" x14ac:dyDescent="0.25">
      <c r="Y973" s="22"/>
    </row>
    <row r="974" spans="25:25" x14ac:dyDescent="0.25">
      <c r="Y974" s="22"/>
    </row>
    <row r="975" spans="25:25" x14ac:dyDescent="0.25">
      <c r="Y975" s="22"/>
    </row>
    <row r="976" spans="25:25" x14ac:dyDescent="0.25">
      <c r="Y976" s="22"/>
    </row>
    <row r="977" spans="25:25" x14ac:dyDescent="0.25">
      <c r="Y977" s="22"/>
    </row>
    <row r="978" spans="25:25" x14ac:dyDescent="0.25">
      <c r="Y978" s="22"/>
    </row>
    <row r="979" spans="25:25" x14ac:dyDescent="0.25">
      <c r="Y979" s="22"/>
    </row>
    <row r="980" spans="25:25" x14ac:dyDescent="0.25">
      <c r="Y980" s="22"/>
    </row>
    <row r="981" spans="25:25" x14ac:dyDescent="0.25">
      <c r="Y981" s="22"/>
    </row>
    <row r="982" spans="25:25" x14ac:dyDescent="0.25">
      <c r="Y982" s="22"/>
    </row>
    <row r="983" spans="25:25" x14ac:dyDescent="0.25">
      <c r="Y983" s="22"/>
    </row>
    <row r="984" spans="25:25" x14ac:dyDescent="0.25">
      <c r="Y984" s="22"/>
    </row>
    <row r="985" spans="25:25" x14ac:dyDescent="0.25">
      <c r="Y985" s="22"/>
    </row>
    <row r="986" spans="25:25" x14ac:dyDescent="0.25">
      <c r="Y986" s="22"/>
    </row>
    <row r="987" spans="25:25" x14ac:dyDescent="0.25">
      <c r="Y987" s="22"/>
    </row>
    <row r="988" spans="25:25" x14ac:dyDescent="0.25">
      <c r="Y988" s="22"/>
    </row>
    <row r="989" spans="25:25" x14ac:dyDescent="0.25">
      <c r="Y989" s="22"/>
    </row>
    <row r="990" spans="25:25" x14ac:dyDescent="0.25">
      <c r="Y990" s="22"/>
    </row>
    <row r="991" spans="25:25" x14ac:dyDescent="0.25">
      <c r="Y991" s="22"/>
    </row>
    <row r="992" spans="25:25" x14ac:dyDescent="0.25">
      <c r="Y992" s="22"/>
    </row>
    <row r="993" spans="25:25" x14ac:dyDescent="0.25">
      <c r="Y993" s="22"/>
    </row>
    <row r="994" spans="25:25" x14ac:dyDescent="0.25">
      <c r="Y994" s="22"/>
    </row>
    <row r="995" spans="25:25" x14ac:dyDescent="0.25">
      <c r="Y995" s="22"/>
    </row>
    <row r="996" spans="25:25" x14ac:dyDescent="0.25">
      <c r="Y996" s="22"/>
    </row>
    <row r="997" spans="25:25" x14ac:dyDescent="0.25">
      <c r="Y997" s="22"/>
    </row>
    <row r="998" spans="25:25" x14ac:dyDescent="0.25">
      <c r="Y998" s="22"/>
    </row>
    <row r="999" spans="25:25" x14ac:dyDescent="0.25">
      <c r="Y999" s="22"/>
    </row>
    <row r="1000" spans="25:25" x14ac:dyDescent="0.25">
      <c r="Y1000" s="22"/>
    </row>
    <row r="1001" spans="25:25" x14ac:dyDescent="0.25">
      <c r="Y1001" s="22"/>
    </row>
    <row r="1002" spans="25:25" x14ac:dyDescent="0.25">
      <c r="Y1002" s="22"/>
    </row>
    <row r="1003" spans="25:25" x14ac:dyDescent="0.25">
      <c r="Y1003" s="22"/>
    </row>
    <row r="1004" spans="25:25" x14ac:dyDescent="0.25">
      <c r="Y1004" s="22"/>
    </row>
    <row r="1005" spans="25:25" x14ac:dyDescent="0.25">
      <c r="Y1005" s="22"/>
    </row>
    <row r="1006" spans="25:25" x14ac:dyDescent="0.25">
      <c r="Y1006" s="22"/>
    </row>
    <row r="1007" spans="25:25" x14ac:dyDescent="0.25">
      <c r="Y1007" s="22"/>
    </row>
    <row r="1008" spans="25:25" x14ac:dyDescent="0.25">
      <c r="Y1008" s="22"/>
    </row>
    <row r="1009" spans="25:25" x14ac:dyDescent="0.25">
      <c r="Y1009" s="22"/>
    </row>
    <row r="1010" spans="25:25" x14ac:dyDescent="0.25">
      <c r="Y1010" s="22"/>
    </row>
    <row r="1011" spans="25:25" x14ac:dyDescent="0.25">
      <c r="Y1011" s="22"/>
    </row>
    <row r="1012" spans="25:25" x14ac:dyDescent="0.25">
      <c r="Y1012" s="22"/>
    </row>
    <row r="1013" spans="25:25" x14ac:dyDescent="0.25">
      <c r="Y1013" s="22"/>
    </row>
    <row r="1014" spans="25:25" x14ac:dyDescent="0.25">
      <c r="Y1014" s="22"/>
    </row>
    <row r="1015" spans="25:25" x14ac:dyDescent="0.25">
      <c r="Y1015" s="22"/>
    </row>
    <row r="1016" spans="25:25" x14ac:dyDescent="0.25">
      <c r="Y1016" s="22"/>
    </row>
    <row r="1017" spans="25:25" x14ac:dyDescent="0.25">
      <c r="Y1017" s="22"/>
    </row>
    <row r="1018" spans="25:25" x14ac:dyDescent="0.25">
      <c r="Y1018" s="22"/>
    </row>
    <row r="1019" spans="25:25" x14ac:dyDescent="0.25">
      <c r="Y1019" s="22"/>
    </row>
    <row r="1020" spans="25:25" x14ac:dyDescent="0.25">
      <c r="Y1020" s="22"/>
    </row>
    <row r="1021" spans="25:25" x14ac:dyDescent="0.25">
      <c r="Y1021" s="22"/>
    </row>
    <row r="1022" spans="25:25" x14ac:dyDescent="0.25">
      <c r="Y1022" s="22"/>
    </row>
    <row r="1023" spans="25:25" x14ac:dyDescent="0.25">
      <c r="Y1023" s="22"/>
    </row>
    <row r="1024" spans="25:25" x14ac:dyDescent="0.25">
      <c r="Y1024" s="22"/>
    </row>
    <row r="1025" spans="25:25" x14ac:dyDescent="0.25">
      <c r="Y1025" s="22"/>
    </row>
    <row r="1026" spans="25:25" x14ac:dyDescent="0.25">
      <c r="Y1026" s="22"/>
    </row>
    <row r="1027" spans="25:25" x14ac:dyDescent="0.25">
      <c r="Y1027" s="22"/>
    </row>
    <row r="1028" spans="25:25" x14ac:dyDescent="0.25">
      <c r="Y1028" s="22"/>
    </row>
    <row r="1029" spans="25:25" x14ac:dyDescent="0.25">
      <c r="Y1029" s="22"/>
    </row>
    <row r="1030" spans="25:25" x14ac:dyDescent="0.25">
      <c r="Y1030" s="22"/>
    </row>
    <row r="1031" spans="25:25" x14ac:dyDescent="0.25">
      <c r="Y1031" s="22"/>
    </row>
    <row r="1032" spans="25:25" x14ac:dyDescent="0.25">
      <c r="Y1032" s="22"/>
    </row>
    <row r="1033" spans="25:25" x14ac:dyDescent="0.25">
      <c r="Y1033" s="22"/>
    </row>
    <row r="1034" spans="25:25" x14ac:dyDescent="0.25">
      <c r="Y1034" s="22"/>
    </row>
    <row r="1035" spans="25:25" x14ac:dyDescent="0.25">
      <c r="Y1035" s="22"/>
    </row>
    <row r="1036" spans="25:25" x14ac:dyDescent="0.25">
      <c r="Y1036" s="22"/>
    </row>
    <row r="1037" spans="25:25" x14ac:dyDescent="0.25">
      <c r="Y1037" s="22"/>
    </row>
    <row r="1038" spans="25:25" x14ac:dyDescent="0.25">
      <c r="Y1038" s="22"/>
    </row>
    <row r="1039" spans="25:25" x14ac:dyDescent="0.25">
      <c r="Y1039" s="22"/>
    </row>
    <row r="1040" spans="25:25" x14ac:dyDescent="0.25">
      <c r="Y1040" s="22"/>
    </row>
    <row r="1041" spans="25:25" x14ac:dyDescent="0.25">
      <c r="Y1041" s="22"/>
    </row>
    <row r="1042" spans="25:25" x14ac:dyDescent="0.25">
      <c r="Y1042" s="22"/>
    </row>
    <row r="1043" spans="25:25" x14ac:dyDescent="0.25">
      <c r="Y1043" s="22"/>
    </row>
    <row r="1044" spans="25:25" x14ac:dyDescent="0.25">
      <c r="Y1044" s="22"/>
    </row>
    <row r="1045" spans="25:25" x14ac:dyDescent="0.25">
      <c r="Y1045" s="22"/>
    </row>
    <row r="1046" spans="25:25" x14ac:dyDescent="0.25">
      <c r="Y1046" s="22"/>
    </row>
    <row r="1047" spans="25:25" x14ac:dyDescent="0.25">
      <c r="Y1047" s="22"/>
    </row>
    <row r="1048" spans="25:25" x14ac:dyDescent="0.25">
      <c r="Y1048" s="22"/>
    </row>
    <row r="1049" spans="25:25" x14ac:dyDescent="0.25">
      <c r="Y1049" s="22"/>
    </row>
    <row r="1050" spans="25:25" x14ac:dyDescent="0.25">
      <c r="Y1050" s="22"/>
    </row>
    <row r="1051" spans="25:25" x14ac:dyDescent="0.25">
      <c r="Y1051" s="22"/>
    </row>
    <row r="1052" spans="25:25" x14ac:dyDescent="0.25">
      <c r="Y1052" s="22"/>
    </row>
    <row r="1053" spans="25:25" x14ac:dyDescent="0.25">
      <c r="Y1053" s="22"/>
    </row>
    <row r="1054" spans="25:25" x14ac:dyDescent="0.25">
      <c r="Y1054" s="22"/>
    </row>
    <row r="1055" spans="25:25" x14ac:dyDescent="0.25">
      <c r="Y1055" s="22"/>
    </row>
    <row r="1056" spans="25:25" x14ac:dyDescent="0.25">
      <c r="Y1056" s="22"/>
    </row>
    <row r="1057" spans="25:25" x14ac:dyDescent="0.25">
      <c r="Y1057" s="22"/>
    </row>
    <row r="1058" spans="25:25" x14ac:dyDescent="0.25">
      <c r="Y1058" s="22"/>
    </row>
    <row r="1059" spans="25:25" x14ac:dyDescent="0.25">
      <c r="Y1059" s="22"/>
    </row>
    <row r="1060" spans="25:25" x14ac:dyDescent="0.25">
      <c r="Y1060" s="22"/>
    </row>
    <row r="1061" spans="25:25" x14ac:dyDescent="0.25">
      <c r="Y1061" s="22"/>
    </row>
    <row r="1062" spans="25:25" x14ac:dyDescent="0.25">
      <c r="Y1062" s="22"/>
    </row>
    <row r="1063" spans="25:25" x14ac:dyDescent="0.25">
      <c r="Y1063" s="22"/>
    </row>
    <row r="1064" spans="25:25" x14ac:dyDescent="0.25">
      <c r="Y1064" s="22"/>
    </row>
    <row r="1065" spans="25:25" x14ac:dyDescent="0.25">
      <c r="Y1065" s="22"/>
    </row>
    <row r="1066" spans="25:25" x14ac:dyDescent="0.25">
      <c r="Y1066" s="22"/>
    </row>
    <row r="1067" spans="25:25" x14ac:dyDescent="0.25">
      <c r="Y1067" s="22"/>
    </row>
    <row r="1068" spans="25:25" x14ac:dyDescent="0.25">
      <c r="Y1068" s="22"/>
    </row>
    <row r="1069" spans="25:25" x14ac:dyDescent="0.25">
      <c r="Y1069" s="22"/>
    </row>
    <row r="1070" spans="25:25" x14ac:dyDescent="0.25">
      <c r="Y1070" s="22"/>
    </row>
    <row r="1071" spans="25:25" x14ac:dyDescent="0.25">
      <c r="Y1071" s="22"/>
    </row>
    <row r="1072" spans="25:25" x14ac:dyDescent="0.25">
      <c r="Y1072" s="22"/>
    </row>
    <row r="1073" spans="25:25" x14ac:dyDescent="0.25">
      <c r="Y1073" s="22"/>
    </row>
    <row r="1074" spans="25:25" x14ac:dyDescent="0.25">
      <c r="Y1074" s="22"/>
    </row>
    <row r="1075" spans="25:25" x14ac:dyDescent="0.25">
      <c r="Y1075" s="22"/>
    </row>
    <row r="1076" spans="25:25" x14ac:dyDescent="0.25">
      <c r="Y1076" s="22"/>
    </row>
    <row r="1077" spans="25:25" x14ac:dyDescent="0.25">
      <c r="Y1077" s="22"/>
    </row>
    <row r="1078" spans="25:25" x14ac:dyDescent="0.25">
      <c r="Y1078" s="22"/>
    </row>
    <row r="1079" spans="25:25" x14ac:dyDescent="0.25">
      <c r="Y1079" s="22"/>
    </row>
    <row r="1080" spans="25:25" x14ac:dyDescent="0.25">
      <c r="Y1080" s="22"/>
    </row>
    <row r="1081" spans="25:25" x14ac:dyDescent="0.25">
      <c r="Y1081" s="22"/>
    </row>
    <row r="1082" spans="25:25" x14ac:dyDescent="0.25">
      <c r="Y1082" s="22"/>
    </row>
    <row r="1083" spans="25:25" x14ac:dyDescent="0.25">
      <c r="Y1083" s="22"/>
    </row>
    <row r="1084" spans="25:25" x14ac:dyDescent="0.25">
      <c r="Y1084" s="22"/>
    </row>
    <row r="1085" spans="25:25" x14ac:dyDescent="0.25">
      <c r="Y1085" s="22"/>
    </row>
    <row r="1086" spans="25:25" x14ac:dyDescent="0.25">
      <c r="Y1086" s="22"/>
    </row>
    <row r="1087" spans="25:25" x14ac:dyDescent="0.25">
      <c r="Y1087" s="22"/>
    </row>
    <row r="1088" spans="25:25" x14ac:dyDescent="0.25">
      <c r="Y1088" s="22"/>
    </row>
    <row r="1089" spans="25:25" x14ac:dyDescent="0.25">
      <c r="Y1089" s="22"/>
    </row>
    <row r="1090" spans="25:25" x14ac:dyDescent="0.25">
      <c r="Y1090" s="22"/>
    </row>
    <row r="1091" spans="25:25" x14ac:dyDescent="0.25">
      <c r="Y1091" s="22"/>
    </row>
    <row r="1092" spans="25:25" x14ac:dyDescent="0.25">
      <c r="Y1092" s="22"/>
    </row>
    <row r="1093" spans="25:25" x14ac:dyDescent="0.25">
      <c r="Y1093" s="22"/>
    </row>
    <row r="1094" spans="25:25" x14ac:dyDescent="0.25">
      <c r="Y1094" s="22"/>
    </row>
    <row r="1095" spans="25:25" x14ac:dyDescent="0.25">
      <c r="Y1095" s="22"/>
    </row>
    <row r="1096" spans="25:25" x14ac:dyDescent="0.25">
      <c r="Y1096" s="22"/>
    </row>
    <row r="1097" spans="25:25" x14ac:dyDescent="0.25">
      <c r="Y1097" s="22"/>
    </row>
    <row r="1098" spans="25:25" x14ac:dyDescent="0.25">
      <c r="Y1098" s="22"/>
    </row>
    <row r="1099" spans="25:25" x14ac:dyDescent="0.25">
      <c r="Y1099" s="22"/>
    </row>
    <row r="1100" spans="25:25" x14ac:dyDescent="0.25">
      <c r="Y1100" s="22"/>
    </row>
    <row r="1101" spans="25:25" x14ac:dyDescent="0.25">
      <c r="Y1101" s="22"/>
    </row>
    <row r="1102" spans="25:25" x14ac:dyDescent="0.25">
      <c r="Y1102" s="22"/>
    </row>
    <row r="1103" spans="25:25" x14ac:dyDescent="0.25">
      <c r="Y1103" s="22"/>
    </row>
    <row r="1104" spans="25:25" x14ac:dyDescent="0.25">
      <c r="Y1104" s="22"/>
    </row>
    <row r="1105" spans="25:25" x14ac:dyDescent="0.25">
      <c r="Y1105" s="22"/>
    </row>
    <row r="1106" spans="25:25" x14ac:dyDescent="0.25">
      <c r="Y1106" s="22"/>
    </row>
    <row r="1107" spans="25:25" x14ac:dyDescent="0.25">
      <c r="Y1107" s="22"/>
    </row>
    <row r="1108" spans="25:25" x14ac:dyDescent="0.25">
      <c r="Y1108" s="22"/>
    </row>
    <row r="1109" spans="25:25" x14ac:dyDescent="0.25">
      <c r="Y1109" s="22"/>
    </row>
    <row r="1110" spans="25:25" x14ac:dyDescent="0.25">
      <c r="Y1110" s="22"/>
    </row>
    <row r="1111" spans="25:25" x14ac:dyDescent="0.25">
      <c r="Y1111" s="22"/>
    </row>
    <row r="1112" spans="25:25" x14ac:dyDescent="0.25">
      <c r="Y1112" s="22"/>
    </row>
    <row r="1113" spans="25:25" x14ac:dyDescent="0.25">
      <c r="Y1113" s="22"/>
    </row>
    <row r="1114" spans="25:25" x14ac:dyDescent="0.25">
      <c r="Y1114" s="22"/>
    </row>
    <row r="1115" spans="25:25" x14ac:dyDescent="0.25">
      <c r="Y1115" s="22"/>
    </row>
    <row r="1116" spans="25:25" x14ac:dyDescent="0.25">
      <c r="Y1116" s="22"/>
    </row>
    <row r="1117" spans="25:25" x14ac:dyDescent="0.25">
      <c r="Y1117" s="22"/>
    </row>
    <row r="1118" spans="25:25" x14ac:dyDescent="0.25">
      <c r="Y1118" s="22"/>
    </row>
    <row r="1119" spans="25:25" x14ac:dyDescent="0.25">
      <c r="Y1119" s="22"/>
    </row>
    <row r="1120" spans="25:25" x14ac:dyDescent="0.25">
      <c r="Y1120" s="22"/>
    </row>
    <row r="1121" spans="25:25" x14ac:dyDescent="0.25">
      <c r="Y1121" s="22"/>
    </row>
    <row r="1122" spans="25:25" x14ac:dyDescent="0.25">
      <c r="Y1122" s="22"/>
    </row>
    <row r="1123" spans="25:25" x14ac:dyDescent="0.25">
      <c r="Y1123" s="22"/>
    </row>
    <row r="1124" spans="25:25" x14ac:dyDescent="0.25">
      <c r="Y1124" s="22"/>
    </row>
    <row r="1125" spans="25:25" x14ac:dyDescent="0.25">
      <c r="Y1125" s="22"/>
    </row>
    <row r="1126" spans="25:25" x14ac:dyDescent="0.25">
      <c r="Y1126" s="22"/>
    </row>
    <row r="1127" spans="25:25" x14ac:dyDescent="0.25">
      <c r="Y1127" s="22"/>
    </row>
    <row r="1128" spans="25:25" x14ac:dyDescent="0.25">
      <c r="Y1128" s="22"/>
    </row>
    <row r="1129" spans="25:25" x14ac:dyDescent="0.25">
      <c r="Y1129" s="22"/>
    </row>
    <row r="1130" spans="25:25" x14ac:dyDescent="0.25">
      <c r="Y1130" s="22"/>
    </row>
    <row r="1131" spans="25:25" x14ac:dyDescent="0.25">
      <c r="Y1131" s="22"/>
    </row>
    <row r="1132" spans="25:25" x14ac:dyDescent="0.25">
      <c r="Y1132" s="22"/>
    </row>
    <row r="1133" spans="25:25" x14ac:dyDescent="0.25">
      <c r="Y1133" s="22"/>
    </row>
    <row r="1134" spans="25:25" x14ac:dyDescent="0.25">
      <c r="Y1134" s="22"/>
    </row>
    <row r="1135" spans="25:25" x14ac:dyDescent="0.25">
      <c r="Y1135" s="22"/>
    </row>
    <row r="1136" spans="25:25" x14ac:dyDescent="0.25">
      <c r="Y1136" s="22"/>
    </row>
    <row r="1137" spans="25:25" x14ac:dyDescent="0.25">
      <c r="Y1137" s="22"/>
    </row>
    <row r="1138" spans="25:25" x14ac:dyDescent="0.25">
      <c r="Y1138" s="22"/>
    </row>
    <row r="1139" spans="25:25" x14ac:dyDescent="0.25">
      <c r="Y1139" s="22"/>
    </row>
    <row r="1140" spans="25:25" x14ac:dyDescent="0.25">
      <c r="Y1140" s="22"/>
    </row>
    <row r="1141" spans="25:25" x14ac:dyDescent="0.25">
      <c r="Y1141" s="22"/>
    </row>
    <row r="1142" spans="25:25" x14ac:dyDescent="0.25">
      <c r="Y1142" s="22"/>
    </row>
    <row r="1143" spans="25:25" x14ac:dyDescent="0.25">
      <c r="Y1143" s="22"/>
    </row>
    <row r="1144" spans="25:25" x14ac:dyDescent="0.25">
      <c r="Y1144" s="22"/>
    </row>
    <row r="1145" spans="25:25" x14ac:dyDescent="0.25">
      <c r="Y1145" s="22"/>
    </row>
    <row r="1146" spans="25:25" x14ac:dyDescent="0.25">
      <c r="Y1146" s="22"/>
    </row>
    <row r="1147" spans="25:25" x14ac:dyDescent="0.25">
      <c r="Y1147" s="22"/>
    </row>
    <row r="1148" spans="25:25" x14ac:dyDescent="0.25">
      <c r="Y1148" s="22"/>
    </row>
    <row r="1149" spans="25:25" x14ac:dyDescent="0.25">
      <c r="Y1149" s="22"/>
    </row>
    <row r="1150" spans="25:25" x14ac:dyDescent="0.25">
      <c r="Y1150" s="22"/>
    </row>
    <row r="1151" spans="25:25" x14ac:dyDescent="0.25">
      <c r="Y1151" s="22"/>
    </row>
    <row r="1152" spans="25:25" x14ac:dyDescent="0.25">
      <c r="Y1152" s="22"/>
    </row>
    <row r="1153" spans="25:25" x14ac:dyDescent="0.25">
      <c r="Y1153" s="22"/>
    </row>
    <row r="1154" spans="25:25" x14ac:dyDescent="0.25">
      <c r="Y1154" s="22"/>
    </row>
    <row r="1155" spans="25:25" x14ac:dyDescent="0.25">
      <c r="Y1155" s="22"/>
    </row>
    <row r="1156" spans="25:25" x14ac:dyDescent="0.25">
      <c r="Y1156" s="22"/>
    </row>
    <row r="1157" spans="25:25" x14ac:dyDescent="0.25">
      <c r="Y1157" s="22"/>
    </row>
    <row r="1158" spans="25:25" x14ac:dyDescent="0.25">
      <c r="Y1158" s="22"/>
    </row>
    <row r="1159" spans="25:25" x14ac:dyDescent="0.25">
      <c r="Y1159" s="22"/>
    </row>
    <row r="1160" spans="25:25" x14ac:dyDescent="0.25">
      <c r="Y1160" s="22"/>
    </row>
    <row r="1161" spans="25:25" x14ac:dyDescent="0.25">
      <c r="Y1161" s="22"/>
    </row>
    <row r="1162" spans="25:25" x14ac:dyDescent="0.25">
      <c r="Y1162" s="22"/>
    </row>
    <row r="1163" spans="25:25" x14ac:dyDescent="0.25">
      <c r="Y1163" s="22"/>
    </row>
    <row r="1164" spans="25:25" x14ac:dyDescent="0.25">
      <c r="Y1164" s="22"/>
    </row>
    <row r="1165" spans="25:25" x14ac:dyDescent="0.25">
      <c r="Y1165" s="22"/>
    </row>
    <row r="1166" spans="25:25" x14ac:dyDescent="0.25">
      <c r="Y1166" s="22"/>
    </row>
    <row r="1167" spans="25:25" x14ac:dyDescent="0.25">
      <c r="Y1167" s="22"/>
    </row>
    <row r="1168" spans="25:25" x14ac:dyDescent="0.25">
      <c r="Y1168" s="22"/>
    </row>
    <row r="1169" spans="25:25" x14ac:dyDescent="0.25">
      <c r="Y1169" s="22"/>
    </row>
    <row r="1170" spans="25:25" x14ac:dyDescent="0.25">
      <c r="Y1170" s="22"/>
    </row>
    <row r="1171" spans="25:25" x14ac:dyDescent="0.25">
      <c r="Y1171" s="22"/>
    </row>
    <row r="1172" spans="25:25" x14ac:dyDescent="0.25">
      <c r="Y1172" s="22"/>
    </row>
    <row r="1173" spans="25:25" x14ac:dyDescent="0.25">
      <c r="Y1173" s="22"/>
    </row>
    <row r="1174" spans="25:25" x14ac:dyDescent="0.25">
      <c r="Y1174" s="22"/>
    </row>
    <row r="1175" spans="25:25" x14ac:dyDescent="0.25">
      <c r="Y1175" s="22"/>
    </row>
    <row r="1176" spans="25:25" x14ac:dyDescent="0.25">
      <c r="Y1176" s="22"/>
    </row>
    <row r="1177" spans="25:25" x14ac:dyDescent="0.25">
      <c r="Y1177" s="22"/>
    </row>
    <row r="1178" spans="25:25" x14ac:dyDescent="0.25">
      <c r="Y1178" s="22"/>
    </row>
    <row r="1179" spans="25:25" x14ac:dyDescent="0.25">
      <c r="Y1179" s="22"/>
    </row>
    <row r="1180" spans="25:25" x14ac:dyDescent="0.25">
      <c r="Y1180" s="22"/>
    </row>
    <row r="1181" spans="25:25" x14ac:dyDescent="0.25">
      <c r="Y1181" s="22"/>
    </row>
    <row r="1182" spans="25:25" x14ac:dyDescent="0.25">
      <c r="Y1182" s="22"/>
    </row>
    <row r="1183" spans="25:25" x14ac:dyDescent="0.25">
      <c r="Y1183" s="22"/>
    </row>
    <row r="1184" spans="25:25" x14ac:dyDescent="0.25">
      <c r="Y1184" s="22"/>
    </row>
    <row r="1185" spans="25:25" x14ac:dyDescent="0.25">
      <c r="Y1185" s="22"/>
    </row>
    <row r="1186" spans="25:25" x14ac:dyDescent="0.25">
      <c r="Y1186" s="22"/>
    </row>
    <row r="1187" spans="25:25" x14ac:dyDescent="0.25">
      <c r="Y1187" s="22"/>
    </row>
    <row r="1188" spans="25:25" x14ac:dyDescent="0.25">
      <c r="Y1188" s="22"/>
    </row>
    <row r="1189" spans="25:25" x14ac:dyDescent="0.25">
      <c r="Y1189" s="22"/>
    </row>
    <row r="1190" spans="25:25" x14ac:dyDescent="0.25">
      <c r="Y1190" s="22"/>
    </row>
    <row r="1191" spans="25:25" x14ac:dyDescent="0.25">
      <c r="Y1191" s="22"/>
    </row>
    <row r="1192" spans="25:25" x14ac:dyDescent="0.25">
      <c r="Y1192" s="22"/>
    </row>
    <row r="1193" spans="25:25" x14ac:dyDescent="0.25">
      <c r="Y1193" s="22"/>
    </row>
    <row r="1194" spans="25:25" x14ac:dyDescent="0.25">
      <c r="Y1194" s="22"/>
    </row>
    <row r="1195" spans="25:25" x14ac:dyDescent="0.25">
      <c r="Y1195" s="22"/>
    </row>
    <row r="1196" spans="25:25" x14ac:dyDescent="0.25">
      <c r="Y1196" s="22"/>
    </row>
    <row r="1197" spans="25:25" x14ac:dyDescent="0.25">
      <c r="Y1197" s="22"/>
    </row>
    <row r="1198" spans="25:25" x14ac:dyDescent="0.25">
      <c r="Y1198" s="22"/>
    </row>
    <row r="1199" spans="25:25" x14ac:dyDescent="0.25">
      <c r="Y1199" s="22"/>
    </row>
    <row r="1200" spans="25:25" x14ac:dyDescent="0.25">
      <c r="Y1200" s="22"/>
    </row>
    <row r="1201" spans="25:25" x14ac:dyDescent="0.25">
      <c r="Y1201" s="22"/>
    </row>
    <row r="1202" spans="25:25" x14ac:dyDescent="0.25">
      <c r="Y1202" s="22"/>
    </row>
    <row r="1203" spans="25:25" x14ac:dyDescent="0.25">
      <c r="Y1203" s="22"/>
    </row>
    <row r="1204" spans="25:25" x14ac:dyDescent="0.25">
      <c r="Y1204" s="22"/>
    </row>
    <row r="1205" spans="25:25" x14ac:dyDescent="0.25">
      <c r="Y1205" s="22"/>
    </row>
    <row r="1206" spans="25:25" x14ac:dyDescent="0.25">
      <c r="Y1206" s="22"/>
    </row>
    <row r="1207" spans="25:25" x14ac:dyDescent="0.25">
      <c r="Y1207" s="22"/>
    </row>
    <row r="1208" spans="25:25" x14ac:dyDescent="0.25">
      <c r="Y1208" s="22"/>
    </row>
    <row r="1209" spans="25:25" x14ac:dyDescent="0.25">
      <c r="Y1209" s="22"/>
    </row>
    <row r="1210" spans="25:25" x14ac:dyDescent="0.25">
      <c r="Y1210" s="22"/>
    </row>
    <row r="1211" spans="25:25" x14ac:dyDescent="0.25">
      <c r="Y1211" s="22"/>
    </row>
    <row r="1212" spans="25:25" x14ac:dyDescent="0.25">
      <c r="Y1212" s="22"/>
    </row>
    <row r="1213" spans="25:25" x14ac:dyDescent="0.25">
      <c r="Y1213" s="22"/>
    </row>
    <row r="1214" spans="25:25" x14ac:dyDescent="0.25">
      <c r="Y1214" s="22"/>
    </row>
    <row r="1215" spans="25:25" x14ac:dyDescent="0.25">
      <c r="Y1215" s="22"/>
    </row>
    <row r="1216" spans="25:25" x14ac:dyDescent="0.25">
      <c r="Y1216" s="22"/>
    </row>
    <row r="1217" spans="25:25" x14ac:dyDescent="0.25">
      <c r="Y1217" s="22"/>
    </row>
    <row r="1218" spans="25:25" x14ac:dyDescent="0.25">
      <c r="Y1218" s="22"/>
    </row>
    <row r="1219" spans="25:25" x14ac:dyDescent="0.25">
      <c r="Y1219" s="22"/>
    </row>
    <row r="1220" spans="25:25" x14ac:dyDescent="0.25">
      <c r="Y1220" s="22"/>
    </row>
    <row r="1221" spans="25:25" x14ac:dyDescent="0.25">
      <c r="Y1221" s="22"/>
    </row>
    <row r="1222" spans="25:25" x14ac:dyDescent="0.25">
      <c r="Y1222" s="22"/>
    </row>
    <row r="1223" spans="25:25" x14ac:dyDescent="0.25">
      <c r="Y1223" s="22"/>
    </row>
    <row r="1224" spans="25:25" x14ac:dyDescent="0.25">
      <c r="Y1224" s="22"/>
    </row>
    <row r="1225" spans="25:25" x14ac:dyDescent="0.25">
      <c r="Y1225" s="22"/>
    </row>
    <row r="1226" spans="25:25" x14ac:dyDescent="0.25">
      <c r="Y1226" s="22"/>
    </row>
    <row r="1227" spans="25:25" x14ac:dyDescent="0.25">
      <c r="Y1227" s="22"/>
    </row>
    <row r="1228" spans="25:25" x14ac:dyDescent="0.25">
      <c r="Y1228" s="22"/>
    </row>
    <row r="1229" spans="25:25" x14ac:dyDescent="0.25">
      <c r="Y1229" s="22"/>
    </row>
    <row r="1230" spans="25:25" x14ac:dyDescent="0.25">
      <c r="Y1230" s="22"/>
    </row>
    <row r="1231" spans="25:25" x14ac:dyDescent="0.25">
      <c r="Y1231" s="22"/>
    </row>
    <row r="1232" spans="25:25" x14ac:dyDescent="0.25">
      <c r="Y1232" s="22"/>
    </row>
    <row r="1233" spans="25:25" x14ac:dyDescent="0.25">
      <c r="Y1233" s="22"/>
    </row>
    <row r="1234" spans="25:25" x14ac:dyDescent="0.25">
      <c r="Y1234" s="22"/>
    </row>
    <row r="1235" spans="25:25" x14ac:dyDescent="0.25">
      <c r="Y1235" s="22"/>
    </row>
    <row r="1236" spans="25:25" x14ac:dyDescent="0.25">
      <c r="Y1236" s="22"/>
    </row>
    <row r="1237" spans="25:25" x14ac:dyDescent="0.25">
      <c r="Y1237" s="22"/>
    </row>
    <row r="1238" spans="25:25" x14ac:dyDescent="0.25">
      <c r="Y1238" s="22"/>
    </row>
    <row r="1239" spans="25:25" x14ac:dyDescent="0.25">
      <c r="Y1239" s="22"/>
    </row>
    <row r="1240" spans="25:25" x14ac:dyDescent="0.25">
      <c r="Y1240" s="22"/>
    </row>
    <row r="1241" spans="25:25" x14ac:dyDescent="0.25">
      <c r="Y1241" s="22"/>
    </row>
    <row r="1242" spans="25:25" x14ac:dyDescent="0.25">
      <c r="Y1242" s="22"/>
    </row>
    <row r="1243" spans="25:25" x14ac:dyDescent="0.25">
      <c r="Y1243" s="22"/>
    </row>
    <row r="1244" spans="25:25" x14ac:dyDescent="0.25">
      <c r="Y1244" s="22"/>
    </row>
    <row r="1245" spans="25:25" x14ac:dyDescent="0.25">
      <c r="Y1245" s="22"/>
    </row>
    <row r="1246" spans="25:25" x14ac:dyDescent="0.25">
      <c r="Y1246" s="22"/>
    </row>
    <row r="1247" spans="25:25" x14ac:dyDescent="0.25">
      <c r="Y1247" s="22"/>
    </row>
    <row r="1248" spans="25:25" x14ac:dyDescent="0.25">
      <c r="Y1248" s="22"/>
    </row>
    <row r="1249" spans="25:25" x14ac:dyDescent="0.25">
      <c r="Y1249" s="22"/>
    </row>
    <row r="1250" spans="25:25" x14ac:dyDescent="0.25">
      <c r="Y1250" s="22"/>
    </row>
    <row r="1251" spans="25:25" x14ac:dyDescent="0.25">
      <c r="Y1251" s="22"/>
    </row>
    <row r="1252" spans="25:25" x14ac:dyDescent="0.25">
      <c r="Y1252" s="22"/>
    </row>
    <row r="1253" spans="25:25" x14ac:dyDescent="0.25">
      <c r="Y1253" s="22"/>
    </row>
    <row r="1254" spans="25:25" x14ac:dyDescent="0.25">
      <c r="Y1254" s="22"/>
    </row>
    <row r="1255" spans="25:25" x14ac:dyDescent="0.25">
      <c r="Y1255" s="22"/>
    </row>
    <row r="1256" spans="25:25" x14ac:dyDescent="0.25">
      <c r="Y1256" s="22"/>
    </row>
    <row r="1257" spans="25:25" x14ac:dyDescent="0.25">
      <c r="Y1257" s="22"/>
    </row>
    <row r="1258" spans="25:25" x14ac:dyDescent="0.25">
      <c r="Y1258" s="22"/>
    </row>
    <row r="1259" spans="25:25" x14ac:dyDescent="0.25">
      <c r="Y1259" s="22"/>
    </row>
    <row r="1260" spans="25:25" x14ac:dyDescent="0.25">
      <c r="Y1260" s="22"/>
    </row>
    <row r="1261" spans="25:25" x14ac:dyDescent="0.25">
      <c r="Y1261" s="22"/>
    </row>
    <row r="1262" spans="25:25" x14ac:dyDescent="0.25">
      <c r="Y1262" s="22"/>
    </row>
    <row r="1263" spans="25:25" x14ac:dyDescent="0.25">
      <c r="Y1263" s="22"/>
    </row>
    <row r="1264" spans="25:25" x14ac:dyDescent="0.25">
      <c r="Y1264" s="22"/>
    </row>
    <row r="1265" spans="25:25" x14ac:dyDescent="0.25">
      <c r="Y1265" s="22"/>
    </row>
    <row r="1266" spans="25:25" x14ac:dyDescent="0.25">
      <c r="Y1266" s="22"/>
    </row>
    <row r="1267" spans="25:25" x14ac:dyDescent="0.25">
      <c r="Y1267" s="22"/>
    </row>
    <row r="1268" spans="25:25" x14ac:dyDescent="0.25">
      <c r="Y1268" s="22"/>
    </row>
    <row r="1269" spans="25:25" x14ac:dyDescent="0.25">
      <c r="Y1269" s="22"/>
    </row>
    <row r="1270" spans="25:25" x14ac:dyDescent="0.25">
      <c r="Y1270" s="22"/>
    </row>
    <row r="1271" spans="25:25" x14ac:dyDescent="0.25">
      <c r="Y1271" s="22"/>
    </row>
    <row r="1272" spans="25:25" x14ac:dyDescent="0.25">
      <c r="Y1272" s="22"/>
    </row>
    <row r="1273" spans="25:25" x14ac:dyDescent="0.25">
      <c r="Y1273" s="22"/>
    </row>
    <row r="1274" spans="25:25" x14ac:dyDescent="0.25">
      <c r="Y1274" s="22"/>
    </row>
    <row r="1275" spans="25:25" x14ac:dyDescent="0.25">
      <c r="Y1275" s="22"/>
    </row>
    <row r="1276" spans="25:25" x14ac:dyDescent="0.25">
      <c r="Y1276" s="22"/>
    </row>
    <row r="1277" spans="25:25" x14ac:dyDescent="0.25">
      <c r="Y1277" s="22"/>
    </row>
    <row r="1278" spans="25:25" x14ac:dyDescent="0.25">
      <c r="Y1278" s="22"/>
    </row>
    <row r="1279" spans="25:25" x14ac:dyDescent="0.25">
      <c r="Y1279" s="22"/>
    </row>
    <row r="1280" spans="25:25" x14ac:dyDescent="0.25">
      <c r="Y1280" s="22"/>
    </row>
    <row r="1281" spans="25:25" x14ac:dyDescent="0.25">
      <c r="Y1281" s="22"/>
    </row>
    <row r="1282" spans="25:25" x14ac:dyDescent="0.25">
      <c r="Y1282" s="22"/>
    </row>
    <row r="1283" spans="25:25" x14ac:dyDescent="0.25">
      <c r="Y1283" s="22"/>
    </row>
    <row r="1284" spans="25:25" x14ac:dyDescent="0.25">
      <c r="Y1284" s="22"/>
    </row>
    <row r="1285" spans="25:25" x14ac:dyDescent="0.25">
      <c r="Y1285" s="22"/>
    </row>
    <row r="1286" spans="25:25" x14ac:dyDescent="0.25">
      <c r="Y1286" s="22"/>
    </row>
    <row r="1287" spans="25:25" x14ac:dyDescent="0.25">
      <c r="Y1287" s="22"/>
    </row>
    <row r="1288" spans="25:25" x14ac:dyDescent="0.25">
      <c r="Y1288" s="22"/>
    </row>
    <row r="1289" spans="25:25" x14ac:dyDescent="0.25">
      <c r="Y1289" s="22"/>
    </row>
    <row r="1290" spans="25:25" x14ac:dyDescent="0.25">
      <c r="Y1290" s="22"/>
    </row>
    <row r="1291" spans="25:25" x14ac:dyDescent="0.25">
      <c r="Y1291" s="22"/>
    </row>
    <row r="1292" spans="25:25" x14ac:dyDescent="0.25">
      <c r="Y1292" s="22"/>
    </row>
    <row r="1293" spans="25:25" x14ac:dyDescent="0.25">
      <c r="Y1293" s="22"/>
    </row>
    <row r="1294" spans="25:25" x14ac:dyDescent="0.25">
      <c r="Y1294" s="22"/>
    </row>
    <row r="1295" spans="25:25" x14ac:dyDescent="0.25">
      <c r="Y1295" s="22"/>
    </row>
    <row r="1296" spans="25:25" x14ac:dyDescent="0.25">
      <c r="Y1296" s="22"/>
    </row>
    <row r="1297" spans="25:25" x14ac:dyDescent="0.25">
      <c r="Y1297" s="22"/>
    </row>
    <row r="1298" spans="25:25" x14ac:dyDescent="0.25">
      <c r="Y1298" s="22"/>
    </row>
    <row r="1299" spans="25:25" x14ac:dyDescent="0.25">
      <c r="Y1299" s="22"/>
    </row>
    <row r="1300" spans="25:25" x14ac:dyDescent="0.25">
      <c r="Y1300" s="22"/>
    </row>
    <row r="1301" spans="25:25" x14ac:dyDescent="0.25">
      <c r="Y1301" s="22"/>
    </row>
    <row r="1302" spans="25:25" x14ac:dyDescent="0.25">
      <c r="Y1302" s="22"/>
    </row>
    <row r="1303" spans="25:25" x14ac:dyDescent="0.25">
      <c r="Y1303" s="22"/>
    </row>
    <row r="1304" spans="25:25" x14ac:dyDescent="0.25">
      <c r="Y1304" s="22"/>
    </row>
    <row r="1305" spans="25:25" x14ac:dyDescent="0.25">
      <c r="Y1305" s="22"/>
    </row>
    <row r="1306" spans="25:25" x14ac:dyDescent="0.25">
      <c r="Y1306" s="22"/>
    </row>
    <row r="1307" spans="25:25" x14ac:dyDescent="0.25">
      <c r="Y1307" s="22"/>
    </row>
    <row r="1308" spans="25:25" x14ac:dyDescent="0.25">
      <c r="Y1308" s="22"/>
    </row>
    <row r="1309" spans="25:25" x14ac:dyDescent="0.25">
      <c r="Y1309" s="22"/>
    </row>
    <row r="1310" spans="25:25" x14ac:dyDescent="0.25">
      <c r="Y1310" s="22"/>
    </row>
    <row r="1311" spans="25:25" x14ac:dyDescent="0.25">
      <c r="Y1311" s="22"/>
    </row>
    <row r="1312" spans="25:25" x14ac:dyDescent="0.25">
      <c r="Y1312" s="22"/>
    </row>
    <row r="1313" spans="25:25" x14ac:dyDescent="0.25">
      <c r="Y1313" s="22"/>
    </row>
    <row r="1314" spans="25:25" x14ac:dyDescent="0.25">
      <c r="Y1314" s="22"/>
    </row>
    <row r="1315" spans="25:25" x14ac:dyDescent="0.25">
      <c r="Y1315" s="22"/>
    </row>
    <row r="1316" spans="25:25" x14ac:dyDescent="0.25">
      <c r="Y1316" s="22"/>
    </row>
    <row r="1317" spans="25:25" x14ac:dyDescent="0.25">
      <c r="Y1317" s="22"/>
    </row>
    <row r="1318" spans="25:25" x14ac:dyDescent="0.25">
      <c r="Y1318" s="22"/>
    </row>
    <row r="1319" spans="25:25" x14ac:dyDescent="0.25">
      <c r="Y1319" s="22"/>
    </row>
    <row r="1320" spans="25:25" x14ac:dyDescent="0.25">
      <c r="Y1320" s="22"/>
    </row>
    <row r="1321" spans="25:25" x14ac:dyDescent="0.25">
      <c r="Y1321" s="22"/>
    </row>
    <row r="1322" spans="25:25" x14ac:dyDescent="0.25">
      <c r="Y1322" s="22"/>
    </row>
    <row r="1323" spans="25:25" x14ac:dyDescent="0.25">
      <c r="Y1323" s="22"/>
    </row>
    <row r="1324" spans="25:25" x14ac:dyDescent="0.25">
      <c r="Y1324" s="22"/>
    </row>
    <row r="1325" spans="25:25" x14ac:dyDescent="0.25">
      <c r="Y1325" s="22"/>
    </row>
    <row r="1326" spans="25:25" x14ac:dyDescent="0.25">
      <c r="Y1326" s="22"/>
    </row>
    <row r="1327" spans="25:25" x14ac:dyDescent="0.25">
      <c r="Y1327" s="22"/>
    </row>
    <row r="1328" spans="25:25" x14ac:dyDescent="0.25">
      <c r="Y1328" s="22"/>
    </row>
    <row r="1329" spans="25:25" x14ac:dyDescent="0.25">
      <c r="Y1329" s="22"/>
    </row>
    <row r="1330" spans="25:25" x14ac:dyDescent="0.25">
      <c r="Y1330" s="22"/>
    </row>
    <row r="1331" spans="25:25" x14ac:dyDescent="0.25">
      <c r="Y1331" s="22"/>
    </row>
    <row r="1332" spans="25:25" x14ac:dyDescent="0.25">
      <c r="Y1332" s="22"/>
    </row>
    <row r="1333" spans="25:25" x14ac:dyDescent="0.25">
      <c r="Y1333" s="22"/>
    </row>
    <row r="1334" spans="25:25" x14ac:dyDescent="0.25">
      <c r="Y1334" s="22"/>
    </row>
    <row r="1335" spans="25:25" x14ac:dyDescent="0.25">
      <c r="Y1335" s="22"/>
    </row>
    <row r="1336" spans="25:25" x14ac:dyDescent="0.25">
      <c r="Y1336" s="22"/>
    </row>
    <row r="1337" spans="25:25" x14ac:dyDescent="0.25">
      <c r="Y1337" s="22"/>
    </row>
    <row r="1338" spans="25:25" x14ac:dyDescent="0.25">
      <c r="Y1338" s="22"/>
    </row>
    <row r="1339" spans="25:25" x14ac:dyDescent="0.25">
      <c r="Y1339" s="22"/>
    </row>
    <row r="1340" spans="25:25" x14ac:dyDescent="0.25">
      <c r="Y1340" s="22"/>
    </row>
    <row r="1341" spans="25:25" x14ac:dyDescent="0.25">
      <c r="Y1341" s="22"/>
    </row>
    <row r="1342" spans="25:25" x14ac:dyDescent="0.25">
      <c r="Y1342" s="22"/>
    </row>
    <row r="1343" spans="25:25" x14ac:dyDescent="0.25">
      <c r="Y1343" s="22"/>
    </row>
    <row r="1344" spans="25:25" x14ac:dyDescent="0.25">
      <c r="Y1344" s="22"/>
    </row>
    <row r="1345" spans="25:25" x14ac:dyDescent="0.25">
      <c r="Y1345" s="22"/>
    </row>
    <row r="1346" spans="25:25" x14ac:dyDescent="0.25">
      <c r="Y1346" s="22"/>
    </row>
    <row r="1347" spans="25:25" x14ac:dyDescent="0.25">
      <c r="Y1347" s="22"/>
    </row>
    <row r="1348" spans="25:25" x14ac:dyDescent="0.25">
      <c r="Y1348" s="22"/>
    </row>
    <row r="1349" spans="25:25" x14ac:dyDescent="0.25">
      <c r="Y1349" s="22"/>
    </row>
    <row r="1350" spans="25:25" x14ac:dyDescent="0.25">
      <c r="Y1350" s="22"/>
    </row>
    <row r="1351" spans="25:25" x14ac:dyDescent="0.25">
      <c r="Y1351" s="22"/>
    </row>
    <row r="1352" spans="25:25" x14ac:dyDescent="0.25">
      <c r="Y1352" s="22"/>
    </row>
    <row r="1353" spans="25:25" x14ac:dyDescent="0.25">
      <c r="Y1353" s="22"/>
    </row>
    <row r="1354" spans="25:25" x14ac:dyDescent="0.25">
      <c r="Y1354" s="22"/>
    </row>
    <row r="1355" spans="25:25" x14ac:dyDescent="0.25">
      <c r="Y1355" s="22"/>
    </row>
    <row r="1356" spans="25:25" x14ac:dyDescent="0.25">
      <c r="Y1356" s="22"/>
    </row>
    <row r="1357" spans="25:25" x14ac:dyDescent="0.25">
      <c r="Y1357" s="22"/>
    </row>
    <row r="1358" spans="25:25" x14ac:dyDescent="0.25">
      <c r="Y1358" s="22"/>
    </row>
    <row r="1359" spans="25:25" x14ac:dyDescent="0.25">
      <c r="Y1359" s="22"/>
    </row>
    <row r="1360" spans="25:25" x14ac:dyDescent="0.25">
      <c r="Y1360" s="22"/>
    </row>
    <row r="1361" spans="25:25" x14ac:dyDescent="0.25">
      <c r="Y1361" s="22"/>
    </row>
    <row r="1362" spans="25:25" x14ac:dyDescent="0.25">
      <c r="Y1362" s="22"/>
    </row>
    <row r="1363" spans="25:25" x14ac:dyDescent="0.25">
      <c r="Y1363" s="22"/>
    </row>
    <row r="1364" spans="25:25" x14ac:dyDescent="0.25">
      <c r="Y1364" s="22"/>
    </row>
    <row r="1365" spans="25:25" x14ac:dyDescent="0.25">
      <c r="Y1365" s="22"/>
    </row>
    <row r="1366" spans="25:25" x14ac:dyDescent="0.25">
      <c r="Y1366" s="22"/>
    </row>
    <row r="1367" spans="25:25" x14ac:dyDescent="0.25">
      <c r="Y1367" s="22"/>
    </row>
    <row r="1368" spans="25:25" x14ac:dyDescent="0.25">
      <c r="Y1368" s="22"/>
    </row>
    <row r="1369" spans="25:25" x14ac:dyDescent="0.25">
      <c r="Y1369" s="22"/>
    </row>
    <row r="1370" spans="25:25" x14ac:dyDescent="0.25">
      <c r="Y1370" s="22"/>
    </row>
    <row r="1371" spans="25:25" x14ac:dyDescent="0.25">
      <c r="Y1371" s="22"/>
    </row>
    <row r="1372" spans="25:25" x14ac:dyDescent="0.25">
      <c r="Y1372" s="22"/>
    </row>
    <row r="1373" spans="25:25" x14ac:dyDescent="0.25">
      <c r="Y1373" s="22"/>
    </row>
    <row r="1374" spans="25:25" x14ac:dyDescent="0.25">
      <c r="Y1374" s="22"/>
    </row>
    <row r="1375" spans="25:25" x14ac:dyDescent="0.25">
      <c r="Y1375" s="22"/>
    </row>
    <row r="1376" spans="25:25" x14ac:dyDescent="0.25">
      <c r="Y1376" s="22"/>
    </row>
    <row r="1377" spans="25:25" x14ac:dyDescent="0.25">
      <c r="Y1377" s="22"/>
    </row>
    <row r="1378" spans="25:25" x14ac:dyDescent="0.25">
      <c r="Y1378" s="22"/>
    </row>
    <row r="1379" spans="25:25" x14ac:dyDescent="0.25">
      <c r="Y1379" s="22"/>
    </row>
    <row r="1380" spans="25:25" x14ac:dyDescent="0.25">
      <c r="Y1380" s="22"/>
    </row>
    <row r="1381" spans="25:25" x14ac:dyDescent="0.25">
      <c r="Y1381" s="22"/>
    </row>
    <row r="1382" spans="25:25" x14ac:dyDescent="0.25">
      <c r="Y1382" s="22"/>
    </row>
    <row r="1383" spans="25:25" x14ac:dyDescent="0.25">
      <c r="Y1383" s="22"/>
    </row>
    <row r="1384" spans="25:25" x14ac:dyDescent="0.25">
      <c r="Y1384" s="22"/>
    </row>
    <row r="1385" spans="25:25" x14ac:dyDescent="0.25">
      <c r="Y1385" s="22"/>
    </row>
    <row r="1386" spans="25:25" x14ac:dyDescent="0.25">
      <c r="Y1386" s="22"/>
    </row>
    <row r="1387" spans="25:25" x14ac:dyDescent="0.25">
      <c r="Y1387" s="22"/>
    </row>
    <row r="1388" spans="25:25" x14ac:dyDescent="0.25">
      <c r="Y1388" s="22"/>
    </row>
    <row r="1389" spans="25:25" x14ac:dyDescent="0.25">
      <c r="Y1389" s="22"/>
    </row>
    <row r="1390" spans="25:25" x14ac:dyDescent="0.25">
      <c r="Y1390" s="22"/>
    </row>
    <row r="1391" spans="25:25" x14ac:dyDescent="0.25">
      <c r="Y1391" s="22"/>
    </row>
    <row r="1392" spans="25:25" x14ac:dyDescent="0.25">
      <c r="Y1392" s="22"/>
    </row>
    <row r="1393" spans="25:25" x14ac:dyDescent="0.25">
      <c r="Y1393" s="22"/>
    </row>
    <row r="1394" spans="25:25" x14ac:dyDescent="0.25">
      <c r="Y1394" s="22"/>
    </row>
    <row r="1395" spans="25:25" x14ac:dyDescent="0.25">
      <c r="Y1395" s="22"/>
    </row>
    <row r="1396" spans="25:25" x14ac:dyDescent="0.25">
      <c r="Y1396" s="22"/>
    </row>
    <row r="1397" spans="25:25" x14ac:dyDescent="0.25">
      <c r="Y1397" s="22"/>
    </row>
    <row r="1398" spans="25:25" x14ac:dyDescent="0.25">
      <c r="Y1398" s="22"/>
    </row>
    <row r="1399" spans="25:25" x14ac:dyDescent="0.25">
      <c r="Y1399" s="22"/>
    </row>
    <row r="1400" spans="25:25" x14ac:dyDescent="0.25">
      <c r="Y1400" s="22"/>
    </row>
    <row r="1401" spans="25:25" x14ac:dyDescent="0.25">
      <c r="Y1401" s="22"/>
    </row>
    <row r="1402" spans="25:25" x14ac:dyDescent="0.25">
      <c r="Y1402" s="22"/>
    </row>
    <row r="1403" spans="25:25" x14ac:dyDescent="0.25">
      <c r="Y1403" s="22"/>
    </row>
    <row r="1404" spans="25:25" x14ac:dyDescent="0.25">
      <c r="Y1404" s="22"/>
    </row>
    <row r="1405" spans="25:25" x14ac:dyDescent="0.25">
      <c r="Y1405" s="22"/>
    </row>
    <row r="1406" spans="25:25" x14ac:dyDescent="0.25">
      <c r="Y1406" s="22"/>
    </row>
    <row r="1407" spans="25:25" x14ac:dyDescent="0.25">
      <c r="Y1407" s="22"/>
    </row>
    <row r="1408" spans="25:25" x14ac:dyDescent="0.25">
      <c r="Y1408" s="22"/>
    </row>
    <row r="1409" spans="25:25" x14ac:dyDescent="0.25">
      <c r="Y1409" s="22"/>
    </row>
    <row r="1410" spans="25:25" x14ac:dyDescent="0.25">
      <c r="Y1410" s="22"/>
    </row>
    <row r="1411" spans="25:25" x14ac:dyDescent="0.25">
      <c r="Y1411" s="22"/>
    </row>
    <row r="1412" spans="25:25" x14ac:dyDescent="0.25">
      <c r="Y1412" s="22"/>
    </row>
    <row r="1413" spans="25:25" x14ac:dyDescent="0.25">
      <c r="Y1413" s="22"/>
    </row>
    <row r="1414" spans="25:25" x14ac:dyDescent="0.25">
      <c r="Y1414" s="22"/>
    </row>
    <row r="1415" spans="25:25" x14ac:dyDescent="0.25">
      <c r="Y1415" s="22"/>
    </row>
    <row r="1416" spans="25:25" x14ac:dyDescent="0.25">
      <c r="Y1416" s="22"/>
    </row>
    <row r="1417" spans="25:25" x14ac:dyDescent="0.25">
      <c r="Y1417" s="22"/>
    </row>
    <row r="1418" spans="25:25" x14ac:dyDescent="0.25">
      <c r="Y1418" s="22"/>
    </row>
    <row r="1419" spans="25:25" x14ac:dyDescent="0.25">
      <c r="Y1419" s="22"/>
    </row>
    <row r="1420" spans="25:25" x14ac:dyDescent="0.25">
      <c r="Y1420" s="22"/>
    </row>
    <row r="1421" spans="25:25" x14ac:dyDescent="0.25">
      <c r="Y1421" s="22"/>
    </row>
    <row r="1422" spans="25:25" x14ac:dyDescent="0.25">
      <c r="Y1422" s="22"/>
    </row>
    <row r="1423" spans="25:25" x14ac:dyDescent="0.25">
      <c r="Y1423" s="22"/>
    </row>
    <row r="1424" spans="25:25" x14ac:dyDescent="0.25">
      <c r="Y1424" s="22"/>
    </row>
    <row r="1425" spans="25:25" x14ac:dyDescent="0.25">
      <c r="Y1425" s="22"/>
    </row>
    <row r="1426" spans="25:25" x14ac:dyDescent="0.25">
      <c r="Y1426" s="22"/>
    </row>
    <row r="1427" spans="25:25" x14ac:dyDescent="0.25">
      <c r="Y1427" s="22"/>
    </row>
    <row r="1428" spans="25:25" x14ac:dyDescent="0.25">
      <c r="Y1428" s="22"/>
    </row>
    <row r="1429" spans="25:25" x14ac:dyDescent="0.25">
      <c r="Y1429" s="22"/>
    </row>
    <row r="1430" spans="25:25" x14ac:dyDescent="0.25">
      <c r="Y1430" s="22"/>
    </row>
    <row r="1431" spans="25:25" x14ac:dyDescent="0.25">
      <c r="Y1431" s="22"/>
    </row>
    <row r="1432" spans="25:25" x14ac:dyDescent="0.25">
      <c r="Y1432" s="22"/>
    </row>
    <row r="1433" spans="25:25" x14ac:dyDescent="0.25">
      <c r="Y1433" s="22"/>
    </row>
    <row r="1434" spans="25:25" x14ac:dyDescent="0.25">
      <c r="Y1434" s="22"/>
    </row>
    <row r="1435" spans="25:25" x14ac:dyDescent="0.25">
      <c r="Y1435" s="22"/>
    </row>
    <row r="1436" spans="25:25" x14ac:dyDescent="0.25">
      <c r="Y1436" s="22"/>
    </row>
    <row r="1437" spans="25:25" x14ac:dyDescent="0.25">
      <c r="Y1437" s="22"/>
    </row>
    <row r="1438" spans="25:25" x14ac:dyDescent="0.25">
      <c r="Y1438" s="22"/>
    </row>
    <row r="1439" spans="25:25" x14ac:dyDescent="0.25">
      <c r="Y1439" s="22"/>
    </row>
    <row r="1440" spans="25:25" x14ac:dyDescent="0.25">
      <c r="Y1440" s="22"/>
    </row>
    <row r="1441" spans="25:25" x14ac:dyDescent="0.25">
      <c r="Y1441" s="22"/>
    </row>
    <row r="1442" spans="25:25" x14ac:dyDescent="0.25">
      <c r="Y1442" s="22"/>
    </row>
    <row r="1443" spans="25:25" x14ac:dyDescent="0.25">
      <c r="Y1443" s="22"/>
    </row>
    <row r="1444" spans="25:25" x14ac:dyDescent="0.25">
      <c r="Y1444" s="22"/>
    </row>
    <row r="1445" spans="25:25" x14ac:dyDescent="0.25">
      <c r="Y1445" s="22"/>
    </row>
    <row r="1446" spans="25:25" x14ac:dyDescent="0.25">
      <c r="Y1446" s="22"/>
    </row>
    <row r="1447" spans="25:25" x14ac:dyDescent="0.25">
      <c r="Y1447" s="22"/>
    </row>
    <row r="1448" spans="25:25" x14ac:dyDescent="0.25">
      <c r="Y1448" s="22"/>
    </row>
    <row r="1449" spans="25:25" x14ac:dyDescent="0.25">
      <c r="Y1449" s="22"/>
    </row>
    <row r="1450" spans="25:25" x14ac:dyDescent="0.25">
      <c r="Y1450" s="22"/>
    </row>
    <row r="1451" spans="25:25" x14ac:dyDescent="0.25">
      <c r="Y1451" s="22"/>
    </row>
    <row r="1452" spans="25:25" x14ac:dyDescent="0.25">
      <c r="Y1452" s="22"/>
    </row>
    <row r="1453" spans="25:25" x14ac:dyDescent="0.25">
      <c r="Y1453" s="22"/>
    </row>
    <row r="1454" spans="25:25" x14ac:dyDescent="0.25">
      <c r="Y1454" s="22"/>
    </row>
    <row r="1455" spans="25:25" x14ac:dyDescent="0.25">
      <c r="Y1455" s="22"/>
    </row>
    <row r="1456" spans="25:25" x14ac:dyDescent="0.25">
      <c r="Y1456" s="22"/>
    </row>
    <row r="1457" spans="25:25" x14ac:dyDescent="0.25">
      <c r="Y1457" s="22"/>
    </row>
    <row r="1458" spans="25:25" x14ac:dyDescent="0.25">
      <c r="Y1458" s="22"/>
    </row>
    <row r="1459" spans="25:25" x14ac:dyDescent="0.25">
      <c r="Y1459" s="22"/>
    </row>
    <row r="1460" spans="25:25" x14ac:dyDescent="0.25">
      <c r="Y1460" s="22"/>
    </row>
    <row r="1461" spans="25:25" x14ac:dyDescent="0.25">
      <c r="Y1461" s="22"/>
    </row>
    <row r="1462" spans="25:25" x14ac:dyDescent="0.25">
      <c r="Y1462" s="22"/>
    </row>
    <row r="1463" spans="25:25" x14ac:dyDescent="0.25">
      <c r="Y1463" s="22"/>
    </row>
    <row r="1464" spans="25:25" x14ac:dyDescent="0.25">
      <c r="Y1464" s="22"/>
    </row>
    <row r="1465" spans="25:25" x14ac:dyDescent="0.25">
      <c r="Y1465" s="22"/>
    </row>
    <row r="1466" spans="25:25" x14ac:dyDescent="0.25">
      <c r="Y1466" s="22"/>
    </row>
    <row r="1467" spans="25:25" x14ac:dyDescent="0.25">
      <c r="Y1467" s="22"/>
    </row>
    <row r="1468" spans="25:25" x14ac:dyDescent="0.25">
      <c r="Y1468" s="22"/>
    </row>
    <row r="1469" spans="25:25" x14ac:dyDescent="0.25">
      <c r="Y1469" s="22"/>
    </row>
    <row r="1470" spans="25:25" x14ac:dyDescent="0.25">
      <c r="Y1470" s="22"/>
    </row>
    <row r="1471" spans="25:25" x14ac:dyDescent="0.25">
      <c r="Y1471" s="22"/>
    </row>
    <row r="1472" spans="25:25" x14ac:dyDescent="0.25">
      <c r="Y1472" s="22"/>
    </row>
    <row r="1473" spans="25:25" x14ac:dyDescent="0.25">
      <c r="Y1473" s="22"/>
    </row>
    <row r="1474" spans="25:25" x14ac:dyDescent="0.25">
      <c r="Y1474" s="22"/>
    </row>
    <row r="1475" spans="25:25" x14ac:dyDescent="0.25">
      <c r="Y1475" s="22"/>
    </row>
    <row r="1476" spans="25:25" x14ac:dyDescent="0.25">
      <c r="Y1476" s="22"/>
    </row>
    <row r="1477" spans="25:25" x14ac:dyDescent="0.25">
      <c r="Y1477" s="22"/>
    </row>
    <row r="1478" spans="25:25" x14ac:dyDescent="0.25">
      <c r="Y1478" s="22"/>
    </row>
    <row r="1479" spans="25:25" x14ac:dyDescent="0.25">
      <c r="Y1479" s="22"/>
    </row>
    <row r="1480" spans="25:25" x14ac:dyDescent="0.25">
      <c r="Y1480" s="22"/>
    </row>
    <row r="1481" spans="25:25" x14ac:dyDescent="0.25">
      <c r="Y1481" s="22"/>
    </row>
    <row r="1482" spans="25:25" x14ac:dyDescent="0.25">
      <c r="Y1482" s="22"/>
    </row>
    <row r="1483" spans="25:25" x14ac:dyDescent="0.25">
      <c r="Y1483" s="22"/>
    </row>
    <row r="1484" spans="25:25" x14ac:dyDescent="0.25">
      <c r="Y1484" s="22"/>
    </row>
    <row r="1485" spans="25:25" x14ac:dyDescent="0.25">
      <c r="Y1485" s="22"/>
    </row>
    <row r="1486" spans="25:25" x14ac:dyDescent="0.25">
      <c r="Y1486" s="22"/>
    </row>
    <row r="1487" spans="25:25" x14ac:dyDescent="0.25">
      <c r="Y1487" s="22"/>
    </row>
    <row r="1488" spans="25:25" x14ac:dyDescent="0.25">
      <c r="Y1488" s="22"/>
    </row>
    <row r="1489" spans="25:25" x14ac:dyDescent="0.25">
      <c r="Y1489" s="22"/>
    </row>
    <row r="1490" spans="25:25" x14ac:dyDescent="0.25">
      <c r="Y1490" s="22"/>
    </row>
    <row r="1491" spans="25:25" x14ac:dyDescent="0.25">
      <c r="Y1491" s="22"/>
    </row>
    <row r="1492" spans="25:25" x14ac:dyDescent="0.25">
      <c r="Y1492" s="22"/>
    </row>
    <row r="1493" spans="25:25" x14ac:dyDescent="0.25">
      <c r="Y1493" s="22"/>
    </row>
    <row r="1494" spans="25:25" x14ac:dyDescent="0.25">
      <c r="Y1494" s="22"/>
    </row>
    <row r="1495" spans="25:25" x14ac:dyDescent="0.25">
      <c r="Y1495" s="22"/>
    </row>
    <row r="1496" spans="25:25" x14ac:dyDescent="0.25">
      <c r="Y1496" s="22"/>
    </row>
    <row r="1497" spans="25:25" x14ac:dyDescent="0.25">
      <c r="Y1497" s="22"/>
    </row>
    <row r="1498" spans="25:25" x14ac:dyDescent="0.25">
      <c r="Y1498" s="22"/>
    </row>
    <row r="1499" spans="25:25" x14ac:dyDescent="0.25">
      <c r="Y1499" s="22"/>
    </row>
    <row r="1500" spans="25:25" x14ac:dyDescent="0.25">
      <c r="Y1500" s="22"/>
    </row>
    <row r="1501" spans="25:25" x14ac:dyDescent="0.25">
      <c r="Y1501" s="22"/>
    </row>
    <row r="1502" spans="25:25" x14ac:dyDescent="0.25">
      <c r="Y1502" s="22"/>
    </row>
    <row r="1503" spans="25:25" x14ac:dyDescent="0.25">
      <c r="Y1503" s="22"/>
    </row>
    <row r="1504" spans="25:25" x14ac:dyDescent="0.25">
      <c r="Y1504" s="22"/>
    </row>
    <row r="1505" spans="25:25" x14ac:dyDescent="0.25">
      <c r="Y1505" s="22"/>
    </row>
    <row r="1506" spans="25:25" x14ac:dyDescent="0.25">
      <c r="Y1506" s="22"/>
    </row>
    <row r="1507" spans="25:25" x14ac:dyDescent="0.25">
      <c r="Y1507" s="22"/>
    </row>
    <row r="1508" spans="25:25" x14ac:dyDescent="0.25">
      <c r="Y1508" s="22"/>
    </row>
    <row r="1509" spans="25:25" x14ac:dyDescent="0.25">
      <c r="Y1509" s="22"/>
    </row>
    <row r="1510" spans="25:25" x14ac:dyDescent="0.25">
      <c r="Y1510" s="22"/>
    </row>
    <row r="1511" spans="25:25" x14ac:dyDescent="0.25">
      <c r="Y1511" s="22"/>
    </row>
    <row r="1512" spans="25:25" x14ac:dyDescent="0.25">
      <c r="Y1512" s="22"/>
    </row>
    <row r="1513" spans="25:25" x14ac:dyDescent="0.25">
      <c r="Y1513" s="22"/>
    </row>
    <row r="1514" spans="25:25" x14ac:dyDescent="0.25">
      <c r="Y1514" s="22"/>
    </row>
    <row r="1515" spans="25:25" x14ac:dyDescent="0.25">
      <c r="Y1515" s="22"/>
    </row>
    <row r="1516" spans="25:25" x14ac:dyDescent="0.25">
      <c r="Y1516" s="22"/>
    </row>
    <row r="1517" spans="25:25" x14ac:dyDescent="0.25">
      <c r="Y1517" s="22"/>
    </row>
    <row r="1518" spans="25:25" x14ac:dyDescent="0.25">
      <c r="Y1518" s="22"/>
    </row>
    <row r="1519" spans="25:25" x14ac:dyDescent="0.25">
      <c r="Y1519" s="22"/>
    </row>
    <row r="1520" spans="25:25" x14ac:dyDescent="0.25">
      <c r="Y1520" s="22"/>
    </row>
    <row r="1521" spans="25:25" x14ac:dyDescent="0.25">
      <c r="Y1521" s="22"/>
    </row>
    <row r="1522" spans="25:25" x14ac:dyDescent="0.25">
      <c r="Y1522" s="22"/>
    </row>
    <row r="1523" spans="25:25" x14ac:dyDescent="0.25">
      <c r="Y1523" s="22"/>
    </row>
    <row r="1524" spans="25:25" x14ac:dyDescent="0.25">
      <c r="Y1524" s="22"/>
    </row>
    <row r="1525" spans="25:25" x14ac:dyDescent="0.25">
      <c r="Y1525" s="22"/>
    </row>
    <row r="1526" spans="25:25" x14ac:dyDescent="0.25">
      <c r="Y1526" s="22"/>
    </row>
    <row r="1527" spans="25:25" x14ac:dyDescent="0.25">
      <c r="Y1527" s="22"/>
    </row>
    <row r="1528" spans="25:25" x14ac:dyDescent="0.25">
      <c r="Y1528" s="22"/>
    </row>
    <row r="1529" spans="25:25" x14ac:dyDescent="0.25">
      <c r="Y1529" s="22"/>
    </row>
    <row r="1530" spans="25:25" x14ac:dyDescent="0.25">
      <c r="Y1530" s="22"/>
    </row>
    <row r="1531" spans="25:25" x14ac:dyDescent="0.25">
      <c r="Y1531" s="22"/>
    </row>
    <row r="1532" spans="25:25" x14ac:dyDescent="0.25">
      <c r="Y1532" s="22"/>
    </row>
    <row r="1533" spans="25:25" x14ac:dyDescent="0.25">
      <c r="Y1533" s="22"/>
    </row>
    <row r="1534" spans="25:25" x14ac:dyDescent="0.25">
      <c r="Y1534" s="22"/>
    </row>
    <row r="1535" spans="25:25" x14ac:dyDescent="0.25">
      <c r="Y1535" s="22"/>
    </row>
    <row r="1536" spans="25:25" x14ac:dyDescent="0.25">
      <c r="Y1536" s="22"/>
    </row>
    <row r="1537" spans="25:25" x14ac:dyDescent="0.25">
      <c r="Y1537" s="22"/>
    </row>
    <row r="1538" spans="25:25" x14ac:dyDescent="0.25">
      <c r="Y1538" s="22"/>
    </row>
    <row r="1539" spans="25:25" x14ac:dyDescent="0.25">
      <c r="Y1539" s="22"/>
    </row>
    <row r="1540" spans="25:25" x14ac:dyDescent="0.25">
      <c r="Y1540" s="22"/>
    </row>
    <row r="1541" spans="25:25" x14ac:dyDescent="0.25">
      <c r="Y1541" s="22"/>
    </row>
    <row r="1542" spans="25:25" x14ac:dyDescent="0.25">
      <c r="Y1542" s="22"/>
    </row>
    <row r="1543" spans="25:25" x14ac:dyDescent="0.25">
      <c r="Y1543" s="22"/>
    </row>
    <row r="1544" spans="25:25" x14ac:dyDescent="0.25">
      <c r="Y1544" s="22"/>
    </row>
    <row r="1545" spans="25:25" x14ac:dyDescent="0.25">
      <c r="Y1545" s="22"/>
    </row>
    <row r="1546" spans="25:25" x14ac:dyDescent="0.25">
      <c r="Y1546" s="22"/>
    </row>
    <row r="1547" spans="25:25" x14ac:dyDescent="0.25">
      <c r="Y1547" s="22"/>
    </row>
    <row r="1548" spans="25:25" x14ac:dyDescent="0.25">
      <c r="Y1548" s="22"/>
    </row>
    <row r="1549" spans="25:25" x14ac:dyDescent="0.25">
      <c r="Y1549" s="22"/>
    </row>
    <row r="1550" spans="25:25" x14ac:dyDescent="0.25">
      <c r="Y1550" s="22"/>
    </row>
    <row r="1551" spans="25:25" x14ac:dyDescent="0.25">
      <c r="Y1551" s="22"/>
    </row>
    <row r="1552" spans="25:25" x14ac:dyDescent="0.25">
      <c r="Y1552" s="22"/>
    </row>
    <row r="1553" spans="25:25" x14ac:dyDescent="0.25">
      <c r="Y1553" s="22"/>
    </row>
    <row r="1554" spans="25:25" x14ac:dyDescent="0.25">
      <c r="Y1554" s="22"/>
    </row>
    <row r="1555" spans="25:25" x14ac:dyDescent="0.25">
      <c r="Y1555" s="22"/>
    </row>
    <row r="1556" spans="25:25" x14ac:dyDescent="0.25">
      <c r="Y1556" s="22"/>
    </row>
    <row r="1557" spans="25:25" x14ac:dyDescent="0.25">
      <c r="Y1557" s="22"/>
    </row>
    <row r="1558" spans="25:25" x14ac:dyDescent="0.25">
      <c r="Y1558" s="22"/>
    </row>
    <row r="1559" spans="25:25" x14ac:dyDescent="0.25">
      <c r="Y1559" s="22"/>
    </row>
    <row r="1560" spans="25:25" x14ac:dyDescent="0.25">
      <c r="Y1560" s="22"/>
    </row>
    <row r="1561" spans="25:25" x14ac:dyDescent="0.25">
      <c r="Y1561" s="22"/>
    </row>
    <row r="1562" spans="25:25" x14ac:dyDescent="0.25">
      <c r="Y1562" s="22"/>
    </row>
    <row r="1563" spans="25:25" x14ac:dyDescent="0.25">
      <c r="Y1563" s="22"/>
    </row>
    <row r="1564" spans="25:25" x14ac:dyDescent="0.25">
      <c r="Y1564" s="22"/>
    </row>
    <row r="1565" spans="25:25" x14ac:dyDescent="0.25">
      <c r="Y1565" s="22"/>
    </row>
    <row r="1566" spans="25:25" x14ac:dyDescent="0.25">
      <c r="Y1566" s="22"/>
    </row>
    <row r="1567" spans="25:25" x14ac:dyDescent="0.25">
      <c r="Y1567" s="22"/>
    </row>
    <row r="1568" spans="25:25" x14ac:dyDescent="0.25">
      <c r="Y1568" s="22"/>
    </row>
    <row r="1569" spans="25:25" x14ac:dyDescent="0.25">
      <c r="Y1569" s="22"/>
    </row>
    <row r="1570" spans="25:25" x14ac:dyDescent="0.25">
      <c r="Y1570" s="22"/>
    </row>
    <row r="1571" spans="25:25" x14ac:dyDescent="0.25">
      <c r="Y1571" s="22"/>
    </row>
    <row r="1572" spans="25:25" x14ac:dyDescent="0.25">
      <c r="Y1572" s="22"/>
    </row>
    <row r="1573" spans="25:25" x14ac:dyDescent="0.25">
      <c r="Y1573" s="22"/>
    </row>
    <row r="1574" spans="25:25" x14ac:dyDescent="0.25">
      <c r="Y1574" s="22"/>
    </row>
    <row r="1575" spans="25:25" x14ac:dyDescent="0.25">
      <c r="Y1575" s="22"/>
    </row>
    <row r="1576" spans="25:25" x14ac:dyDescent="0.25">
      <c r="Y1576" s="22"/>
    </row>
    <row r="1577" spans="25:25" x14ac:dyDescent="0.25">
      <c r="Y1577" s="22"/>
    </row>
    <row r="1578" spans="25:25" x14ac:dyDescent="0.25">
      <c r="Y1578" s="22"/>
    </row>
    <row r="1579" spans="25:25" x14ac:dyDescent="0.25">
      <c r="Y1579" s="22"/>
    </row>
    <row r="1580" spans="25:25" x14ac:dyDescent="0.25">
      <c r="Y1580" s="22"/>
    </row>
    <row r="1581" spans="25:25" x14ac:dyDescent="0.25">
      <c r="Y1581" s="22"/>
    </row>
    <row r="1582" spans="25:25" x14ac:dyDescent="0.25">
      <c r="Y1582" s="22"/>
    </row>
    <row r="1583" spans="25:25" x14ac:dyDescent="0.25">
      <c r="Y1583" s="22"/>
    </row>
    <row r="1584" spans="25:25" x14ac:dyDescent="0.25">
      <c r="Y1584" s="22"/>
    </row>
    <row r="1585" spans="25:25" x14ac:dyDescent="0.25">
      <c r="Y1585" s="22"/>
    </row>
    <row r="1586" spans="25:25" x14ac:dyDescent="0.25">
      <c r="Y1586" s="22"/>
    </row>
    <row r="1587" spans="25:25" x14ac:dyDescent="0.25">
      <c r="Y1587" s="22"/>
    </row>
    <row r="1588" spans="25:25" x14ac:dyDescent="0.25">
      <c r="Y1588" s="22"/>
    </row>
    <row r="1589" spans="25:25" x14ac:dyDescent="0.25">
      <c r="Y1589" s="22"/>
    </row>
    <row r="1590" spans="25:25" x14ac:dyDescent="0.25">
      <c r="Y1590" s="22"/>
    </row>
    <row r="1591" spans="25:25" x14ac:dyDescent="0.25">
      <c r="Y1591" s="22"/>
    </row>
    <row r="1592" spans="25:25" x14ac:dyDescent="0.25">
      <c r="Y1592" s="22"/>
    </row>
    <row r="1593" spans="25:25" x14ac:dyDescent="0.25">
      <c r="Y1593" s="22"/>
    </row>
    <row r="1594" spans="25:25" x14ac:dyDescent="0.25">
      <c r="Y1594" s="22"/>
    </row>
    <row r="1595" spans="25:25" x14ac:dyDescent="0.25">
      <c r="Y1595" s="22"/>
    </row>
    <row r="1596" spans="25:25" x14ac:dyDescent="0.25">
      <c r="Y1596" s="22"/>
    </row>
    <row r="1597" spans="25:25" x14ac:dyDescent="0.25">
      <c r="Y1597" s="22"/>
    </row>
    <row r="1598" spans="25:25" x14ac:dyDescent="0.25">
      <c r="Y1598" s="22"/>
    </row>
    <row r="1599" spans="25:25" x14ac:dyDescent="0.25">
      <c r="Y1599" s="22"/>
    </row>
    <row r="1600" spans="25:25" x14ac:dyDescent="0.25">
      <c r="Y1600" s="22"/>
    </row>
    <row r="1601" spans="25:25" x14ac:dyDescent="0.25">
      <c r="Y1601" s="22"/>
    </row>
    <row r="1602" spans="25:25" x14ac:dyDescent="0.25">
      <c r="Y1602" s="22"/>
    </row>
  </sheetData>
  <sheetProtection sheet="1" formatCells="0" formatColumns="0" formatRows="0" insertColumns="0" insertRows="0" insertHyperlinks="0" deleteColumns="0" deleteRows="0" sort="0" autoFilter="0" pivotTables="0"/>
  <mergeCells count="17">
    <mergeCell ref="O1:U1"/>
    <mergeCell ref="O8:R8"/>
    <mergeCell ref="O15:R15"/>
    <mergeCell ref="C1:D1"/>
    <mergeCell ref="F1:M1"/>
    <mergeCell ref="F9:M9"/>
    <mergeCell ref="I25:J25"/>
    <mergeCell ref="C9:D9"/>
    <mergeCell ref="C2:D2"/>
    <mergeCell ref="C10:D10"/>
    <mergeCell ref="C20:D20"/>
    <mergeCell ref="F17:M17"/>
    <mergeCell ref="F2:M2"/>
    <mergeCell ref="F10:M10"/>
    <mergeCell ref="F18:M18"/>
    <mergeCell ref="L25:M25"/>
    <mergeCell ref="C25:G25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51F4A9DCA4B04A85ED0935277E7348" ma:contentTypeVersion="14" ma:contentTypeDescription="Crear nuevo documento." ma:contentTypeScope="" ma:versionID="950cf34a7015f95d172a77e14d85c53c">
  <xsd:schema xmlns:xsd="http://www.w3.org/2001/XMLSchema" xmlns:xs="http://www.w3.org/2001/XMLSchema" xmlns:p="http://schemas.microsoft.com/office/2006/metadata/properties" xmlns:ns3="d46d3950-1b4c-4cbe-8c07-23269fec1454" xmlns:ns4="ac633fd9-6ba0-41fb-a45b-0967ea5e500e" targetNamespace="http://schemas.microsoft.com/office/2006/metadata/properties" ma:root="true" ma:fieldsID="a24061d00ea728a7bbbee7931d992998" ns3:_="" ns4:_="">
    <xsd:import namespace="d46d3950-1b4c-4cbe-8c07-23269fec1454"/>
    <xsd:import namespace="ac633fd9-6ba0-41fb-a45b-0967ea5e50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d3950-1b4c-4cbe-8c07-23269fec1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33fd9-6ba0-41fb-a45b-0967ea5e50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DCEEA-BA28-48F9-BDC8-7454378B89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06B356-6822-460E-9B70-2FD716721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d3950-1b4c-4cbe-8c07-23269fec1454"/>
    <ds:schemaRef ds:uri="ac633fd9-6ba0-41fb-a45b-0967ea5e5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690124-B52E-4BCD-9276-271D94503AF5}">
  <ds:schemaRefs>
    <ds:schemaRef ds:uri="ac633fd9-6ba0-41fb-a45b-0967ea5e500e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d46d3950-1b4c-4cbe-8c07-23269fec1454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Modelo</vt:lpstr>
      <vt:lpstr>Calculos</vt:lpstr>
      <vt:lpstr>Modelo!Área_de_impresión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Piedrahita</dc:creator>
  <cp:lastModifiedBy>Jefferson Andres Piedrahita Gonzalez</cp:lastModifiedBy>
  <cp:lastPrinted>2022-04-09T05:52:33Z</cp:lastPrinted>
  <dcterms:created xsi:type="dcterms:W3CDTF">2022-03-04T22:52:08Z</dcterms:created>
  <dcterms:modified xsi:type="dcterms:W3CDTF">2022-07-15T01:36:46Z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0x010100E551F4A9DCA4B04A85ED0935277E7348</vt:lpwstr>
  </property>
</Properties>
</file>