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555" yWindow="-90" windowWidth="8130" windowHeight="8355" tabRatio="766" firstSheet="4" activeTab="5"/>
  </bookViews>
  <sheets>
    <sheet name="PLAN CONT" sheetId="1" r:id="rId1"/>
    <sheet name="TABLAS " sheetId="24" r:id="rId2"/>
    <sheet name="INVEN Y BALAN" sheetId="35" r:id="rId3"/>
    <sheet name="COMPRA " sheetId="27" r:id="rId4"/>
    <sheet name="VENTAS" sheetId="28" r:id="rId5"/>
    <sheet name="PLANILLA" sheetId="29" r:id="rId6"/>
    <sheet name="ACTIVO " sheetId="32" r:id="rId7"/>
    <sheet name="EFECT" sheetId="30" r:id="rId8"/>
    <sheet name="CTA CTE" sheetId="34" r:id="rId9"/>
    <sheet name="LIBRO DIARIO" sheetId="20" r:id="rId10"/>
    <sheet name="LIBRO DIARIO DE FORM SIMP" sheetId="31" r:id="rId11"/>
    <sheet name="MAYOR" sheetId="21" r:id="rId12"/>
    <sheet name="BALANCE DE COMPROBACION " sheetId="33" r:id="rId13"/>
    <sheet name="H Trabajo" sheetId="14" r:id="rId14"/>
    <sheet name="BBGG" sheetId="25" r:id="rId15"/>
    <sheet name="EEGGPP" sheetId="23" r:id="rId16"/>
  </sheets>
  <definedNames>
    <definedName name="_xlnm._FilterDatabase" localSheetId="9" hidden="1">'LIBRO DIARIO'!$H$7:$K$25</definedName>
  </definedNames>
  <calcPr calcId="152511"/>
</workbook>
</file>

<file path=xl/calcChain.xml><?xml version="1.0" encoding="utf-8"?>
<calcChain xmlns="http://schemas.openxmlformats.org/spreadsheetml/2006/main">
  <c r="E122" i="30" l="1"/>
  <c r="E121" i="30"/>
  <c r="E10" i="30"/>
  <c r="H14" i="29"/>
  <c r="O12" i="29"/>
  <c r="O11" i="29"/>
  <c r="T11" i="29" s="1"/>
  <c r="U11" i="29" s="1"/>
  <c r="V11" i="29" s="1"/>
  <c r="Z11" i="29" s="1"/>
  <c r="O10" i="29"/>
  <c r="T10" i="29" s="1"/>
  <c r="V17" i="29"/>
  <c r="L11" i="29"/>
  <c r="L12" i="29"/>
  <c r="L14" i="29" s="1"/>
  <c r="L10" i="29"/>
  <c r="G111" i="30"/>
  <c r="G107" i="30"/>
  <c r="G103" i="30"/>
  <c r="G99" i="30"/>
  <c r="G95" i="30"/>
  <c r="G91" i="30"/>
  <c r="G87" i="30"/>
  <c r="G83" i="30"/>
  <c r="G79" i="30"/>
  <c r="G75" i="30"/>
  <c r="G71" i="30"/>
  <c r="G67" i="30"/>
  <c r="G63" i="30"/>
  <c r="G62" i="30"/>
  <c r="E63" i="30"/>
  <c r="G58" i="30"/>
  <c r="G54" i="30"/>
  <c r="G50" i="30"/>
  <c r="G46" i="30"/>
  <c r="G42" i="30"/>
  <c r="G38" i="30"/>
  <c r="G34" i="30"/>
  <c r="G30" i="30"/>
  <c r="G26" i="30"/>
  <c r="G22" i="30"/>
  <c r="G18" i="30"/>
  <c r="G14" i="30"/>
  <c r="F109" i="30"/>
  <c r="F105" i="30"/>
  <c r="F101" i="30"/>
  <c r="F97" i="30"/>
  <c r="F93" i="30"/>
  <c r="F89" i="30"/>
  <c r="F85" i="30"/>
  <c r="F81" i="30"/>
  <c r="F77" i="30"/>
  <c r="F73" i="30"/>
  <c r="F69" i="30"/>
  <c r="F65" i="30"/>
  <c r="F60" i="30"/>
  <c r="F56" i="30"/>
  <c r="F52" i="30"/>
  <c r="F48" i="30"/>
  <c r="F44" i="30"/>
  <c r="F40" i="30"/>
  <c r="F36" i="30"/>
  <c r="F32" i="30"/>
  <c r="K39" i="28"/>
  <c r="O39" i="28" s="1"/>
  <c r="K35" i="28"/>
  <c r="O35" i="28" s="1"/>
  <c r="K31" i="28"/>
  <c r="O31" i="28" s="1"/>
  <c r="K27" i="28"/>
  <c r="O27" i="28" s="1"/>
  <c r="K22" i="28"/>
  <c r="O22" i="28" s="1"/>
  <c r="K17" i="28"/>
  <c r="O17" i="28" s="1"/>
  <c r="F28" i="30"/>
  <c r="F24" i="30"/>
  <c r="F20" i="30"/>
  <c r="F16" i="30"/>
  <c r="F12" i="30"/>
  <c r="P43" i="28"/>
  <c r="N43" i="28"/>
  <c r="M43" i="28"/>
  <c r="L43" i="28"/>
  <c r="J43" i="28"/>
  <c r="AF42" i="28"/>
  <c r="Z42" i="28"/>
  <c r="K42" i="28"/>
  <c r="O42" i="28" s="1"/>
  <c r="AF41" i="28"/>
  <c r="Z41" i="28"/>
  <c r="K41" i="28"/>
  <c r="O41" i="28" s="1"/>
  <c r="AF40" i="28"/>
  <c r="Z40" i="28"/>
  <c r="K40" i="28"/>
  <c r="O40" i="28" s="1"/>
  <c r="AF38" i="28"/>
  <c r="Z38" i="28"/>
  <c r="K38" i="28"/>
  <c r="O38" i="28" s="1"/>
  <c r="Z37" i="28"/>
  <c r="AG37" i="28" s="1"/>
  <c r="K37" i="28"/>
  <c r="O37" i="28" s="1"/>
  <c r="AF36" i="28"/>
  <c r="Z36" i="28"/>
  <c r="AG36" i="28" s="1"/>
  <c r="AK36" i="28" s="1"/>
  <c r="K36" i="28"/>
  <c r="O36" i="28" s="1"/>
  <c r="AF34" i="28"/>
  <c r="Z34" i="28"/>
  <c r="K34" i="28"/>
  <c r="O34" i="28" s="1"/>
  <c r="AF33" i="28"/>
  <c r="Z33" i="28"/>
  <c r="AG33" i="28" s="1"/>
  <c r="AK33" i="28" s="1"/>
  <c r="K33" i="28"/>
  <c r="O33" i="28" s="1"/>
  <c r="AF32" i="28"/>
  <c r="Z32" i="28"/>
  <c r="K32" i="28"/>
  <c r="O32" i="28" s="1"/>
  <c r="AF30" i="28"/>
  <c r="Z30" i="28"/>
  <c r="AG30" i="28" s="1"/>
  <c r="AK30" i="28" s="1"/>
  <c r="K30" i="28"/>
  <c r="O30" i="28" s="1"/>
  <c r="AF29" i="28"/>
  <c r="Z29" i="28"/>
  <c r="K29" i="28"/>
  <c r="O29" i="28" s="1"/>
  <c r="AF28" i="28"/>
  <c r="Z28" i="28"/>
  <c r="AG28" i="28" s="1"/>
  <c r="AK28" i="28" s="1"/>
  <c r="K28" i="28"/>
  <c r="O28" i="28" s="1"/>
  <c r="AF26" i="28"/>
  <c r="Z26" i="28"/>
  <c r="K26" i="28"/>
  <c r="O26" i="28" s="1"/>
  <c r="Z25" i="28"/>
  <c r="AG25" i="28" s="1"/>
  <c r="AK25" i="28" s="1"/>
  <c r="K25" i="28"/>
  <c r="O25" i="28" s="1"/>
  <c r="AF24" i="28"/>
  <c r="Z24" i="28"/>
  <c r="K24" i="28"/>
  <c r="O24" i="28" s="1"/>
  <c r="AF23" i="28"/>
  <c r="Z23" i="28"/>
  <c r="K23" i="28"/>
  <c r="O23" i="28" s="1"/>
  <c r="Z21" i="28"/>
  <c r="K21" i="28"/>
  <c r="O21" i="28" s="1"/>
  <c r="Z20" i="28"/>
  <c r="AG20" i="28" s="1"/>
  <c r="K20" i="28"/>
  <c r="O20" i="28" s="1"/>
  <c r="AF19" i="28"/>
  <c r="Z19" i="28"/>
  <c r="K19" i="28"/>
  <c r="O19" i="28" s="1"/>
  <c r="AF18" i="28"/>
  <c r="Z18" i="28"/>
  <c r="K18" i="28"/>
  <c r="O18" i="28" s="1"/>
  <c r="AF16" i="28"/>
  <c r="Z16" i="28"/>
  <c r="K16" i="28"/>
  <c r="O16" i="28" s="1"/>
  <c r="AF15" i="28"/>
  <c r="Z15" i="28"/>
  <c r="K15" i="28"/>
  <c r="O15" i="28" s="1"/>
  <c r="AF14" i="28"/>
  <c r="Z14" i="28"/>
  <c r="K14" i="28"/>
  <c r="O14" i="28" s="1"/>
  <c r="AF13" i="28"/>
  <c r="Z13" i="28"/>
  <c r="K13" i="28"/>
  <c r="O13" i="28" s="1"/>
  <c r="Z12" i="28"/>
  <c r="AG12" i="28" s="1"/>
  <c r="K12" i="28"/>
  <c r="O12" i="28" s="1"/>
  <c r="H12" i="28"/>
  <c r="U10" i="29" l="1"/>
  <c r="V10" i="29" s="1"/>
  <c r="AG13" i="28"/>
  <c r="AG18" i="28"/>
  <c r="F64" i="30"/>
  <c r="O14" i="29"/>
  <c r="G115" i="30" s="1"/>
  <c r="T12" i="29"/>
  <c r="U12" i="29" s="1"/>
  <c r="V12" i="29" s="1"/>
  <c r="Z12" i="29" s="1"/>
  <c r="AG29" i="28"/>
  <c r="AK29" i="28" s="1"/>
  <c r="AG34" i="28"/>
  <c r="AK34" i="28" s="1"/>
  <c r="AG15" i="28"/>
  <c r="AG26" i="28"/>
  <c r="AK26" i="28" s="1"/>
  <c r="AG32" i="28"/>
  <c r="AK32" i="28" s="1"/>
  <c r="K43" i="28"/>
  <c r="AK15" i="28"/>
  <c r="AG21" i="28"/>
  <c r="AK21" i="28" s="1"/>
  <c r="AK13" i="28"/>
  <c r="Z43" i="28"/>
  <c r="AF43" i="28"/>
  <c r="AG19" i="28"/>
  <c r="AK19" i="28" s="1"/>
  <c r="AK18" i="28"/>
  <c r="AK37" i="28"/>
  <c r="AG40" i="28"/>
  <c r="AK40" i="28" s="1"/>
  <c r="O43" i="28"/>
  <c r="AG14" i="28"/>
  <c r="AK14" i="28" s="1"/>
  <c r="AG41" i="28"/>
  <c r="AK41" i="28" s="1"/>
  <c r="AG42" i="28"/>
  <c r="AK42" i="28" s="1"/>
  <c r="AG16" i="28"/>
  <c r="AK16" i="28" s="1"/>
  <c r="AK20" i="28"/>
  <c r="AG24" i="28"/>
  <c r="AK24" i="28" s="1"/>
  <c r="AG38" i="28"/>
  <c r="AK38" i="28" s="1"/>
  <c r="AK12" i="28"/>
  <c r="AG23" i="28"/>
  <c r="AK23" i="28" s="1"/>
  <c r="Q43" i="28"/>
  <c r="U14" i="29" l="1"/>
  <c r="G113" i="30" s="1"/>
  <c r="V14" i="29"/>
  <c r="G114" i="30" s="1"/>
  <c r="Z10" i="29"/>
  <c r="Z14" i="29" s="1"/>
  <c r="AK43" i="28"/>
  <c r="AG43" i="28"/>
  <c r="K33" i="27" l="1"/>
  <c r="L33" i="27" s="1"/>
  <c r="G120" i="30"/>
  <c r="E119" i="30"/>
  <c r="F118" i="30" l="1"/>
  <c r="F117" i="30"/>
  <c r="E115" i="30"/>
  <c r="E116" i="30"/>
  <c r="E117" i="30"/>
  <c r="E118" i="30"/>
  <c r="E114" i="30"/>
  <c r="F116" i="30"/>
  <c r="E120" i="30"/>
  <c r="E113" i="30"/>
  <c r="E112" i="30"/>
  <c r="F112" i="30"/>
  <c r="E111" i="30"/>
  <c r="G110" i="30"/>
  <c r="E110" i="30"/>
  <c r="E109" i="30"/>
  <c r="E108" i="30"/>
  <c r="F108" i="30"/>
  <c r="E107" i="30"/>
  <c r="G106" i="30"/>
  <c r="E106" i="30"/>
  <c r="E105" i="30"/>
  <c r="E104" i="30"/>
  <c r="F104" i="30"/>
  <c r="E103" i="30"/>
  <c r="G102" i="30"/>
  <c r="E102" i="30"/>
  <c r="E101" i="30"/>
  <c r="E100" i="30"/>
  <c r="F100" i="30"/>
  <c r="E99" i="30"/>
  <c r="G98" i="30"/>
  <c r="E98" i="30"/>
  <c r="E97" i="30"/>
  <c r="E96" i="30"/>
  <c r="F96" i="30"/>
  <c r="E95" i="30"/>
  <c r="G94" i="30"/>
  <c r="E94" i="30"/>
  <c r="E93" i="30"/>
  <c r="E92" i="30"/>
  <c r="F92" i="30"/>
  <c r="E91" i="30"/>
  <c r="G90" i="30"/>
  <c r="E90" i="30"/>
  <c r="E89" i="30"/>
  <c r="E88" i="30"/>
  <c r="F88" i="30"/>
  <c r="E87" i="30"/>
  <c r="G86" i="30"/>
  <c r="E86" i="30"/>
  <c r="E85" i="30"/>
  <c r="E84" i="30"/>
  <c r="F84" i="30"/>
  <c r="E83" i="30"/>
  <c r="G82" i="30"/>
  <c r="E82" i="30"/>
  <c r="E81" i="30"/>
  <c r="E80" i="30"/>
  <c r="F80" i="30"/>
  <c r="E79" i="30"/>
  <c r="G78" i="30"/>
  <c r="E78" i="30"/>
  <c r="E77" i="30"/>
  <c r="E76" i="30"/>
  <c r="F76" i="30"/>
  <c r="E75" i="30"/>
  <c r="G74" i="30"/>
  <c r="E74" i="30"/>
  <c r="E73" i="30"/>
  <c r="E72" i="30"/>
  <c r="F72" i="30"/>
  <c r="E71" i="30"/>
  <c r="G70" i="30"/>
  <c r="E70" i="30"/>
  <c r="E69" i="30"/>
  <c r="E68" i="30"/>
  <c r="F68" i="30"/>
  <c r="E67" i="30"/>
  <c r="G66" i="30"/>
  <c r="E66" i="30"/>
  <c r="E65" i="30"/>
  <c r="E64" i="30"/>
  <c r="E62" i="30"/>
  <c r="G61" i="30"/>
  <c r="E61" i="30"/>
  <c r="E60" i="30"/>
  <c r="E59" i="30"/>
  <c r="F59" i="30"/>
  <c r="E58" i="30"/>
  <c r="G57" i="30"/>
  <c r="E57" i="30"/>
  <c r="E56" i="30"/>
  <c r="E55" i="30"/>
  <c r="F55" i="30"/>
  <c r="E54" i="30"/>
  <c r="G53" i="30"/>
  <c r="E53" i="30"/>
  <c r="E52" i="30"/>
  <c r="E51" i="30"/>
  <c r="E50" i="30"/>
  <c r="G49" i="30"/>
  <c r="E49" i="30"/>
  <c r="E48" i="30"/>
  <c r="F31" i="30"/>
  <c r="F27" i="30"/>
  <c r="F23" i="30"/>
  <c r="F19" i="30"/>
  <c r="F15" i="30"/>
  <c r="E47" i="30"/>
  <c r="F47" i="30"/>
  <c r="E46" i="30"/>
  <c r="G45" i="30"/>
  <c r="E45" i="30"/>
  <c r="E44" i="30"/>
  <c r="E43" i="30"/>
  <c r="F43" i="30"/>
  <c r="E42" i="30"/>
  <c r="G41" i="30"/>
  <c r="E41" i="30"/>
  <c r="E40" i="30"/>
  <c r="E39" i="30"/>
  <c r="F39" i="30"/>
  <c r="E38" i="30"/>
  <c r="G37" i="30"/>
  <c r="E37" i="30"/>
  <c r="E36" i="30"/>
  <c r="E35" i="30"/>
  <c r="F35" i="30"/>
  <c r="E34" i="30"/>
  <c r="G33" i="30"/>
  <c r="E33" i="30"/>
  <c r="E32" i="30"/>
  <c r="E31" i="30"/>
  <c r="E30" i="30"/>
  <c r="G29" i="30"/>
  <c r="E29" i="30"/>
  <c r="E28" i="30"/>
  <c r="E27" i="30"/>
  <c r="E26" i="30"/>
  <c r="G25" i="30"/>
  <c r="E25" i="30"/>
  <c r="E24" i="30"/>
  <c r="E23" i="30"/>
  <c r="E22" i="30"/>
  <c r="G21" i="30"/>
  <c r="E21" i="30"/>
  <c r="E20" i="30"/>
  <c r="E19" i="30"/>
  <c r="E18" i="30"/>
  <c r="G17" i="30"/>
  <c r="E17" i="30"/>
  <c r="E16" i="30"/>
  <c r="G13" i="30"/>
  <c r="E15" i="30"/>
  <c r="E14" i="30"/>
  <c r="I14" i="34"/>
  <c r="M17" i="32" l="1"/>
  <c r="M18" i="32"/>
  <c r="M19" i="32"/>
  <c r="M20" i="32"/>
  <c r="M21" i="32"/>
  <c r="O21" i="32" s="1"/>
  <c r="E12" i="30" l="1"/>
  <c r="V10" i="32"/>
  <c r="V11" i="32"/>
  <c r="V12" i="32"/>
  <c r="V13" i="32"/>
  <c r="W13" i="32" s="1"/>
  <c r="U13" i="32" s="1"/>
  <c r="Z13" i="32" s="1"/>
  <c r="V14" i="32"/>
  <c r="V15" i="32"/>
  <c r="V16" i="32"/>
  <c r="V17" i="32"/>
  <c r="W17" i="32" s="1"/>
  <c r="U17" i="32" s="1"/>
  <c r="Z17" i="32" s="1"/>
  <c r="V18" i="32"/>
  <c r="V19" i="32"/>
  <c r="V20" i="32"/>
  <c r="W11" i="32" l="1"/>
  <c r="U11" i="32" s="1"/>
  <c r="Z11" i="32" s="1"/>
  <c r="V21" i="32"/>
  <c r="W21" i="32" s="1"/>
  <c r="U21" i="32" s="1"/>
  <c r="Z21" i="32" s="1"/>
  <c r="W20" i="32"/>
  <c r="U20" i="32" s="1"/>
  <c r="Z20" i="32" s="1"/>
  <c r="AB20" i="32" s="1"/>
  <c r="W15" i="32"/>
  <c r="U15" i="32" s="1"/>
  <c r="Z15" i="32" s="1"/>
  <c r="W14" i="32"/>
  <c r="U14" i="32" s="1"/>
  <c r="Z14" i="32" s="1"/>
  <c r="AB14" i="32" s="1"/>
  <c r="W12" i="32"/>
  <c r="U12" i="32" s="1"/>
  <c r="Z12" i="32" s="1"/>
  <c r="AB12" i="32" s="1"/>
  <c r="W16" i="32"/>
  <c r="U16" i="32" s="1"/>
  <c r="Z16" i="32" s="1"/>
  <c r="AB16" i="32" s="1"/>
  <c r="W19" i="32"/>
  <c r="U19" i="32" s="1"/>
  <c r="Z19" i="32" s="1"/>
  <c r="W18" i="32"/>
  <c r="U18" i="32" s="1"/>
  <c r="Z18" i="32" s="1"/>
  <c r="AB18" i="32" s="1"/>
  <c r="W10" i="32"/>
  <c r="M10" i="32"/>
  <c r="M11" i="32"/>
  <c r="M12" i="32"/>
  <c r="M13" i="32"/>
  <c r="M14" i="32"/>
  <c r="M15" i="32"/>
  <c r="M16" i="32"/>
  <c r="W22" i="32" l="1"/>
  <c r="U10" i="32"/>
  <c r="Z10" i="32" s="1"/>
  <c r="AB10" i="32" s="1"/>
  <c r="T53" i="27"/>
  <c r="K16" i="27"/>
  <c r="L16" i="27" s="1"/>
  <c r="K17" i="27"/>
  <c r="L17" i="27" s="1"/>
  <c r="K18" i="27"/>
  <c r="L18" i="27" s="1"/>
  <c r="K19" i="27"/>
  <c r="L19" i="27" s="1"/>
  <c r="K20" i="27"/>
  <c r="L20" i="27" s="1"/>
  <c r="K21" i="27"/>
  <c r="L21" i="27" s="1"/>
  <c r="K22" i="27"/>
  <c r="L22" i="27" s="1"/>
  <c r="K23" i="27"/>
  <c r="L23" i="27" s="1"/>
  <c r="K24" i="27"/>
  <c r="L24" i="27" s="1"/>
  <c r="K25" i="27"/>
  <c r="L25" i="27" s="1"/>
  <c r="K26" i="27"/>
  <c r="L26" i="27" s="1"/>
  <c r="K27" i="27"/>
  <c r="L27" i="27"/>
  <c r="K28" i="27"/>
  <c r="L28" i="27" s="1"/>
  <c r="K29" i="27"/>
  <c r="L29" i="27" s="1"/>
  <c r="K30" i="27"/>
  <c r="L30" i="27" s="1"/>
  <c r="K31" i="27"/>
  <c r="L31" i="27" s="1"/>
  <c r="K32" i="27"/>
  <c r="L32" i="27" s="1"/>
  <c r="K34" i="27"/>
  <c r="L34" i="27" s="1"/>
  <c r="K35" i="27"/>
  <c r="L35" i="27" s="1"/>
  <c r="K36" i="27"/>
  <c r="L36" i="27" s="1"/>
  <c r="K37" i="27"/>
  <c r="L37" i="27" s="1"/>
  <c r="K38" i="27"/>
  <c r="L38" i="27" s="1"/>
  <c r="K39" i="27"/>
  <c r="L39" i="27" s="1"/>
  <c r="K40" i="27"/>
  <c r="L40" i="27" s="1"/>
  <c r="K41" i="27"/>
  <c r="L41" i="27" s="1"/>
  <c r="K42" i="27"/>
  <c r="L42" i="27" s="1"/>
  <c r="K43" i="27"/>
  <c r="L43" i="27" s="1"/>
  <c r="K44" i="27"/>
  <c r="L44" i="27" s="1"/>
  <c r="K45" i="27"/>
  <c r="L45" i="27" s="1"/>
  <c r="K46" i="27"/>
  <c r="L46" i="27" s="1"/>
  <c r="K47" i="27"/>
  <c r="L47" i="27" s="1"/>
  <c r="K48" i="27"/>
  <c r="L48" i="27" s="1"/>
  <c r="K49" i="27"/>
  <c r="L49" i="27" s="1"/>
  <c r="K50" i="27"/>
  <c r="L50" i="27" s="1"/>
  <c r="K51" i="27"/>
  <c r="L51" i="27" s="1"/>
  <c r="K52" i="27"/>
  <c r="L52" i="27" s="1"/>
  <c r="K15" i="27"/>
  <c r="L15" i="27" s="1"/>
  <c r="F51" i="30" l="1"/>
  <c r="F123" i="30" s="1"/>
  <c r="G123" i="30"/>
  <c r="K53" i="27"/>
  <c r="L53" i="27" s="1"/>
  <c r="I56" i="20" l="1"/>
  <c r="P34" i="20"/>
  <c r="P33" i="20"/>
  <c r="P32" i="20"/>
  <c r="P35" i="20" s="1"/>
  <c r="K843" i="20"/>
  <c r="K23" i="29"/>
  <c r="K24" i="29" s="1"/>
  <c r="K25" i="29" s="1"/>
  <c r="K26" i="29" s="1"/>
  <c r="J161" i="20" l="1"/>
  <c r="J299" i="20"/>
  <c r="J434" i="20"/>
  <c r="J572" i="20"/>
  <c r="J707" i="20"/>
  <c r="J75" i="20"/>
  <c r="J230" i="20"/>
  <c r="J366" i="20"/>
  <c r="J504" i="20"/>
  <c r="J638" i="20"/>
  <c r="J780" i="20"/>
  <c r="C60" i="14"/>
  <c r="C58" i="14"/>
  <c r="X7" i="14"/>
  <c r="X9" i="14"/>
  <c r="X11" i="14"/>
  <c r="X13" i="14"/>
  <c r="X15" i="14"/>
  <c r="X25" i="14"/>
  <c r="E17" i="25" s="1"/>
  <c r="O56" i="14"/>
  <c r="P55" i="14"/>
  <c r="O53" i="14"/>
  <c r="O54" i="14"/>
  <c r="O52" i="14"/>
  <c r="P7" i="14"/>
  <c r="P9" i="14"/>
  <c r="P11" i="14"/>
  <c r="P13" i="14"/>
  <c r="P15" i="14"/>
  <c r="P25" i="14"/>
  <c r="J57" i="14"/>
  <c r="C36" i="33" l="1"/>
  <c r="U1017" i="21"/>
  <c r="U1000" i="21"/>
  <c r="U983" i="21"/>
  <c r="U966" i="21"/>
  <c r="U949" i="21"/>
  <c r="U932" i="21"/>
  <c r="U915" i="21"/>
  <c r="U898" i="21"/>
  <c r="U881" i="21"/>
  <c r="U864" i="21"/>
  <c r="U847" i="21"/>
  <c r="U830" i="21"/>
  <c r="U813" i="21"/>
  <c r="U796" i="21"/>
  <c r="U779" i="21"/>
  <c r="U762" i="21"/>
  <c r="U745" i="21"/>
  <c r="U728" i="21"/>
  <c r="U711" i="21"/>
  <c r="U694" i="21"/>
  <c r="U677" i="21"/>
  <c r="U660" i="21"/>
  <c r="U643" i="21"/>
  <c r="U626" i="21"/>
  <c r="U609" i="21"/>
  <c r="U592" i="21"/>
  <c r="U575" i="21"/>
  <c r="U558" i="21"/>
  <c r="U541" i="21"/>
  <c r="U524" i="21"/>
  <c r="U507" i="21"/>
  <c r="U490" i="21"/>
  <c r="U473" i="21"/>
  <c r="U456" i="21"/>
  <c r="U439" i="21"/>
  <c r="U422" i="21"/>
  <c r="U405" i="21"/>
  <c r="U388" i="21"/>
  <c r="U371" i="21"/>
  <c r="U354" i="21"/>
  <c r="U337" i="21"/>
  <c r="U320" i="21"/>
  <c r="U303" i="21"/>
  <c r="U286" i="21"/>
  <c r="U269" i="21"/>
  <c r="U252" i="21"/>
  <c r="U235" i="21"/>
  <c r="U218" i="21"/>
  <c r="U201" i="21"/>
  <c r="U180" i="21"/>
  <c r="U163" i="21"/>
  <c r="U146" i="21"/>
  <c r="U128" i="21"/>
  <c r="U111" i="21"/>
  <c r="U94" i="21"/>
  <c r="U77" i="21"/>
  <c r="U60" i="21"/>
  <c r="U43" i="21"/>
  <c r="N1018" i="21"/>
  <c r="AB1016" i="21"/>
  <c r="AB999" i="21"/>
  <c r="AB982" i="21"/>
  <c r="AB965" i="21"/>
  <c r="AB948" i="21"/>
  <c r="AB931" i="21"/>
  <c r="AB914" i="21"/>
  <c r="AB897" i="21"/>
  <c r="AB880" i="21"/>
  <c r="AB863" i="21"/>
  <c r="AB846" i="21"/>
  <c r="AB829" i="21"/>
  <c r="AB812" i="21"/>
  <c r="AB795" i="21"/>
  <c r="AB778" i="21"/>
  <c r="AB761" i="21"/>
  <c r="AB744" i="21"/>
  <c r="AB727" i="21"/>
  <c r="AB710" i="21"/>
  <c r="AB693" i="21"/>
  <c r="AB676" i="21"/>
  <c r="AB659" i="21"/>
  <c r="AB642" i="21"/>
  <c r="AB625" i="21"/>
  <c r="AB608" i="21"/>
  <c r="AB591" i="21"/>
  <c r="AB574" i="21"/>
  <c r="AB557" i="21"/>
  <c r="AB540" i="21"/>
  <c r="AB523" i="21"/>
  <c r="AB506" i="21"/>
  <c r="AB489" i="21"/>
  <c r="AB472" i="21"/>
  <c r="AB455" i="21"/>
  <c r="AB438" i="21"/>
  <c r="AB421" i="21"/>
  <c r="AB404" i="21"/>
  <c r="AB387" i="21"/>
  <c r="AB370" i="21"/>
  <c r="AB353" i="21"/>
  <c r="AB336" i="21"/>
  <c r="AB319" i="21"/>
  <c r="AB302" i="21"/>
  <c r="AB285" i="21"/>
  <c r="AB268" i="21"/>
  <c r="AB251" i="21"/>
  <c r="AB234" i="21"/>
  <c r="AB217" i="21"/>
  <c r="AB200" i="21"/>
  <c r="AB162" i="21"/>
  <c r="AB145" i="21"/>
  <c r="AB128" i="21"/>
  <c r="AB111" i="21"/>
  <c r="AB94" i="21"/>
  <c r="AB77" i="21"/>
  <c r="AB60" i="21"/>
  <c r="AB43" i="21"/>
  <c r="AB26" i="21"/>
  <c r="U26" i="21"/>
  <c r="AB9" i="21"/>
  <c r="U9" i="21"/>
  <c r="N1001" i="21"/>
  <c r="N984" i="21"/>
  <c r="N967" i="21"/>
  <c r="N950" i="21"/>
  <c r="N933" i="21"/>
  <c r="N916" i="21"/>
  <c r="N899" i="21"/>
  <c r="N882" i="21"/>
  <c r="N865" i="21"/>
  <c r="N848" i="21"/>
  <c r="N831" i="21"/>
  <c r="N814" i="21"/>
  <c r="N797" i="21"/>
  <c r="N780" i="21"/>
  <c r="N763" i="21"/>
  <c r="N746" i="21"/>
  <c r="N729" i="21"/>
  <c r="N712" i="21"/>
  <c r="N695" i="21"/>
  <c r="N678" i="21"/>
  <c r="N661" i="21"/>
  <c r="N644" i="21"/>
  <c r="N627" i="21"/>
  <c r="N610" i="21"/>
  <c r="N593" i="21"/>
  <c r="N575" i="21"/>
  <c r="N558" i="21"/>
  <c r="N541" i="21"/>
  <c r="N524" i="21"/>
  <c r="N507" i="21"/>
  <c r="N490" i="21"/>
  <c r="N473" i="21"/>
  <c r="N456" i="21"/>
  <c r="N439" i="21"/>
  <c r="N422" i="21"/>
  <c r="N405" i="21"/>
  <c r="N388" i="21"/>
  <c r="N371" i="21"/>
  <c r="N354" i="21"/>
  <c r="N337" i="21"/>
  <c r="N320" i="21"/>
  <c r="N303" i="21"/>
  <c r="N286" i="21"/>
  <c r="N269" i="21"/>
  <c r="N252" i="21"/>
  <c r="N235" i="21"/>
  <c r="N218" i="21"/>
  <c r="N201" i="21"/>
  <c r="N180" i="21"/>
  <c r="E1016" i="21"/>
  <c r="E999" i="21"/>
  <c r="E982" i="21"/>
  <c r="E965" i="21"/>
  <c r="E948" i="21"/>
  <c r="E931" i="21"/>
  <c r="E914" i="21"/>
  <c r="E897" i="21"/>
  <c r="E880" i="21"/>
  <c r="E863" i="21"/>
  <c r="E846" i="21"/>
  <c r="E829" i="21"/>
  <c r="E812" i="21"/>
  <c r="E795" i="21"/>
  <c r="E778" i="21"/>
  <c r="E761" i="21"/>
  <c r="E744" i="21"/>
  <c r="E727" i="21"/>
  <c r="E710" i="21"/>
  <c r="E693" i="21"/>
  <c r="E676" i="21"/>
  <c r="E659" i="21"/>
  <c r="E642" i="21"/>
  <c r="E625" i="21"/>
  <c r="E608" i="21"/>
  <c r="E591" i="21"/>
  <c r="E574" i="21"/>
  <c r="E557" i="21"/>
  <c r="E540" i="21"/>
  <c r="E523" i="21"/>
  <c r="E506" i="21"/>
  <c r="E489" i="21"/>
  <c r="E472" i="21"/>
  <c r="E455" i="21"/>
  <c r="E438" i="21"/>
  <c r="E421" i="21"/>
  <c r="E404" i="21"/>
  <c r="E387" i="21"/>
  <c r="E370" i="21"/>
  <c r="E353" i="21"/>
  <c r="E336" i="21"/>
  <c r="E319" i="21"/>
  <c r="E302" i="21"/>
  <c r="E285" i="21"/>
  <c r="E268" i="21"/>
  <c r="E251" i="21"/>
  <c r="E234" i="21"/>
  <c r="E217" i="21"/>
  <c r="E200" i="21"/>
  <c r="E179" i="21"/>
  <c r="I380" i="20"/>
  <c r="I865" i="20" l="1"/>
  <c r="I862" i="20"/>
  <c r="I804" i="20"/>
  <c r="I803" i="20"/>
  <c r="K804" i="20"/>
  <c r="K801" i="20"/>
  <c r="I801" i="20"/>
  <c r="I800" i="20"/>
  <c r="I796" i="20"/>
  <c r="I793" i="20"/>
  <c r="I794" i="20"/>
  <c r="I788" i="20"/>
  <c r="I789" i="20"/>
  <c r="I723" i="20"/>
  <c r="I720" i="20"/>
  <c r="I721" i="20"/>
  <c r="I715" i="20"/>
  <c r="I716" i="20"/>
  <c r="I654" i="20"/>
  <c r="I651" i="20"/>
  <c r="I652" i="20"/>
  <c r="I646" i="20"/>
  <c r="I647" i="20"/>
  <c r="I588" i="20"/>
  <c r="I585" i="20"/>
  <c r="I586" i="20"/>
  <c r="I580" i="20"/>
  <c r="I581" i="20"/>
  <c r="I520" i="20"/>
  <c r="I517" i="20"/>
  <c r="I518" i="20"/>
  <c r="I512" i="20"/>
  <c r="I513" i="20"/>
  <c r="I482" i="20"/>
  <c r="K455" i="20"/>
  <c r="I454" i="20"/>
  <c r="I455" i="20"/>
  <c r="I450" i="20"/>
  <c r="I447" i="20"/>
  <c r="I448" i="20"/>
  <c r="I442" i="20"/>
  <c r="I443" i="20"/>
  <c r="I382" i="20"/>
  <c r="I379" i="20"/>
  <c r="I374" i="20"/>
  <c r="I375" i="20"/>
  <c r="K328" i="20"/>
  <c r="I315" i="20"/>
  <c r="I312" i="20"/>
  <c r="I313" i="20"/>
  <c r="I307" i="20"/>
  <c r="I308" i="20"/>
  <c r="I246" i="20"/>
  <c r="I243" i="20"/>
  <c r="I244" i="20"/>
  <c r="I238" i="20"/>
  <c r="I239" i="20"/>
  <c r="I177" i="20"/>
  <c r="I174" i="20"/>
  <c r="I175" i="20"/>
  <c r="I169" i="20"/>
  <c r="I170" i="20"/>
  <c r="I91" i="20"/>
  <c r="I88" i="20"/>
  <c r="I89" i="20"/>
  <c r="I83" i="20"/>
  <c r="I84" i="20"/>
  <c r="J842" i="20" l="1"/>
  <c r="K844" i="20" s="1"/>
  <c r="J700" i="20"/>
  <c r="J565" i="20"/>
  <c r="J497" i="20"/>
  <c r="J773" i="20"/>
  <c r="K775" i="20" s="1"/>
  <c r="J631" i="20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7" i="14"/>
  <c r="C8" i="14"/>
  <c r="C9" i="14"/>
  <c r="C10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6" i="14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C43" i="33" l="1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58" i="33"/>
  <c r="B59" i="33"/>
  <c r="B60" i="33"/>
  <c r="I133" i="20"/>
  <c r="I134" i="20"/>
  <c r="J864" i="20"/>
  <c r="I863" i="20"/>
  <c r="J861" i="20"/>
  <c r="J859" i="20"/>
  <c r="J856" i="20"/>
  <c r="I857" i="20"/>
  <c r="I858" i="20"/>
  <c r="I867" i="20"/>
  <c r="J866" i="20"/>
  <c r="I866" i="20"/>
  <c r="I864" i="20"/>
  <c r="I861" i="20"/>
  <c r="I860" i="20"/>
  <c r="I859" i="20"/>
  <c r="I856" i="20"/>
  <c r="I855" i="20"/>
  <c r="K853" i="20"/>
  <c r="I853" i="20"/>
  <c r="I852" i="20"/>
  <c r="I850" i="20"/>
  <c r="J855" i="20"/>
  <c r="I849" i="20"/>
  <c r="K847" i="20"/>
  <c r="I847" i="20"/>
  <c r="I846" i="20"/>
  <c r="I844" i="20"/>
  <c r="I843" i="20"/>
  <c r="I842" i="20"/>
  <c r="I841" i="20"/>
  <c r="J819" i="20"/>
  <c r="J816" i="20"/>
  <c r="J813" i="20"/>
  <c r="B11" i="33"/>
  <c r="B12" i="33"/>
  <c r="B13" i="33"/>
  <c r="B10" i="33"/>
  <c r="I820" i="20"/>
  <c r="I819" i="20"/>
  <c r="I817" i="20"/>
  <c r="I816" i="20"/>
  <c r="I814" i="20"/>
  <c r="I813" i="20"/>
  <c r="J795" i="20"/>
  <c r="J790" i="20"/>
  <c r="I798" i="20"/>
  <c r="J797" i="20"/>
  <c r="I797" i="20"/>
  <c r="I795" i="20"/>
  <c r="I792" i="20"/>
  <c r="I791" i="20"/>
  <c r="I790" i="20"/>
  <c r="I787" i="20"/>
  <c r="I786" i="20"/>
  <c r="K784" i="20"/>
  <c r="I784" i="20"/>
  <c r="I783" i="20"/>
  <c r="I781" i="20"/>
  <c r="J791" i="20"/>
  <c r="I780" i="20"/>
  <c r="K778" i="20"/>
  <c r="I778" i="20"/>
  <c r="I777" i="20"/>
  <c r="I775" i="20"/>
  <c r="K774" i="20"/>
  <c r="I774" i="20"/>
  <c r="I773" i="20"/>
  <c r="I772" i="20"/>
  <c r="J747" i="20"/>
  <c r="J744" i="20"/>
  <c r="J741" i="20"/>
  <c r="K739" i="20"/>
  <c r="K735" i="20"/>
  <c r="J734" i="20" s="1"/>
  <c r="J792" i="20" s="1"/>
  <c r="I748" i="20"/>
  <c r="I747" i="20"/>
  <c r="I745" i="20"/>
  <c r="I744" i="20"/>
  <c r="I742" i="20"/>
  <c r="I741" i="20"/>
  <c r="I739" i="20"/>
  <c r="I738" i="20"/>
  <c r="I736" i="20"/>
  <c r="I735" i="20"/>
  <c r="I734" i="20"/>
  <c r="I750" i="20"/>
  <c r="I751" i="20"/>
  <c r="J722" i="20"/>
  <c r="J719" i="20"/>
  <c r="J717" i="20"/>
  <c r="J714" i="20"/>
  <c r="I725" i="20"/>
  <c r="J724" i="20"/>
  <c r="I724" i="20"/>
  <c r="I722" i="20"/>
  <c r="I719" i="20"/>
  <c r="I718" i="20"/>
  <c r="I717" i="20"/>
  <c r="I714" i="20"/>
  <c r="I713" i="20"/>
  <c r="K711" i="20"/>
  <c r="I711" i="20"/>
  <c r="I710" i="20"/>
  <c r="I708" i="20"/>
  <c r="J718" i="20"/>
  <c r="I707" i="20"/>
  <c r="K705" i="20"/>
  <c r="I705" i="20"/>
  <c r="I704" i="20"/>
  <c r="K702" i="20"/>
  <c r="I702" i="20"/>
  <c r="K701" i="20"/>
  <c r="I701" i="20"/>
  <c r="I700" i="20"/>
  <c r="I699" i="20"/>
  <c r="K670" i="20"/>
  <c r="J678" i="20"/>
  <c r="I678" i="20"/>
  <c r="I679" i="20"/>
  <c r="J662" i="20"/>
  <c r="K663" i="20" s="1"/>
  <c r="J659" i="20"/>
  <c r="K660" i="20" s="1"/>
  <c r="I670" i="20"/>
  <c r="I669" i="20"/>
  <c r="I663" i="20"/>
  <c r="I662" i="20"/>
  <c r="I660" i="20"/>
  <c r="I659" i="20"/>
  <c r="I658" i="20"/>
  <c r="J653" i="20"/>
  <c r="J648" i="20"/>
  <c r="J609" i="20"/>
  <c r="J606" i="20"/>
  <c r="J603" i="20"/>
  <c r="K601" i="20"/>
  <c r="K597" i="20"/>
  <c r="J596" i="20" s="1"/>
  <c r="I656" i="20"/>
  <c r="J655" i="20"/>
  <c r="I655" i="20"/>
  <c r="I653" i="20"/>
  <c r="I650" i="20"/>
  <c r="I649" i="20"/>
  <c r="I648" i="20"/>
  <c r="I645" i="20"/>
  <c r="I644" i="20"/>
  <c r="K642" i="20"/>
  <c r="I642" i="20"/>
  <c r="I641" i="20"/>
  <c r="I639" i="20"/>
  <c r="J649" i="20"/>
  <c r="I638" i="20"/>
  <c r="K636" i="20"/>
  <c r="I636" i="20"/>
  <c r="I635" i="20"/>
  <c r="K633" i="20"/>
  <c r="I633" i="20"/>
  <c r="K632" i="20"/>
  <c r="I632" i="20"/>
  <c r="I631" i="20"/>
  <c r="I630" i="20"/>
  <c r="I610" i="20"/>
  <c r="I609" i="20"/>
  <c r="I607" i="20"/>
  <c r="I606" i="20"/>
  <c r="I604" i="20"/>
  <c r="I603" i="20"/>
  <c r="I601" i="20"/>
  <c r="I600" i="20"/>
  <c r="I598" i="20"/>
  <c r="I597" i="20"/>
  <c r="I596" i="20"/>
  <c r="J589" i="20"/>
  <c r="J584" i="20"/>
  <c r="J579" i="20"/>
  <c r="K576" i="20"/>
  <c r="I576" i="20"/>
  <c r="I575" i="20"/>
  <c r="I573" i="20"/>
  <c r="K573" i="20"/>
  <c r="I572" i="20"/>
  <c r="K570" i="20"/>
  <c r="I570" i="20"/>
  <c r="I569" i="20"/>
  <c r="I578" i="20"/>
  <c r="I579" i="20"/>
  <c r="I582" i="20"/>
  <c r="I583" i="20"/>
  <c r="I584" i="20"/>
  <c r="I587" i="20"/>
  <c r="I589" i="20"/>
  <c r="I590" i="20"/>
  <c r="I567" i="20"/>
  <c r="K566" i="20"/>
  <c r="I566" i="20"/>
  <c r="I565" i="20"/>
  <c r="I564" i="20"/>
  <c r="J521" i="20"/>
  <c r="J516" i="20"/>
  <c r="J511" i="20"/>
  <c r="K536" i="20"/>
  <c r="K532" i="20"/>
  <c r="J531" i="20" s="1"/>
  <c r="J528" i="20"/>
  <c r="K529" i="20" s="1"/>
  <c r="J525" i="20"/>
  <c r="K526" i="20" s="1"/>
  <c r="I535" i="20"/>
  <c r="I536" i="20"/>
  <c r="I519" i="20"/>
  <c r="I521" i="20"/>
  <c r="I522" i="20"/>
  <c r="I524" i="20"/>
  <c r="I525" i="20"/>
  <c r="J538" i="20"/>
  <c r="J541" i="20"/>
  <c r="J544" i="20"/>
  <c r="I532" i="20"/>
  <c r="I515" i="20"/>
  <c r="I516" i="20"/>
  <c r="I526" i="20"/>
  <c r="I528" i="20"/>
  <c r="I529" i="20"/>
  <c r="I531" i="20"/>
  <c r="K508" i="20"/>
  <c r="I504" i="20"/>
  <c r="I505" i="20"/>
  <c r="I507" i="20"/>
  <c r="I508" i="20"/>
  <c r="I510" i="20"/>
  <c r="I511" i="20"/>
  <c r="I514" i="20"/>
  <c r="I533" i="20"/>
  <c r="I538" i="20"/>
  <c r="I539" i="20"/>
  <c r="I541" i="20"/>
  <c r="I542" i="20"/>
  <c r="I544" i="20"/>
  <c r="I545" i="20"/>
  <c r="K498" i="20"/>
  <c r="I498" i="20"/>
  <c r="I499" i="20"/>
  <c r="J474" i="20"/>
  <c r="K472" i="20"/>
  <c r="I474" i="20"/>
  <c r="I471" i="20"/>
  <c r="I472" i="20"/>
  <c r="J468" i="20"/>
  <c r="K466" i="20"/>
  <c r="K462" i="20"/>
  <c r="J461" i="20" s="1"/>
  <c r="I463" i="20"/>
  <c r="I461" i="20"/>
  <c r="I462" i="20"/>
  <c r="I465" i="20"/>
  <c r="I466" i="20"/>
  <c r="I468" i="20"/>
  <c r="I469" i="20"/>
  <c r="I475" i="20"/>
  <c r="J449" i="20"/>
  <c r="J446" i="20"/>
  <c r="J444" i="20"/>
  <c r="J441" i="20"/>
  <c r="J451" i="20"/>
  <c r="K438" i="20"/>
  <c r="J440" i="20"/>
  <c r="I441" i="20"/>
  <c r="I434" i="20"/>
  <c r="I435" i="20"/>
  <c r="I437" i="20"/>
  <c r="I438" i="20"/>
  <c r="I440" i="20"/>
  <c r="I444" i="20"/>
  <c r="I445" i="20"/>
  <c r="I446" i="20"/>
  <c r="I449" i="20"/>
  <c r="I451" i="20"/>
  <c r="I452" i="20"/>
  <c r="J406" i="20"/>
  <c r="K401" i="20"/>
  <c r="J403" i="20"/>
  <c r="K398" i="20"/>
  <c r="K394" i="20"/>
  <c r="J393" i="20" s="1"/>
  <c r="J390" i="20"/>
  <c r="K391" i="20" s="1"/>
  <c r="J387" i="20"/>
  <c r="K388" i="20" s="1"/>
  <c r="J383" i="20"/>
  <c r="J381" i="20"/>
  <c r="J378" i="20"/>
  <c r="J376" i="20"/>
  <c r="J373" i="20"/>
  <c r="I390" i="20"/>
  <c r="I391" i="20"/>
  <c r="I393" i="20"/>
  <c r="I394" i="20"/>
  <c r="I395" i="20"/>
  <c r="I397" i="20"/>
  <c r="I398" i="20"/>
  <c r="I400" i="20"/>
  <c r="I401" i="20"/>
  <c r="I403" i="20"/>
  <c r="I404" i="20"/>
  <c r="K370" i="20"/>
  <c r="J377" i="20"/>
  <c r="J316" i="20"/>
  <c r="J314" i="20"/>
  <c r="J311" i="20"/>
  <c r="J309" i="20"/>
  <c r="J306" i="20"/>
  <c r="J323" i="20"/>
  <c r="K324" i="20" s="1"/>
  <c r="J320" i="20"/>
  <c r="K321" i="20" s="1"/>
  <c r="J339" i="20"/>
  <c r="I339" i="20"/>
  <c r="I340" i="20"/>
  <c r="I330" i="20"/>
  <c r="I331" i="20"/>
  <c r="K331" i="20"/>
  <c r="I316" i="20"/>
  <c r="I317" i="20"/>
  <c r="I319" i="20"/>
  <c r="K303" i="20"/>
  <c r="J310" i="20"/>
  <c r="J271" i="20"/>
  <c r="I271" i="20"/>
  <c r="I272" i="20"/>
  <c r="K269" i="20"/>
  <c r="J265" i="20"/>
  <c r="K263" i="20"/>
  <c r="K259" i="20"/>
  <c r="J258" i="20" s="1"/>
  <c r="J245" i="20"/>
  <c r="J242" i="20"/>
  <c r="J240" i="20"/>
  <c r="J237" i="20"/>
  <c r="J92" i="20"/>
  <c r="K93" i="20" s="1"/>
  <c r="J178" i="20"/>
  <c r="J247" i="20"/>
  <c r="I299" i="20"/>
  <c r="I300" i="20"/>
  <c r="I302" i="20"/>
  <c r="I303" i="20"/>
  <c r="I305" i="20"/>
  <c r="I306" i="20"/>
  <c r="I309" i="20"/>
  <c r="I310" i="20"/>
  <c r="I311" i="20"/>
  <c r="I314" i="20"/>
  <c r="I320" i="20"/>
  <c r="I321" i="20"/>
  <c r="I323" i="20"/>
  <c r="I324" i="20"/>
  <c r="I376" i="20"/>
  <c r="I377" i="20"/>
  <c r="I378" i="20"/>
  <c r="I381" i="20"/>
  <c r="I366" i="20"/>
  <c r="I367" i="20"/>
  <c r="I369" i="20"/>
  <c r="I370" i="20"/>
  <c r="I372" i="20"/>
  <c r="I373" i="20"/>
  <c r="I383" i="20"/>
  <c r="I384" i="20"/>
  <c r="I386" i="20"/>
  <c r="I387" i="20"/>
  <c r="I388" i="20"/>
  <c r="I406" i="20"/>
  <c r="I407" i="20"/>
  <c r="I258" i="20"/>
  <c r="I259" i="20"/>
  <c r="I260" i="20"/>
  <c r="I262" i="20"/>
  <c r="I263" i="20"/>
  <c r="I265" i="20"/>
  <c r="I266" i="20"/>
  <c r="I268" i="20"/>
  <c r="I269" i="20"/>
  <c r="K234" i="20"/>
  <c r="K231" i="20"/>
  <c r="I230" i="20"/>
  <c r="I231" i="20"/>
  <c r="I233" i="20"/>
  <c r="I234" i="20"/>
  <c r="I236" i="20"/>
  <c r="I237" i="20"/>
  <c r="I240" i="20"/>
  <c r="I241" i="20"/>
  <c r="I242" i="20"/>
  <c r="I245" i="20"/>
  <c r="I247" i="20"/>
  <c r="I248" i="20"/>
  <c r="J176" i="20"/>
  <c r="J171" i="20"/>
  <c r="J172" i="20"/>
  <c r="J167" i="20"/>
  <c r="I173" i="20"/>
  <c r="I176" i="20"/>
  <c r="I178" i="20"/>
  <c r="I179" i="20"/>
  <c r="I167" i="20"/>
  <c r="I168" i="20"/>
  <c r="I171" i="20"/>
  <c r="K202" i="20"/>
  <c r="I201" i="20"/>
  <c r="K199" i="20"/>
  <c r="K196" i="20"/>
  <c r="I198" i="20"/>
  <c r="I199" i="20"/>
  <c r="K193" i="20"/>
  <c r="K189" i="20"/>
  <c r="J188" i="20" s="1"/>
  <c r="J185" i="20"/>
  <c r="K186" i="20" s="1"/>
  <c r="J182" i="20"/>
  <c r="K183" i="20" s="1"/>
  <c r="I172" i="20"/>
  <c r="I181" i="20"/>
  <c r="I182" i="20"/>
  <c r="I183" i="20"/>
  <c r="I185" i="20"/>
  <c r="I186" i="20"/>
  <c r="I188" i="20"/>
  <c r="I189" i="20"/>
  <c r="I190" i="20"/>
  <c r="I192" i="20"/>
  <c r="I193" i="20"/>
  <c r="I195" i="20"/>
  <c r="I196" i="20"/>
  <c r="K165" i="20"/>
  <c r="K162" i="20"/>
  <c r="I161" i="20"/>
  <c r="I162" i="20"/>
  <c r="I164" i="20"/>
  <c r="I165" i="20"/>
  <c r="I158" i="20"/>
  <c r="I159" i="20"/>
  <c r="I202" i="20"/>
  <c r="K134" i="20"/>
  <c r="K125" i="20"/>
  <c r="I124" i="20"/>
  <c r="I125" i="20"/>
  <c r="I81" i="20"/>
  <c r="I82" i="20"/>
  <c r="I86" i="20"/>
  <c r="J515" i="20" l="1"/>
  <c r="J510" i="20"/>
  <c r="J860" i="20"/>
  <c r="J583" i="20"/>
  <c r="J787" i="20"/>
  <c r="J786" i="20"/>
  <c r="K781" i="20"/>
  <c r="J713" i="20"/>
  <c r="K708" i="20"/>
  <c r="J644" i="20"/>
  <c r="K505" i="20"/>
  <c r="K639" i="20"/>
  <c r="J578" i="20"/>
  <c r="J445" i="20"/>
  <c r="K452" i="20" s="1"/>
  <c r="K435" i="20"/>
  <c r="J372" i="20"/>
  <c r="K384" i="20" s="1"/>
  <c r="K367" i="20"/>
  <c r="K300" i="20"/>
  <c r="J305" i="20"/>
  <c r="K317" i="20" s="1"/>
  <c r="J236" i="20"/>
  <c r="J241" i="20"/>
  <c r="J115" i="20"/>
  <c r="K798" i="20" l="1"/>
  <c r="K248" i="20"/>
  <c r="I93" i="20"/>
  <c r="I90" i="20"/>
  <c r="I92" i="20"/>
  <c r="I85" i="20"/>
  <c r="I87" i="20"/>
  <c r="H23" i="34"/>
  <c r="I75" i="20"/>
  <c r="I76" i="20"/>
  <c r="I78" i="20"/>
  <c r="I79" i="20"/>
  <c r="I73" i="20"/>
  <c r="I72" i="20"/>
  <c r="I48" i="20"/>
  <c r="I49" i="20"/>
  <c r="I15" i="20"/>
  <c r="I38" i="20"/>
  <c r="I39" i="20"/>
  <c r="I18" i="20"/>
  <c r="I19" i="20"/>
  <c r="I23" i="20" l="1"/>
  <c r="I839" i="20" l="1"/>
  <c r="I838" i="20"/>
  <c r="I837" i="20"/>
  <c r="I836" i="20"/>
  <c r="I835" i="20"/>
  <c r="I834" i="20"/>
  <c r="I833" i="20"/>
  <c r="J830" i="20"/>
  <c r="J829" i="20"/>
  <c r="J828" i="20"/>
  <c r="J826" i="20"/>
  <c r="J825" i="20"/>
  <c r="J824" i="20"/>
  <c r="J823" i="20"/>
  <c r="J822" i="20"/>
  <c r="I824" i="20"/>
  <c r="I825" i="20"/>
  <c r="I826" i="20"/>
  <c r="I827" i="20"/>
  <c r="I828" i="20"/>
  <c r="I829" i="20"/>
  <c r="I830" i="20"/>
  <c r="I831" i="20"/>
  <c r="J810" i="20"/>
  <c r="J806" i="20"/>
  <c r="I806" i="20"/>
  <c r="I807" i="20"/>
  <c r="I808" i="20"/>
  <c r="I810" i="20"/>
  <c r="I811" i="20"/>
  <c r="I822" i="20"/>
  <c r="I823" i="20"/>
  <c r="J761" i="20"/>
  <c r="J760" i="20"/>
  <c r="J759" i="20"/>
  <c r="J757" i="20"/>
  <c r="J756" i="20"/>
  <c r="J755" i="20"/>
  <c r="J754" i="20"/>
  <c r="J753" i="20"/>
  <c r="J752" i="20"/>
  <c r="J751" i="20"/>
  <c r="J750" i="20"/>
  <c r="I770" i="20"/>
  <c r="I769" i="20"/>
  <c r="I768" i="20"/>
  <c r="I767" i="20"/>
  <c r="I766" i="20"/>
  <c r="I765" i="20"/>
  <c r="I764" i="20"/>
  <c r="J727" i="20"/>
  <c r="I727" i="20"/>
  <c r="I728" i="20"/>
  <c r="I729" i="20"/>
  <c r="I731" i="20"/>
  <c r="I732" i="20"/>
  <c r="I752" i="20"/>
  <c r="I753" i="20"/>
  <c r="I754" i="20"/>
  <c r="I755" i="20"/>
  <c r="I756" i="20"/>
  <c r="I757" i="20"/>
  <c r="I758" i="20"/>
  <c r="I759" i="20"/>
  <c r="I760" i="20"/>
  <c r="I761" i="20"/>
  <c r="I762" i="20"/>
  <c r="I697" i="20"/>
  <c r="I696" i="20"/>
  <c r="I695" i="20"/>
  <c r="I694" i="20"/>
  <c r="I693" i="20"/>
  <c r="I692" i="20"/>
  <c r="I691" i="20"/>
  <c r="J688" i="20"/>
  <c r="J687" i="20"/>
  <c r="J686" i="20"/>
  <c r="J685" i="20"/>
  <c r="J716" i="20" s="1"/>
  <c r="K725" i="20" s="1"/>
  <c r="J684" i="20"/>
  <c r="J683" i="20"/>
  <c r="J682" i="20"/>
  <c r="J681" i="20"/>
  <c r="K689" i="20"/>
  <c r="K667" i="20"/>
  <c r="K666" i="20" s="1"/>
  <c r="J665" i="20" s="1"/>
  <c r="I628" i="20"/>
  <c r="I627" i="20"/>
  <c r="I626" i="20"/>
  <c r="I625" i="20"/>
  <c r="I624" i="20"/>
  <c r="I623" i="20"/>
  <c r="I622" i="20"/>
  <c r="K620" i="20"/>
  <c r="J619" i="20"/>
  <c r="J618" i="20"/>
  <c r="J617" i="20"/>
  <c r="J616" i="20"/>
  <c r="J615" i="20"/>
  <c r="J614" i="20"/>
  <c r="J613" i="20"/>
  <c r="J612" i="20"/>
  <c r="I612" i="20"/>
  <c r="I562" i="20"/>
  <c r="I561" i="20"/>
  <c r="I560" i="20"/>
  <c r="I559" i="20"/>
  <c r="I558" i="20"/>
  <c r="I557" i="20"/>
  <c r="I556" i="20"/>
  <c r="K554" i="20"/>
  <c r="J553" i="20"/>
  <c r="J552" i="20"/>
  <c r="J551" i="20"/>
  <c r="J550" i="20"/>
  <c r="J549" i="20"/>
  <c r="J548" i="20"/>
  <c r="J547" i="20"/>
  <c r="I553" i="20"/>
  <c r="I554" i="20"/>
  <c r="I592" i="20"/>
  <c r="I593" i="20"/>
  <c r="I594" i="20"/>
  <c r="I613" i="20"/>
  <c r="I614" i="20"/>
  <c r="I615" i="20"/>
  <c r="I616" i="20"/>
  <c r="I617" i="20"/>
  <c r="I618" i="20"/>
  <c r="I619" i="20"/>
  <c r="I620" i="20"/>
  <c r="I665" i="20"/>
  <c r="I666" i="20"/>
  <c r="I667" i="20"/>
  <c r="I672" i="20"/>
  <c r="I673" i="20"/>
  <c r="I675" i="20"/>
  <c r="I676" i="20"/>
  <c r="I681" i="20"/>
  <c r="I682" i="20"/>
  <c r="I683" i="20"/>
  <c r="I684" i="20"/>
  <c r="I685" i="20"/>
  <c r="I686" i="20"/>
  <c r="I687" i="20"/>
  <c r="I688" i="20"/>
  <c r="I689" i="20"/>
  <c r="I502" i="20"/>
  <c r="K502" i="20"/>
  <c r="I501" i="20"/>
  <c r="I497" i="20"/>
  <c r="I496" i="20"/>
  <c r="I494" i="20"/>
  <c r="I493" i="20"/>
  <c r="I492" i="20"/>
  <c r="I491" i="20"/>
  <c r="I490" i="20"/>
  <c r="I489" i="20"/>
  <c r="I488" i="20"/>
  <c r="J485" i="20"/>
  <c r="J484" i="20"/>
  <c r="J481" i="20"/>
  <c r="J480" i="20"/>
  <c r="J479" i="20"/>
  <c r="J478" i="20"/>
  <c r="J477" i="20"/>
  <c r="J457" i="20"/>
  <c r="J458" i="20" s="1"/>
  <c r="K459" i="20" s="1"/>
  <c r="I458" i="20"/>
  <c r="I459" i="20"/>
  <c r="I477" i="20"/>
  <c r="I478" i="20"/>
  <c r="I479" i="20"/>
  <c r="I480" i="20"/>
  <c r="I481" i="20"/>
  <c r="I483" i="20"/>
  <c r="I484" i="20"/>
  <c r="I485" i="20"/>
  <c r="I486" i="20"/>
  <c r="I457" i="20"/>
  <c r="I547" i="20"/>
  <c r="I548" i="20"/>
  <c r="I549" i="20"/>
  <c r="I550" i="20"/>
  <c r="I551" i="20"/>
  <c r="I552" i="20"/>
  <c r="I432" i="20"/>
  <c r="K432" i="20"/>
  <c r="I431" i="20"/>
  <c r="K429" i="20"/>
  <c r="I429" i="20"/>
  <c r="I428" i="20"/>
  <c r="I426" i="20"/>
  <c r="I425" i="20"/>
  <c r="I424" i="20"/>
  <c r="I423" i="20"/>
  <c r="I422" i="20"/>
  <c r="I421" i="20"/>
  <c r="I420" i="20"/>
  <c r="K418" i="20"/>
  <c r="I410" i="20"/>
  <c r="J410" i="20"/>
  <c r="I411" i="20"/>
  <c r="J411" i="20"/>
  <c r="J417" i="20"/>
  <c r="J416" i="20"/>
  <c r="J415" i="20"/>
  <c r="J414" i="20"/>
  <c r="J413" i="20"/>
  <c r="J412" i="20"/>
  <c r="J409" i="20"/>
  <c r="I364" i="20"/>
  <c r="K364" i="20"/>
  <c r="I363" i="20"/>
  <c r="K361" i="20"/>
  <c r="I361" i="20"/>
  <c r="I360" i="20"/>
  <c r="I358" i="20"/>
  <c r="I357" i="20"/>
  <c r="I356" i="20"/>
  <c r="I355" i="20"/>
  <c r="I354" i="20"/>
  <c r="I353" i="20"/>
  <c r="I352" i="20"/>
  <c r="K350" i="20"/>
  <c r="J349" i="20"/>
  <c r="J348" i="20"/>
  <c r="J347" i="20"/>
  <c r="J346" i="20"/>
  <c r="J345" i="20"/>
  <c r="J344" i="20"/>
  <c r="J343" i="20"/>
  <c r="J342" i="20"/>
  <c r="J333" i="20"/>
  <c r="K327" i="20"/>
  <c r="J326" i="20" s="1"/>
  <c r="I328" i="20"/>
  <c r="I333" i="20"/>
  <c r="I334" i="20"/>
  <c r="I336" i="20"/>
  <c r="I337" i="20"/>
  <c r="I342" i="20"/>
  <c r="I343" i="20"/>
  <c r="I344" i="20"/>
  <c r="I345" i="20"/>
  <c r="I346" i="20"/>
  <c r="I347" i="20"/>
  <c r="I348" i="20"/>
  <c r="I349" i="20"/>
  <c r="I350" i="20"/>
  <c r="I409" i="20"/>
  <c r="I412" i="20"/>
  <c r="I413" i="20"/>
  <c r="I414" i="20"/>
  <c r="I415" i="20"/>
  <c r="I416" i="20"/>
  <c r="I417" i="20"/>
  <c r="I418" i="20"/>
  <c r="I297" i="20"/>
  <c r="K297" i="20"/>
  <c r="I296" i="20"/>
  <c r="K294" i="20"/>
  <c r="I294" i="20"/>
  <c r="I293" i="20"/>
  <c r="I291" i="20"/>
  <c r="I290" i="20"/>
  <c r="I289" i="20"/>
  <c r="I288" i="20"/>
  <c r="I287" i="20"/>
  <c r="I286" i="20"/>
  <c r="I285" i="20"/>
  <c r="J282" i="20"/>
  <c r="J281" i="20"/>
  <c r="J278" i="20"/>
  <c r="J277" i="20"/>
  <c r="J276" i="20"/>
  <c r="J275" i="20"/>
  <c r="J274" i="20"/>
  <c r="J255" i="20"/>
  <c r="K256" i="20" s="1"/>
  <c r="J252" i="20"/>
  <c r="K253" i="20" s="1"/>
  <c r="I252" i="20"/>
  <c r="I253" i="20"/>
  <c r="I255" i="20"/>
  <c r="I256" i="20"/>
  <c r="I274" i="20"/>
  <c r="I275" i="20"/>
  <c r="I276" i="20"/>
  <c r="I277" i="20"/>
  <c r="I278" i="20"/>
  <c r="I279" i="20"/>
  <c r="I280" i="20"/>
  <c r="I281" i="20"/>
  <c r="I282" i="20"/>
  <c r="I283" i="20"/>
  <c r="I326" i="20"/>
  <c r="I327" i="20"/>
  <c r="I228" i="20"/>
  <c r="K228" i="20"/>
  <c r="I227" i="20"/>
  <c r="K225" i="20"/>
  <c r="I225" i="20"/>
  <c r="I224" i="20"/>
  <c r="I222" i="20"/>
  <c r="I221" i="20"/>
  <c r="I220" i="20"/>
  <c r="I219" i="20"/>
  <c r="I218" i="20"/>
  <c r="I217" i="20"/>
  <c r="I216" i="20"/>
  <c r="J213" i="20"/>
  <c r="J212" i="20"/>
  <c r="J210" i="20"/>
  <c r="J209" i="20"/>
  <c r="J208" i="20"/>
  <c r="J207" i="20"/>
  <c r="J206" i="20"/>
  <c r="J205" i="20"/>
  <c r="J204" i="20"/>
  <c r="K156" i="20"/>
  <c r="I156" i="20"/>
  <c r="I155" i="20"/>
  <c r="I153" i="20"/>
  <c r="I152" i="20"/>
  <c r="I151" i="20"/>
  <c r="I150" i="20"/>
  <c r="I149" i="20"/>
  <c r="I148" i="20"/>
  <c r="I147" i="20"/>
  <c r="K145" i="20"/>
  <c r="J144" i="20"/>
  <c r="J143" i="20"/>
  <c r="J142" i="20"/>
  <c r="J141" i="20"/>
  <c r="J140" i="20"/>
  <c r="J139" i="20"/>
  <c r="J138" i="20"/>
  <c r="J137" i="20"/>
  <c r="J136" i="20"/>
  <c r="K122" i="20"/>
  <c r="J116" i="20"/>
  <c r="J114" i="20"/>
  <c r="I116" i="20"/>
  <c r="I117" i="20"/>
  <c r="I118" i="20"/>
  <c r="K70" i="20"/>
  <c r="J54" i="20"/>
  <c r="I59" i="20"/>
  <c r="I57" i="20"/>
  <c r="K46" i="20"/>
  <c r="J45" i="20"/>
  <c r="K43" i="20"/>
  <c r="K42" i="20"/>
  <c r="I41" i="20"/>
  <c r="I42" i="20"/>
  <c r="I43" i="20"/>
  <c r="I45" i="20"/>
  <c r="I46" i="20"/>
  <c r="I51" i="20"/>
  <c r="I52" i="20"/>
  <c r="I53" i="20"/>
  <c r="I54" i="20"/>
  <c r="I55" i="20"/>
  <c r="I58" i="20"/>
  <c r="K35" i="20"/>
  <c r="J34" i="20" s="1"/>
  <c r="K32" i="20"/>
  <c r="J31" i="20"/>
  <c r="J28" i="20"/>
  <c r="I69" i="20"/>
  <c r="I70" i="20"/>
  <c r="I114" i="20"/>
  <c r="I115" i="20"/>
  <c r="I120" i="20"/>
  <c r="I121" i="20"/>
  <c r="I122" i="20"/>
  <c r="I127" i="20"/>
  <c r="I128" i="20"/>
  <c r="I130" i="20"/>
  <c r="I131" i="20"/>
  <c r="I136" i="20"/>
  <c r="I137" i="20"/>
  <c r="I138" i="20"/>
  <c r="I139" i="20"/>
  <c r="I140" i="20"/>
  <c r="I141" i="20"/>
  <c r="I142" i="20"/>
  <c r="I143" i="20"/>
  <c r="I144" i="20"/>
  <c r="I145" i="20"/>
  <c r="J862" i="20" l="1"/>
  <c r="J857" i="20"/>
  <c r="J863" i="20"/>
  <c r="J858" i="20"/>
  <c r="C21" i="33"/>
  <c r="E17" i="14" s="1"/>
  <c r="K831" i="20"/>
  <c r="K811" i="20"/>
  <c r="J173" i="20"/>
  <c r="J168" i="20"/>
  <c r="K29" i="20"/>
  <c r="J807" i="20"/>
  <c r="J728" i="20"/>
  <c r="K729" i="20" s="1"/>
  <c r="J731" i="20"/>
  <c r="K732" i="20" s="1"/>
  <c r="J41" i="20"/>
  <c r="I9" i="20"/>
  <c r="K808" i="20" l="1"/>
  <c r="K867" i="20"/>
  <c r="K179" i="20"/>
  <c r="AA22" i="32"/>
  <c r="X22" i="32"/>
  <c r="Y22" i="32"/>
  <c r="I22" i="32"/>
  <c r="J22" i="32"/>
  <c r="K22" i="32"/>
  <c r="L22" i="32"/>
  <c r="N22" i="32"/>
  <c r="H22" i="32"/>
  <c r="D271" i="35" s="1"/>
  <c r="H300" i="34"/>
  <c r="H301" i="34"/>
  <c r="H302" i="34"/>
  <c r="J295" i="34"/>
  <c r="J305" i="34" s="1"/>
  <c r="E278" i="34"/>
  <c r="H276" i="34"/>
  <c r="H277" i="34"/>
  <c r="H278" i="34"/>
  <c r="H279" i="34"/>
  <c r="J268" i="34"/>
  <c r="H268" i="34"/>
  <c r="H269" i="34"/>
  <c r="H270" i="34"/>
  <c r="H271" i="34"/>
  <c r="H272" i="34"/>
  <c r="H273" i="34"/>
  <c r="H274" i="34"/>
  <c r="H275" i="34"/>
  <c r="H267" i="34"/>
  <c r="J267" i="34"/>
  <c r="J280" i="34" s="1"/>
  <c r="J252" i="34"/>
  <c r="H251" i="34"/>
  <c r="H244" i="34"/>
  <c r="H245" i="34"/>
  <c r="H246" i="34"/>
  <c r="H247" i="34"/>
  <c r="H248" i="34"/>
  <c r="H249" i="34"/>
  <c r="H250" i="34"/>
  <c r="H243" i="34"/>
  <c r="E225" i="34"/>
  <c r="J218" i="34"/>
  <c r="J227" i="34" s="1"/>
  <c r="J195" i="34"/>
  <c r="J203" i="34" s="1"/>
  <c r="H179" i="34"/>
  <c r="E171" i="34"/>
  <c r="J155" i="34"/>
  <c r="H121" i="34"/>
  <c r="H122" i="34"/>
  <c r="H123" i="34"/>
  <c r="H124" i="34"/>
  <c r="H125" i="34"/>
  <c r="H126" i="34"/>
  <c r="H127" i="34"/>
  <c r="H128" i="34"/>
  <c r="H129" i="34"/>
  <c r="H120" i="34"/>
  <c r="J120" i="34"/>
  <c r="J130" i="34" s="1"/>
  <c r="H104" i="34"/>
  <c r="E97" i="34"/>
  <c r="J96" i="34"/>
  <c r="J280" i="20" s="1"/>
  <c r="C25" i="33" s="1"/>
  <c r="E21" i="14" s="1"/>
  <c r="H77" i="34"/>
  <c r="H78" i="34"/>
  <c r="H79" i="34"/>
  <c r="H50" i="34"/>
  <c r="H53" i="34"/>
  <c r="H46" i="34"/>
  <c r="H47" i="34"/>
  <c r="D45" i="34"/>
  <c r="D47" i="34" s="1"/>
  <c r="J26" i="34"/>
  <c r="J58" i="20" s="1"/>
  <c r="J25" i="34"/>
  <c r="J57" i="20" s="1"/>
  <c r="I22" i="34"/>
  <c r="E21" i="34"/>
  <c r="J20" i="34"/>
  <c r="J53" i="20" s="1"/>
  <c r="J19" i="34"/>
  <c r="J52" i="20" s="1"/>
  <c r="J18" i="34"/>
  <c r="J51" i="20" s="1"/>
  <c r="I17" i="34"/>
  <c r="E17" i="34"/>
  <c r="C16" i="34"/>
  <c r="E16" i="34"/>
  <c r="I15" i="34"/>
  <c r="H15" i="34"/>
  <c r="H16" i="34"/>
  <c r="H17" i="34"/>
  <c r="H18" i="34"/>
  <c r="H19" i="34"/>
  <c r="H20" i="34"/>
  <c r="H21" i="34"/>
  <c r="H22" i="34"/>
  <c r="H14" i="34"/>
  <c r="H24" i="34"/>
  <c r="H25" i="34"/>
  <c r="H26" i="34"/>
  <c r="H27" i="34"/>
  <c r="H13" i="34"/>
  <c r="I13" i="34"/>
  <c r="H304" i="34"/>
  <c r="H303" i="34"/>
  <c r="H299" i="34"/>
  <c r="H298" i="34"/>
  <c r="H297" i="34"/>
  <c r="H296" i="34"/>
  <c r="H295" i="34"/>
  <c r="H242" i="34"/>
  <c r="H226" i="34"/>
  <c r="H225" i="34"/>
  <c r="H224" i="34"/>
  <c r="H223" i="34"/>
  <c r="H222" i="34"/>
  <c r="H221" i="34"/>
  <c r="H220" i="34"/>
  <c r="H219" i="34"/>
  <c r="H218" i="34"/>
  <c r="H202" i="34"/>
  <c r="H201" i="34"/>
  <c r="H200" i="34"/>
  <c r="H199" i="34"/>
  <c r="H198" i="34"/>
  <c r="H197" i="34"/>
  <c r="H196" i="34"/>
  <c r="H195" i="34"/>
  <c r="H178" i="34"/>
  <c r="H177" i="34"/>
  <c r="H176" i="34"/>
  <c r="H175" i="34"/>
  <c r="H174" i="34"/>
  <c r="H173" i="34"/>
  <c r="H172" i="34"/>
  <c r="H171" i="34"/>
  <c r="H170" i="34"/>
  <c r="H154" i="34"/>
  <c r="H153" i="34"/>
  <c r="H152" i="34"/>
  <c r="H151" i="34"/>
  <c r="H150" i="34"/>
  <c r="H149" i="34"/>
  <c r="H148" i="34"/>
  <c r="H147" i="34"/>
  <c r="H146" i="34"/>
  <c r="H145" i="34"/>
  <c r="H103" i="34"/>
  <c r="H102" i="34"/>
  <c r="H101" i="34"/>
  <c r="H100" i="34"/>
  <c r="H99" i="34"/>
  <c r="H98" i="34"/>
  <c r="H97" i="34"/>
  <c r="H96" i="34"/>
  <c r="H95" i="34"/>
  <c r="H76" i="34"/>
  <c r="H75" i="34"/>
  <c r="H74" i="34"/>
  <c r="H73" i="34"/>
  <c r="H72" i="34"/>
  <c r="H71" i="34"/>
  <c r="H70" i="34"/>
  <c r="H69" i="34"/>
  <c r="H52" i="34"/>
  <c r="H51" i="34"/>
  <c r="H49" i="34"/>
  <c r="H48" i="34"/>
  <c r="H45" i="34"/>
  <c r="H44" i="34"/>
  <c r="H43" i="34"/>
  <c r="G125" i="30"/>
  <c r="F125" i="30"/>
  <c r="E13" i="30"/>
  <c r="E11" i="30"/>
  <c r="J171" i="34"/>
  <c r="J97" i="34"/>
  <c r="J279" i="20" s="1"/>
  <c r="J21" i="34"/>
  <c r="J16" i="34"/>
  <c r="I265" i="35"/>
  <c r="I269" i="35" s="1"/>
  <c r="I261" i="35"/>
  <c r="D275" i="35"/>
  <c r="E241" i="35"/>
  <c r="I277" i="35" s="1"/>
  <c r="I284" i="35" s="1"/>
  <c r="G217" i="35"/>
  <c r="I260" i="35" s="1"/>
  <c r="D182" i="35"/>
  <c r="I259" i="35" s="1"/>
  <c r="D158" i="35"/>
  <c r="I258" i="35" s="1"/>
  <c r="G107" i="35"/>
  <c r="D262" i="35" s="1"/>
  <c r="D86" i="35"/>
  <c r="D38" i="35"/>
  <c r="D62" i="35"/>
  <c r="G14" i="35"/>
  <c r="D257" i="35" s="1"/>
  <c r="U31" i="29"/>
  <c r="U30" i="29"/>
  <c r="U29" i="29"/>
  <c r="U23" i="29"/>
  <c r="J672" i="20" l="1"/>
  <c r="K673" i="20"/>
  <c r="K762" i="20"/>
  <c r="J758" i="20"/>
  <c r="K118" i="20"/>
  <c r="J117" i="20"/>
  <c r="J180" i="34"/>
  <c r="J483" i="20"/>
  <c r="I28" i="34"/>
  <c r="I30" i="34" s="1"/>
  <c r="J592" i="20"/>
  <c r="J24" i="34"/>
  <c r="J56" i="20" s="1"/>
  <c r="J23" i="34"/>
  <c r="J28" i="34" s="1"/>
  <c r="K128" i="20"/>
  <c r="K121" i="20"/>
  <c r="J120" i="20" s="1"/>
  <c r="O22" i="32"/>
  <c r="M22" i="32"/>
  <c r="D264" i="35"/>
  <c r="D286" i="35" s="1"/>
  <c r="I262" i="35"/>
  <c r="I271" i="35" s="1"/>
  <c r="I286" i="35" s="1"/>
  <c r="U32" i="29"/>
  <c r="J70" i="34"/>
  <c r="N163" i="21"/>
  <c r="N146" i="21"/>
  <c r="N129" i="21"/>
  <c r="N112" i="21"/>
  <c r="N94" i="21"/>
  <c r="N77" i="21"/>
  <c r="N60" i="21"/>
  <c r="N43" i="21"/>
  <c r="N26" i="21"/>
  <c r="N9" i="21"/>
  <c r="E162" i="21"/>
  <c r="E145" i="21"/>
  <c r="E128" i="21"/>
  <c r="E111" i="21"/>
  <c r="E94" i="21"/>
  <c r="E77" i="21"/>
  <c r="E60" i="21"/>
  <c r="E43" i="21"/>
  <c r="J29" i="34" l="1"/>
  <c r="I43" i="34" s="1"/>
  <c r="J675" i="20"/>
  <c r="K676" i="20"/>
  <c r="I243" i="34"/>
  <c r="U22" i="32"/>
  <c r="J127" i="20"/>
  <c r="K486" i="20"/>
  <c r="C29" i="33"/>
  <c r="E25" i="14" s="1"/>
  <c r="J645" i="20"/>
  <c r="C48" i="33" s="1"/>
  <c r="M48" i="33" s="1"/>
  <c r="J650" i="20"/>
  <c r="J55" i="20"/>
  <c r="J80" i="34"/>
  <c r="K214" i="20"/>
  <c r="J211" i="20"/>
  <c r="J593" i="20"/>
  <c r="K594" i="20" s="1"/>
  <c r="V22" i="32"/>
  <c r="J54" i="34"/>
  <c r="U19" i="29"/>
  <c r="U24" i="29"/>
  <c r="U25" i="29" s="1"/>
  <c r="E26" i="21"/>
  <c r="E9" i="21"/>
  <c r="AB22" i="32" l="1"/>
  <c r="J130" i="20"/>
  <c r="K131" i="20"/>
  <c r="I50" i="34"/>
  <c r="I54" i="34" s="1"/>
  <c r="J55" i="34" s="1"/>
  <c r="I69" i="34" s="1"/>
  <c r="J587" i="20"/>
  <c r="J582" i="20"/>
  <c r="K567" i="20"/>
  <c r="J519" i="20"/>
  <c r="J514" i="20"/>
  <c r="K499" i="20"/>
  <c r="K656" i="20"/>
  <c r="K59" i="20"/>
  <c r="J30" i="34"/>
  <c r="I204" i="20"/>
  <c r="I205" i="20"/>
  <c r="I206" i="20"/>
  <c r="I207" i="20"/>
  <c r="I208" i="20"/>
  <c r="I209" i="20"/>
  <c r="I210" i="20"/>
  <c r="I211" i="20"/>
  <c r="I212" i="20"/>
  <c r="I213" i="20"/>
  <c r="I214" i="20"/>
  <c r="I251" i="20"/>
  <c r="I31" i="20"/>
  <c r="I32" i="20"/>
  <c r="I34" i="20"/>
  <c r="I35" i="20"/>
  <c r="I36" i="20"/>
  <c r="I61" i="20"/>
  <c r="I62" i="20"/>
  <c r="I63" i="20"/>
  <c r="I64" i="20"/>
  <c r="I65" i="20"/>
  <c r="I66" i="20"/>
  <c r="I67" i="20"/>
  <c r="I13" i="20"/>
  <c r="I14" i="20"/>
  <c r="I16" i="20"/>
  <c r="I17" i="20"/>
  <c r="I11" i="20"/>
  <c r="I12" i="20"/>
  <c r="I20" i="20"/>
  <c r="I21" i="20"/>
  <c r="I22" i="20"/>
  <c r="I24" i="20"/>
  <c r="I25" i="20"/>
  <c r="I27" i="20"/>
  <c r="I28" i="20"/>
  <c r="I29" i="20"/>
  <c r="I10" i="20"/>
  <c r="Z22" i="32" l="1"/>
  <c r="W1003" i="21"/>
  <c r="V986" i="21"/>
  <c r="W935" i="21"/>
  <c r="V918" i="21"/>
  <c r="W867" i="21"/>
  <c r="V850" i="21"/>
  <c r="W799" i="21"/>
  <c r="V782" i="21"/>
  <c r="W731" i="21"/>
  <c r="V714" i="21"/>
  <c r="W663" i="21"/>
  <c r="V646" i="21"/>
  <c r="W595" i="21"/>
  <c r="V578" i="21"/>
  <c r="W527" i="21"/>
  <c r="V510" i="21"/>
  <c r="W459" i="21"/>
  <c r="V442" i="21"/>
  <c r="W391" i="21"/>
  <c r="V374" i="21"/>
  <c r="W323" i="21"/>
  <c r="V306" i="21"/>
  <c r="W255" i="21"/>
  <c r="V238" i="21"/>
  <c r="O1021" i="21"/>
  <c r="AD985" i="21"/>
  <c r="AC968" i="21"/>
  <c r="AD917" i="21"/>
  <c r="AC900" i="21"/>
  <c r="AD849" i="21"/>
  <c r="AC832" i="21"/>
  <c r="AD781" i="21"/>
  <c r="AC764" i="21"/>
  <c r="AD713" i="21"/>
  <c r="AC696" i="21"/>
  <c r="AD645" i="21"/>
  <c r="AC628" i="21"/>
  <c r="AD577" i="21"/>
  <c r="AC560" i="21"/>
  <c r="AD509" i="21"/>
  <c r="AC492" i="21"/>
  <c r="AD441" i="21"/>
  <c r="AC424" i="21"/>
  <c r="AD373" i="21"/>
  <c r="AC356" i="21"/>
  <c r="AD305" i="21"/>
  <c r="AC288" i="21"/>
  <c r="AD237" i="21"/>
  <c r="AC220" i="21"/>
  <c r="P987" i="21"/>
  <c r="O970" i="21"/>
  <c r="P919" i="21"/>
  <c r="O902" i="21"/>
  <c r="P851" i="21"/>
  <c r="O834" i="21"/>
  <c r="P783" i="21"/>
  <c r="O766" i="21"/>
  <c r="P715" i="21"/>
  <c r="O698" i="21"/>
  <c r="P647" i="21"/>
  <c r="O630" i="21"/>
  <c r="P578" i="21"/>
  <c r="O561" i="21"/>
  <c r="P510" i="21"/>
  <c r="O493" i="21"/>
  <c r="P442" i="21"/>
  <c r="O425" i="21"/>
  <c r="P374" i="21"/>
  <c r="O357" i="21"/>
  <c r="P306" i="21"/>
  <c r="O289" i="21"/>
  <c r="P238" i="21"/>
  <c r="O221" i="21"/>
  <c r="G1019" i="21"/>
  <c r="F1002" i="21"/>
  <c r="G951" i="21"/>
  <c r="F934" i="21"/>
  <c r="G883" i="21"/>
  <c r="F866" i="21"/>
  <c r="G815" i="21"/>
  <c r="F798" i="21"/>
  <c r="G747" i="21"/>
  <c r="F730" i="21"/>
  <c r="G679" i="21"/>
  <c r="F662" i="21"/>
  <c r="G611" i="21"/>
  <c r="F594" i="21"/>
  <c r="G543" i="21"/>
  <c r="F526" i="21"/>
  <c r="G475" i="21"/>
  <c r="F458" i="21"/>
  <c r="G407" i="21"/>
  <c r="F390" i="21"/>
  <c r="G339" i="21"/>
  <c r="F322" i="21"/>
  <c r="G271" i="21"/>
  <c r="F254" i="21"/>
  <c r="G203" i="21"/>
  <c r="W986" i="21"/>
  <c r="V969" i="21"/>
  <c r="W918" i="21"/>
  <c r="V901" i="21"/>
  <c r="W850" i="21"/>
  <c r="V833" i="21"/>
  <c r="W782" i="21"/>
  <c r="V765" i="21"/>
  <c r="W714" i="21"/>
  <c r="V697" i="21"/>
  <c r="W646" i="21"/>
  <c r="V629" i="21"/>
  <c r="W578" i="21"/>
  <c r="V561" i="21"/>
  <c r="W510" i="21"/>
  <c r="V493" i="21"/>
  <c r="W442" i="21"/>
  <c r="V425" i="21"/>
  <c r="W374" i="21"/>
  <c r="V357" i="21"/>
  <c r="W306" i="21"/>
  <c r="V289" i="21"/>
  <c r="W238" i="21"/>
  <c r="V221" i="21"/>
  <c r="P1021" i="21"/>
  <c r="AC1019" i="21"/>
  <c r="AD968" i="21"/>
  <c r="AC951" i="21"/>
  <c r="AD900" i="21"/>
  <c r="AC883" i="21"/>
  <c r="AD832" i="21"/>
  <c r="AC815" i="21"/>
  <c r="AD764" i="21"/>
  <c r="AC747" i="21"/>
  <c r="AD696" i="21"/>
  <c r="AC679" i="21"/>
  <c r="AD628" i="21"/>
  <c r="AC611" i="21"/>
  <c r="AD560" i="21"/>
  <c r="AC543" i="21"/>
  <c r="AD492" i="21"/>
  <c r="AC475" i="21"/>
  <c r="AD424" i="21"/>
  <c r="AC407" i="21"/>
  <c r="AD356" i="21"/>
  <c r="AC339" i="21"/>
  <c r="AD288" i="21"/>
  <c r="AC271" i="21"/>
  <c r="AD220" i="21"/>
  <c r="AC203" i="21"/>
  <c r="P970" i="21"/>
  <c r="O953" i="21"/>
  <c r="P902" i="21"/>
  <c r="O885" i="21"/>
  <c r="P834" i="21"/>
  <c r="O817" i="21"/>
  <c r="P766" i="21"/>
  <c r="O749" i="21"/>
  <c r="P698" i="21"/>
  <c r="O681" i="21"/>
  <c r="P630" i="21"/>
  <c r="O613" i="21"/>
  <c r="P561" i="21"/>
  <c r="O544" i="21"/>
  <c r="P493" i="21"/>
  <c r="O476" i="21"/>
  <c r="P425" i="21"/>
  <c r="O408" i="21"/>
  <c r="P357" i="21"/>
  <c r="O340" i="21"/>
  <c r="P289" i="21"/>
  <c r="O272" i="21"/>
  <c r="P221" i="21"/>
  <c r="O204" i="21"/>
  <c r="G1002" i="21"/>
  <c r="F985" i="21"/>
  <c r="G934" i="21"/>
  <c r="F917" i="21"/>
  <c r="G866" i="21"/>
  <c r="F849" i="21"/>
  <c r="G798" i="21"/>
  <c r="F781" i="21"/>
  <c r="G730" i="21"/>
  <c r="F713" i="21"/>
  <c r="G662" i="21"/>
  <c r="F645" i="21"/>
  <c r="G594" i="21"/>
  <c r="F577" i="21"/>
  <c r="G526" i="21"/>
  <c r="F509" i="21"/>
  <c r="G458" i="21"/>
  <c r="F441" i="21"/>
  <c r="G390" i="21"/>
  <c r="F373" i="21"/>
  <c r="G322" i="21"/>
  <c r="F305" i="21"/>
  <c r="G254" i="21"/>
  <c r="F237" i="21"/>
  <c r="V1020" i="21"/>
  <c r="W969" i="21"/>
  <c r="V952" i="21"/>
  <c r="W901" i="21"/>
  <c r="V884" i="21"/>
  <c r="W833" i="21"/>
  <c r="V816" i="21"/>
  <c r="W765" i="21"/>
  <c r="V748" i="21"/>
  <c r="W697" i="21"/>
  <c r="V680" i="21"/>
  <c r="W629" i="21"/>
  <c r="V612" i="21"/>
  <c r="W561" i="21"/>
  <c r="V544" i="21"/>
  <c r="W493" i="21"/>
  <c r="V476" i="21"/>
  <c r="W425" i="21"/>
  <c r="V408" i="21"/>
  <c r="W357" i="21"/>
  <c r="V340" i="21"/>
  <c r="W289" i="21"/>
  <c r="V272" i="21"/>
  <c r="W221" i="21"/>
  <c r="V204" i="21"/>
  <c r="AD1019" i="21"/>
  <c r="AC1002" i="21"/>
  <c r="AD951" i="21"/>
  <c r="AC934" i="21"/>
  <c r="AD883" i="21"/>
  <c r="AC866" i="21"/>
  <c r="AD815" i="21"/>
  <c r="AC798" i="21"/>
  <c r="AD747" i="21"/>
  <c r="AC730" i="21"/>
  <c r="AD679" i="21"/>
  <c r="AC662" i="21"/>
  <c r="AD611" i="21"/>
  <c r="AC594" i="21"/>
  <c r="AD543" i="21"/>
  <c r="AC526" i="21"/>
  <c r="AD475" i="21"/>
  <c r="AC458" i="21"/>
  <c r="AD407" i="21"/>
  <c r="AC390" i="21"/>
  <c r="AD339" i="21"/>
  <c r="AC322" i="21"/>
  <c r="AD271" i="21"/>
  <c r="AC254" i="21"/>
  <c r="AD203" i="21"/>
  <c r="O1004" i="21"/>
  <c r="P953" i="21"/>
  <c r="O936" i="21"/>
  <c r="P885" i="21"/>
  <c r="O868" i="21"/>
  <c r="P817" i="21"/>
  <c r="O800" i="21"/>
  <c r="P749" i="21"/>
  <c r="O732" i="21"/>
  <c r="P681" i="21"/>
  <c r="O664" i="21"/>
  <c r="P613" i="21"/>
  <c r="O596" i="21"/>
  <c r="P544" i="21"/>
  <c r="O527" i="21"/>
  <c r="P476" i="21"/>
  <c r="O459" i="21"/>
  <c r="P408" i="21"/>
  <c r="O391" i="21"/>
  <c r="P340" i="21"/>
  <c r="O323" i="21"/>
  <c r="P272" i="21"/>
  <c r="O255" i="21"/>
  <c r="P204" i="21"/>
  <c r="G985" i="21"/>
  <c r="F968" i="21"/>
  <c r="G917" i="21"/>
  <c r="F900" i="21"/>
  <c r="G849" i="21"/>
  <c r="F832" i="21"/>
  <c r="G781" i="21"/>
  <c r="F764" i="21"/>
  <c r="G713" i="21"/>
  <c r="F696" i="21"/>
  <c r="G645" i="21"/>
  <c r="F628" i="21"/>
  <c r="G577" i="21"/>
  <c r="F560" i="21"/>
  <c r="G509" i="21"/>
  <c r="F492" i="21"/>
  <c r="G441" i="21"/>
  <c r="F424" i="21"/>
  <c r="G373" i="21"/>
  <c r="F356" i="21"/>
  <c r="G305" i="21"/>
  <c r="F288" i="21"/>
  <c r="G237" i="21"/>
  <c r="F220" i="21"/>
  <c r="W1020" i="21"/>
  <c r="V1003" i="21"/>
  <c r="W952" i="21"/>
  <c r="V935" i="21"/>
  <c r="W884" i="21"/>
  <c r="V867" i="21"/>
  <c r="W816" i="21"/>
  <c r="V799" i="21"/>
  <c r="W748" i="21"/>
  <c r="V731" i="21"/>
  <c r="W680" i="21"/>
  <c r="V663" i="21"/>
  <c r="W612" i="21"/>
  <c r="V595" i="21"/>
  <c r="W544" i="21"/>
  <c r="V527" i="21"/>
  <c r="W476" i="21"/>
  <c r="V459" i="21"/>
  <c r="W408" i="21"/>
  <c r="V391" i="21"/>
  <c r="W340" i="21"/>
  <c r="V323" i="21"/>
  <c r="W272" i="21"/>
  <c r="V255" i="21"/>
  <c r="W204" i="21"/>
  <c r="AD1002" i="21"/>
  <c r="AC985" i="21"/>
  <c r="AD934" i="21"/>
  <c r="AC917" i="21"/>
  <c r="AD866" i="21"/>
  <c r="AC849" i="21"/>
  <c r="AD798" i="21"/>
  <c r="AC781" i="21"/>
  <c r="AD730" i="21"/>
  <c r="AC713" i="21"/>
  <c r="AD662" i="21"/>
  <c r="AC645" i="21"/>
  <c r="AD594" i="21"/>
  <c r="AC577" i="21"/>
  <c r="AD526" i="21"/>
  <c r="AC509" i="21"/>
  <c r="AD458" i="21"/>
  <c r="AC441" i="21"/>
  <c r="AD390" i="21"/>
  <c r="AC373" i="21"/>
  <c r="AD322" i="21"/>
  <c r="AC305" i="21"/>
  <c r="AD254" i="21"/>
  <c r="AC237" i="21"/>
  <c r="P1004" i="21"/>
  <c r="O987" i="21"/>
  <c r="P936" i="21"/>
  <c r="O919" i="21"/>
  <c r="P868" i="21"/>
  <c r="O851" i="21"/>
  <c r="P800" i="21"/>
  <c r="O783" i="21"/>
  <c r="P732" i="21"/>
  <c r="O715" i="21"/>
  <c r="P664" i="21"/>
  <c r="O647" i="21"/>
  <c r="P596" i="21"/>
  <c r="O578" i="21"/>
  <c r="P527" i="21"/>
  <c r="O510" i="21"/>
  <c r="P459" i="21"/>
  <c r="O442" i="21"/>
  <c r="P391" i="21"/>
  <c r="O374" i="21"/>
  <c r="P323" i="21"/>
  <c r="O306" i="21"/>
  <c r="P255" i="21"/>
  <c r="O238" i="21"/>
  <c r="F1019" i="21"/>
  <c r="G968" i="21"/>
  <c r="F951" i="21"/>
  <c r="G900" i="21"/>
  <c r="F883" i="21"/>
  <c r="G832" i="21"/>
  <c r="F815" i="21"/>
  <c r="G764" i="21"/>
  <c r="F747" i="21"/>
  <c r="G696" i="21"/>
  <c r="F679" i="21"/>
  <c r="G628" i="21"/>
  <c r="F611" i="21"/>
  <c r="G560" i="21"/>
  <c r="F543" i="21"/>
  <c r="G492" i="21"/>
  <c r="F475" i="21"/>
  <c r="G424" i="21"/>
  <c r="F407" i="21"/>
  <c r="G356" i="21"/>
  <c r="F339" i="21"/>
  <c r="G288" i="21"/>
  <c r="F271" i="21"/>
  <c r="G220" i="21"/>
  <c r="F203" i="21"/>
  <c r="K590" i="20"/>
  <c r="K522" i="20"/>
  <c r="K337" i="20"/>
  <c r="K334" i="20"/>
  <c r="J336" i="20"/>
  <c r="J942" i="20" s="1"/>
  <c r="I121" i="34"/>
  <c r="J56" i="34"/>
  <c r="I80" i="34"/>
  <c r="J81" i="34" s="1"/>
  <c r="I95" i="34" s="1"/>
  <c r="I105" i="34" s="1"/>
  <c r="I56" i="34"/>
  <c r="D46" i="33" l="1"/>
  <c r="I82" i="34"/>
  <c r="J105" i="34" l="1"/>
  <c r="J82" i="34"/>
  <c r="J106" i="34" l="1"/>
  <c r="I120" i="34" s="1"/>
  <c r="I130" i="34" s="1"/>
  <c r="I132" i="34" s="1"/>
  <c r="K283" i="20"/>
  <c r="I107" i="34"/>
  <c r="AD148" i="21" l="1"/>
  <c r="AD12" i="21"/>
  <c r="P63" i="21"/>
  <c r="W131" i="21"/>
  <c r="G165" i="21"/>
  <c r="G29" i="21"/>
  <c r="AC114" i="21"/>
  <c r="AC46" i="21"/>
  <c r="O46" i="21"/>
  <c r="O183" i="21"/>
  <c r="F63" i="21"/>
  <c r="AD131" i="21"/>
  <c r="W12" i="21"/>
  <c r="P80" i="21"/>
  <c r="W149" i="21"/>
  <c r="G148" i="21"/>
  <c r="V183" i="21"/>
  <c r="V114" i="21"/>
  <c r="V46" i="21"/>
  <c r="O63" i="21"/>
  <c r="F182" i="21"/>
  <c r="F46" i="21"/>
  <c r="AD46" i="21"/>
  <c r="W46" i="21"/>
  <c r="P115" i="21"/>
  <c r="P183" i="21"/>
  <c r="G63" i="21"/>
  <c r="AC131" i="21"/>
  <c r="AC63" i="21"/>
  <c r="O12" i="21"/>
  <c r="O149" i="21"/>
  <c r="F97" i="21"/>
  <c r="AD165" i="21"/>
  <c r="AD29" i="21"/>
  <c r="W63" i="21"/>
  <c r="P132" i="21"/>
  <c r="G182" i="21"/>
  <c r="G46" i="21"/>
  <c r="V131" i="21"/>
  <c r="V63" i="21"/>
  <c r="O29" i="21"/>
  <c r="O166" i="21"/>
  <c r="F80" i="21"/>
  <c r="W166" i="21"/>
  <c r="V166" i="21"/>
  <c r="V97" i="21"/>
  <c r="AC29" i="21"/>
  <c r="O97" i="21"/>
  <c r="F148" i="21"/>
  <c r="G12" i="21"/>
  <c r="AD80" i="21"/>
  <c r="P29" i="21"/>
  <c r="P97" i="21"/>
  <c r="P166" i="21"/>
  <c r="G97" i="21"/>
  <c r="AC148" i="21"/>
  <c r="AC80" i="21"/>
  <c r="AC12" i="21"/>
  <c r="O115" i="21"/>
  <c r="F131" i="21"/>
  <c r="F12" i="21"/>
  <c r="AD63" i="21"/>
  <c r="P46" i="21"/>
  <c r="W114" i="21"/>
  <c r="W183" i="21"/>
  <c r="G80" i="21"/>
  <c r="V149" i="21"/>
  <c r="V80" i="21"/>
  <c r="V12" i="21"/>
  <c r="O132" i="21"/>
  <c r="F114" i="21"/>
  <c r="AD114" i="21"/>
  <c r="P12" i="21"/>
  <c r="W80" i="21"/>
  <c r="P149" i="21"/>
  <c r="G131" i="21"/>
  <c r="AC165" i="21"/>
  <c r="AC97" i="21"/>
  <c r="V29" i="21"/>
  <c r="O80" i="21"/>
  <c r="F165" i="21"/>
  <c r="F29" i="21"/>
  <c r="AD97" i="21"/>
  <c r="W29" i="21"/>
  <c r="W97" i="21"/>
  <c r="G114" i="21"/>
  <c r="F38" i="14"/>
  <c r="E50" i="14"/>
  <c r="E11" i="14"/>
  <c r="F30" i="14"/>
  <c r="E24" i="14"/>
  <c r="F37" i="14"/>
  <c r="C55" i="33"/>
  <c r="M55" i="33" s="1"/>
  <c r="D53" i="33"/>
  <c r="C50" i="33"/>
  <c r="M50" i="33" s="1"/>
  <c r="D52" i="33"/>
  <c r="D29" i="33"/>
  <c r="E29" i="33" s="1"/>
  <c r="I29" i="33" s="1"/>
  <c r="K29" i="33" s="1"/>
  <c r="D18" i="33"/>
  <c r="F51" i="14"/>
  <c r="F16" i="14"/>
  <c r="E35" i="14"/>
  <c r="F43" i="14"/>
  <c r="E6" i="14"/>
  <c r="E8" i="14"/>
  <c r="D12" i="33"/>
  <c r="C23" i="33"/>
  <c r="D23" i="33"/>
  <c r="C26" i="33"/>
  <c r="D54" i="33"/>
  <c r="D31" i="33"/>
  <c r="F35" i="14"/>
  <c r="E51" i="14"/>
  <c r="E16" i="14"/>
  <c r="F27" i="14"/>
  <c r="E43" i="14"/>
  <c r="F42" i="14"/>
  <c r="C52" i="33"/>
  <c r="M52" i="33" s="1"/>
  <c r="C10" i="33"/>
  <c r="D49" i="33"/>
  <c r="D38" i="33"/>
  <c r="D15" i="33"/>
  <c r="F19" i="14"/>
  <c r="E34" i="14"/>
  <c r="F50" i="14"/>
  <c r="F11" i="14"/>
  <c r="E26" i="14"/>
  <c r="F26" i="14"/>
  <c r="C34" i="33"/>
  <c r="D30" i="33"/>
  <c r="C51" i="33"/>
  <c r="M51" i="33" s="1"/>
  <c r="D33" i="33"/>
  <c r="D22" i="33"/>
  <c r="C59" i="33"/>
  <c r="E18" i="14"/>
  <c r="F32" i="14"/>
  <c r="E52" i="14"/>
  <c r="E9" i="14"/>
  <c r="F8" i="14"/>
  <c r="E27" i="14"/>
  <c r="D28" i="33"/>
  <c r="C39" i="33"/>
  <c r="D39" i="33"/>
  <c r="C42" i="33"/>
  <c r="C15" i="33"/>
  <c r="D47" i="33"/>
  <c r="E37" i="14"/>
  <c r="F49" i="14"/>
  <c r="F18" i="14"/>
  <c r="E29" i="14"/>
  <c r="F41" i="14"/>
  <c r="E40" i="14"/>
  <c r="D57" i="33"/>
  <c r="C54" i="33"/>
  <c r="M54" i="33" s="1"/>
  <c r="C17" i="33"/>
  <c r="C53" i="33"/>
  <c r="M53" i="33" s="1"/>
  <c r="C28" i="33"/>
  <c r="D48" i="33"/>
  <c r="E19" i="14"/>
  <c r="I57" i="14" s="1"/>
  <c r="F33" i="14"/>
  <c r="E49" i="14"/>
  <c r="E10" i="14"/>
  <c r="F25" i="14"/>
  <c r="H25" i="14" s="1"/>
  <c r="E23" i="14"/>
  <c r="D41" i="33"/>
  <c r="D56" i="33"/>
  <c r="C35" i="33"/>
  <c r="C12" i="33"/>
  <c r="D32" i="33"/>
  <c r="F52" i="14"/>
  <c r="F17" i="14"/>
  <c r="E32" i="14"/>
  <c r="F44" i="14"/>
  <c r="F9" i="14"/>
  <c r="F55" i="14"/>
  <c r="D25" i="33"/>
  <c r="E25" i="33" s="1"/>
  <c r="I25" i="33" s="1"/>
  <c r="K25" i="33" s="1"/>
  <c r="C20" i="33"/>
  <c r="D40" i="33"/>
  <c r="C19" i="33"/>
  <c r="D51" i="33"/>
  <c r="D16" i="33"/>
  <c r="E54" i="14"/>
  <c r="E15" i="14"/>
  <c r="F34" i="14"/>
  <c r="E46" i="14"/>
  <c r="E7" i="14"/>
  <c r="F10" i="14"/>
  <c r="C18" i="33"/>
  <c r="D14" i="33"/>
  <c r="C33" i="33"/>
  <c r="D17" i="33"/>
  <c r="C44" i="33"/>
  <c r="C41" i="33"/>
  <c r="F20" i="14"/>
  <c r="E39" i="14"/>
  <c r="F47" i="14"/>
  <c r="F12" i="14"/>
  <c r="E31" i="14"/>
  <c r="F23" i="14"/>
  <c r="E38" i="14"/>
  <c r="D43" i="33"/>
  <c r="F43" i="33" s="1"/>
  <c r="J43" i="33" s="1"/>
  <c r="C47" i="33"/>
  <c r="M47" i="33" s="1"/>
  <c r="D42" i="33"/>
  <c r="D19" i="33"/>
  <c r="C38" i="33"/>
  <c r="C11" i="33"/>
  <c r="E22" i="14"/>
  <c r="F31" i="14"/>
  <c r="E47" i="14"/>
  <c r="E12" i="14"/>
  <c r="F7" i="14"/>
  <c r="E20" i="14"/>
  <c r="D27" i="33"/>
  <c r="C30" i="33"/>
  <c r="D26" i="33"/>
  <c r="C45" i="33"/>
  <c r="C22" i="33"/>
  <c r="D50" i="33"/>
  <c r="F54" i="14"/>
  <c r="F15" i="14"/>
  <c r="E30" i="14"/>
  <c r="F46" i="14"/>
  <c r="E41" i="14"/>
  <c r="F53" i="14"/>
  <c r="D11" i="33"/>
  <c r="C14" i="33"/>
  <c r="D10" i="33"/>
  <c r="C13" i="33"/>
  <c r="D45" i="33"/>
  <c r="D34" i="33"/>
  <c r="F36" i="14"/>
  <c r="E56" i="14"/>
  <c r="E13" i="14"/>
  <c r="F28" i="14"/>
  <c r="E48" i="14"/>
  <c r="F39" i="14"/>
  <c r="E55" i="14"/>
  <c r="D59" i="33"/>
  <c r="D24" i="33"/>
  <c r="D58" i="33"/>
  <c r="D35" i="33"/>
  <c r="C56" i="33"/>
  <c r="M56" i="33" s="1"/>
  <c r="C27" i="33"/>
  <c r="F22" i="14"/>
  <c r="E33" i="14"/>
  <c r="F45" i="14"/>
  <c r="F14" i="14"/>
  <c r="F56" i="14"/>
  <c r="F21" i="14"/>
  <c r="C37" i="33"/>
  <c r="D37" i="33"/>
  <c r="C32" i="33"/>
  <c r="D36" i="33"/>
  <c r="D13" i="33"/>
  <c r="C58" i="33"/>
  <c r="M58" i="33" s="1"/>
  <c r="E53" i="14"/>
  <c r="E14" i="14"/>
  <c r="F29" i="14"/>
  <c r="E45" i="14"/>
  <c r="F40" i="14"/>
  <c r="F6" i="14"/>
  <c r="D60" i="33"/>
  <c r="D21" i="33"/>
  <c r="C16" i="33"/>
  <c r="D20" i="33"/>
  <c r="C49" i="33"/>
  <c r="M49" i="33" s="1"/>
  <c r="C40" i="33"/>
  <c r="E36" i="14"/>
  <c r="F48" i="14"/>
  <c r="F13" i="14"/>
  <c r="E28" i="14"/>
  <c r="F24" i="14"/>
  <c r="E44" i="14"/>
  <c r="D44" i="33"/>
  <c r="C57" i="33"/>
  <c r="M57" i="33" s="1"/>
  <c r="D55" i="33"/>
  <c r="C60" i="33"/>
  <c r="C31" i="33"/>
  <c r="C24" i="33"/>
  <c r="J107" i="34"/>
  <c r="J131" i="34"/>
  <c r="I145" i="34" s="1"/>
  <c r="I155" i="34" s="1"/>
  <c r="E46" i="33"/>
  <c r="K942" i="20"/>
  <c r="J132" i="34" l="1"/>
  <c r="H16" i="14"/>
  <c r="N16" i="14" s="1"/>
  <c r="X16" i="14" s="1"/>
  <c r="E17" i="33"/>
  <c r="I17" i="33" s="1"/>
  <c r="K17" i="33" s="1"/>
  <c r="G43" i="14"/>
  <c r="Q43" i="14" s="1"/>
  <c r="F44" i="33"/>
  <c r="J44" i="33" s="1"/>
  <c r="F50" i="33"/>
  <c r="E41" i="33"/>
  <c r="I41" i="33" s="1"/>
  <c r="E55" i="33"/>
  <c r="H55" i="33" s="1"/>
  <c r="F38" i="33"/>
  <c r="J38" i="33" s="1"/>
  <c r="E52" i="33"/>
  <c r="H52" i="33" s="1"/>
  <c r="G52" i="14"/>
  <c r="Q52" i="14" s="1"/>
  <c r="F23" i="33"/>
  <c r="J23" i="33" s="1"/>
  <c r="L23" i="33" s="1"/>
  <c r="F31" i="33"/>
  <c r="J31" i="33" s="1"/>
  <c r="L31" i="33" s="1"/>
  <c r="F51" i="33"/>
  <c r="F40" i="33"/>
  <c r="J40" i="33" s="1"/>
  <c r="E42" i="33"/>
  <c r="I42" i="33" s="1"/>
  <c r="F11" i="33"/>
  <c r="J11" i="33" s="1"/>
  <c r="L11" i="33" s="1"/>
  <c r="H48" i="14"/>
  <c r="N48" i="14" s="1"/>
  <c r="G49" i="14"/>
  <c r="E56" i="33"/>
  <c r="H56" i="33" s="1"/>
  <c r="F57" i="33"/>
  <c r="G56" i="14"/>
  <c r="G14" i="14"/>
  <c r="M14" i="14" s="1"/>
  <c r="G17" i="14"/>
  <c r="M17" i="14" s="1"/>
  <c r="H19" i="14"/>
  <c r="N19" i="14" s="1"/>
  <c r="H15" i="14"/>
  <c r="H20" i="14"/>
  <c r="N20" i="14" s="1"/>
  <c r="G10" i="14"/>
  <c r="M10" i="14" s="1"/>
  <c r="G41" i="14"/>
  <c r="G27" i="14"/>
  <c r="M27" i="14" s="1"/>
  <c r="G26" i="14"/>
  <c r="M26" i="14" s="1"/>
  <c r="G23" i="14"/>
  <c r="M23" i="14" s="1"/>
  <c r="G32" i="14"/>
  <c r="M32" i="14" s="1"/>
  <c r="S32" i="14" s="1"/>
  <c r="G9" i="14"/>
  <c r="M9" i="14" s="1"/>
  <c r="F16" i="33"/>
  <c r="J16" i="33" s="1"/>
  <c r="L16" i="33" s="1"/>
  <c r="G24" i="14"/>
  <c r="M24" i="14" s="1"/>
  <c r="G46" i="14"/>
  <c r="Q46" i="14" s="1"/>
  <c r="G8" i="14"/>
  <c r="M8" i="14" s="1"/>
  <c r="G30" i="14"/>
  <c r="M30" i="14" s="1"/>
  <c r="S30" i="14" s="1"/>
  <c r="H38" i="14"/>
  <c r="N38" i="14" s="1"/>
  <c r="F53" i="33"/>
  <c r="E49" i="33"/>
  <c r="G11" i="14"/>
  <c r="M11" i="14" s="1"/>
  <c r="G40" i="14"/>
  <c r="E54" i="33"/>
  <c r="G29" i="14"/>
  <c r="G42" i="14"/>
  <c r="M42" i="14" s="1"/>
  <c r="F37" i="33"/>
  <c r="J37" i="33" s="1"/>
  <c r="G45" i="14"/>
  <c r="Q45" i="14" s="1"/>
  <c r="G7" i="14"/>
  <c r="M7" i="14" s="1"/>
  <c r="G13" i="14"/>
  <c r="M13" i="14" s="1"/>
  <c r="G55" i="14"/>
  <c r="M55" i="14" s="1"/>
  <c r="O55" i="14" s="1"/>
  <c r="W55" i="14" s="1"/>
  <c r="H47" i="14"/>
  <c r="N47" i="14" s="1"/>
  <c r="G39" i="14"/>
  <c r="M39" i="14" s="1"/>
  <c r="S39" i="14" s="1"/>
  <c r="F35" i="33"/>
  <c r="J35" i="33" s="1"/>
  <c r="F13" i="33"/>
  <c r="J13" i="33" s="1"/>
  <c r="L13" i="33" s="1"/>
  <c r="H34" i="14"/>
  <c r="N34" i="14" s="1"/>
  <c r="H51" i="14"/>
  <c r="N51" i="14" s="1"/>
  <c r="E45" i="33"/>
  <c r="I45" i="33" s="1"/>
  <c r="H12" i="14"/>
  <c r="N12" i="14" s="1"/>
  <c r="H21" i="14"/>
  <c r="N21" i="14" s="1"/>
  <c r="F19" i="33"/>
  <c r="J19" i="33" s="1"/>
  <c r="L19" i="33" s="1"/>
  <c r="H33" i="14"/>
  <c r="N33" i="14" s="1"/>
  <c r="H54" i="14"/>
  <c r="N54" i="14" s="1"/>
  <c r="F60" i="33"/>
  <c r="J60" i="33" s="1"/>
  <c r="L60" i="33" s="1"/>
  <c r="H31" i="14"/>
  <c r="N31" i="14" s="1"/>
  <c r="H28" i="14"/>
  <c r="N28" i="14" s="1"/>
  <c r="H37" i="14"/>
  <c r="N37" i="14" s="1"/>
  <c r="H50" i="14"/>
  <c r="N50" i="14" s="1"/>
  <c r="H36" i="14"/>
  <c r="N36" i="14" s="1"/>
  <c r="E47" i="33"/>
  <c r="G18" i="14"/>
  <c r="M18" i="14" s="1"/>
  <c r="G35" i="14"/>
  <c r="M35" i="14" s="1"/>
  <c r="S35" i="14" s="1"/>
  <c r="G22" i="14"/>
  <c r="M22" i="14" s="1"/>
  <c r="E39" i="33"/>
  <c r="I39" i="33" s="1"/>
  <c r="E48" i="33"/>
  <c r="G53" i="14"/>
  <c r="Q53" i="14" s="1"/>
  <c r="F42" i="33"/>
  <c r="J42" i="33" s="1"/>
  <c r="H7" i="14"/>
  <c r="E50" i="33"/>
  <c r="H13" i="14"/>
  <c r="H43" i="14"/>
  <c r="N43" i="14" s="1"/>
  <c r="H8" i="14"/>
  <c r="N8" i="14" s="1"/>
  <c r="F57" i="14"/>
  <c r="H6" i="14"/>
  <c r="N6" i="14" s="1"/>
  <c r="G44" i="14"/>
  <c r="Q44" i="14" s="1"/>
  <c r="H44" i="14"/>
  <c r="N44" i="14" s="1"/>
  <c r="F47" i="33"/>
  <c r="H18" i="14"/>
  <c r="N18" i="14" s="1"/>
  <c r="H35" i="14"/>
  <c r="N35" i="14" s="1"/>
  <c r="F48" i="33"/>
  <c r="H22" i="14"/>
  <c r="N22" i="14" s="1"/>
  <c r="E53" i="33"/>
  <c r="H39" i="14"/>
  <c r="N39" i="14" s="1"/>
  <c r="G31" i="14"/>
  <c r="M31" i="14" s="1"/>
  <c r="S31" i="14" s="1"/>
  <c r="F39" i="33"/>
  <c r="J39" i="33" s="1"/>
  <c r="G28" i="14"/>
  <c r="M28" i="14" s="1"/>
  <c r="S28" i="14" s="1"/>
  <c r="H45" i="14"/>
  <c r="N45" i="14" s="1"/>
  <c r="G37" i="14"/>
  <c r="M37" i="14" s="1"/>
  <c r="S37" i="14" s="1"/>
  <c r="F45" i="33"/>
  <c r="J45" i="33" s="1"/>
  <c r="N45" i="33" s="1"/>
  <c r="N61" i="33" s="1"/>
  <c r="N63" i="33" s="1"/>
  <c r="G50" i="14"/>
  <c r="H11" i="14"/>
  <c r="H40" i="14"/>
  <c r="N40" i="14" s="1"/>
  <c r="F49" i="33"/>
  <c r="G54" i="14"/>
  <c r="Q54" i="14" s="1"/>
  <c r="B23" i="23" s="1"/>
  <c r="G36" i="14"/>
  <c r="M36" i="14" s="1"/>
  <c r="S36" i="14" s="1"/>
  <c r="H53" i="14"/>
  <c r="N53" i="14" s="1"/>
  <c r="F54" i="33"/>
  <c r="H32" i="14"/>
  <c r="N32" i="14" s="1"/>
  <c r="H41" i="14"/>
  <c r="N41" i="14" s="1"/>
  <c r="R41" i="14" s="1"/>
  <c r="G33" i="14"/>
  <c r="M33" i="14" s="1"/>
  <c r="S33" i="14" s="1"/>
  <c r="F41" i="33"/>
  <c r="J41" i="33" s="1"/>
  <c r="E37" i="33"/>
  <c r="I37" i="33" s="1"/>
  <c r="H23" i="14"/>
  <c r="N23" i="14" s="1"/>
  <c r="G15" i="14"/>
  <c r="M15" i="14" s="1"/>
  <c r="H52" i="14"/>
  <c r="N52" i="14" s="1"/>
  <c r="G12" i="14"/>
  <c r="M12" i="14" s="1"/>
  <c r="H29" i="14"/>
  <c r="G21" i="14"/>
  <c r="M21" i="14" s="1"/>
  <c r="H42" i="14"/>
  <c r="G34" i="14"/>
  <c r="M34" i="14" s="1"/>
  <c r="S34" i="14" s="1"/>
  <c r="F46" i="33"/>
  <c r="G51" i="14"/>
  <c r="Q51" i="14" s="1"/>
  <c r="E38" i="33"/>
  <c r="I38" i="33" s="1"/>
  <c r="H24" i="14"/>
  <c r="N24" i="14" s="1"/>
  <c r="G16" i="14"/>
  <c r="M16" i="14" s="1"/>
  <c r="H49" i="14"/>
  <c r="N49" i="14" s="1"/>
  <c r="G25" i="14"/>
  <c r="M25" i="14" s="1"/>
  <c r="H46" i="14"/>
  <c r="N46" i="14" s="1"/>
  <c r="G38" i="14"/>
  <c r="M38" i="14" s="1"/>
  <c r="S38" i="14" s="1"/>
  <c r="H26" i="14"/>
  <c r="N26" i="14" s="1"/>
  <c r="E51" i="33"/>
  <c r="H30" i="14"/>
  <c r="N30" i="14" s="1"/>
  <c r="E57" i="14"/>
  <c r="G6" i="14"/>
  <c r="M6" i="14" s="1"/>
  <c r="E43" i="33"/>
  <c r="I43" i="33" s="1"/>
  <c r="H9" i="14"/>
  <c r="H55" i="14"/>
  <c r="N55" i="14" s="1"/>
  <c r="G47" i="14"/>
  <c r="Q47" i="14" s="1"/>
  <c r="F55" i="33"/>
  <c r="F52" i="33"/>
  <c r="E40" i="33"/>
  <c r="I40" i="33" s="1"/>
  <c r="H10" i="14"/>
  <c r="N10" i="14" s="1"/>
  <c r="E57" i="33"/>
  <c r="H57" i="33" s="1"/>
  <c r="H27" i="14"/>
  <c r="N27" i="14" s="1"/>
  <c r="G19" i="14"/>
  <c r="M19" i="14" s="1"/>
  <c r="H56" i="14"/>
  <c r="N56" i="14" s="1"/>
  <c r="P56" i="14" s="1"/>
  <c r="X56" i="14" s="1"/>
  <c r="E18" i="25" s="1"/>
  <c r="G48" i="14"/>
  <c r="Q48" i="14" s="1"/>
  <c r="F56" i="33"/>
  <c r="H17" i="14"/>
  <c r="N17" i="14" s="1"/>
  <c r="E44" i="33"/>
  <c r="M44" i="33" s="1"/>
  <c r="M61" i="33" s="1"/>
  <c r="H14" i="14"/>
  <c r="N14" i="14" s="1"/>
  <c r="X14" i="14" s="1"/>
  <c r="G20" i="14"/>
  <c r="M20" i="14" s="1"/>
  <c r="F27" i="33"/>
  <c r="J27" i="33" s="1"/>
  <c r="L27" i="33" s="1"/>
  <c r="F15" i="33"/>
  <c r="J15" i="33" s="1"/>
  <c r="L15" i="33" s="1"/>
  <c r="F14" i="33"/>
  <c r="J14" i="33" s="1"/>
  <c r="L14" i="33" s="1"/>
  <c r="F20" i="33"/>
  <c r="J20" i="33" s="1"/>
  <c r="L20" i="33" s="1"/>
  <c r="F30" i="33"/>
  <c r="J30" i="33" s="1"/>
  <c r="L30" i="33" s="1"/>
  <c r="E28" i="33"/>
  <c r="I28" i="33" s="1"/>
  <c r="K28" i="33" s="1"/>
  <c r="F36" i="33"/>
  <c r="J36" i="33" s="1"/>
  <c r="E32" i="33"/>
  <c r="I32" i="33" s="1"/>
  <c r="E58" i="33"/>
  <c r="H58" i="33" s="1"/>
  <c r="E34" i="33"/>
  <c r="I34" i="33" s="1"/>
  <c r="E18" i="33"/>
  <c r="I18" i="33" s="1"/>
  <c r="K18" i="33" s="1"/>
  <c r="F59" i="33"/>
  <c r="E26" i="33"/>
  <c r="I26" i="33" s="1"/>
  <c r="K26" i="33" s="1"/>
  <c r="E21" i="33"/>
  <c r="I21" i="33" s="1"/>
  <c r="K21" i="33" s="1"/>
  <c r="F22" i="33"/>
  <c r="J22" i="33" s="1"/>
  <c r="L22" i="33" s="1"/>
  <c r="E12" i="33"/>
  <c r="I12" i="33" s="1"/>
  <c r="K12" i="33" s="1"/>
  <c r="E24" i="33"/>
  <c r="I24" i="33" s="1"/>
  <c r="K24" i="33" s="1"/>
  <c r="F33" i="33"/>
  <c r="D61" i="33"/>
  <c r="E10" i="33"/>
  <c r="I10" i="33" s="1"/>
  <c r="K10" i="33" s="1"/>
  <c r="C61" i="33"/>
  <c r="F12" i="33"/>
  <c r="J12" i="33" s="1"/>
  <c r="L12" i="33" s="1"/>
  <c r="F24" i="33"/>
  <c r="J24" i="33" s="1"/>
  <c r="L24" i="33" s="1"/>
  <c r="F17" i="33"/>
  <c r="J17" i="33" s="1"/>
  <c r="L17" i="33" s="1"/>
  <c r="F26" i="33"/>
  <c r="J26" i="33" s="1"/>
  <c r="L26" i="33" s="1"/>
  <c r="F29" i="33"/>
  <c r="J29" i="33" s="1"/>
  <c r="L29" i="33" s="1"/>
  <c r="F25" i="33"/>
  <c r="J25" i="33" s="1"/>
  <c r="L25" i="33" s="1"/>
  <c r="F34" i="33"/>
  <c r="J34" i="33" s="1"/>
  <c r="F32" i="33"/>
  <c r="J32" i="33" s="1"/>
  <c r="F18" i="33"/>
  <c r="J18" i="33" s="1"/>
  <c r="L18" i="33" s="1"/>
  <c r="F58" i="33"/>
  <c r="F28" i="33"/>
  <c r="J28" i="33" s="1"/>
  <c r="L28" i="33" s="1"/>
  <c r="F21" i="33"/>
  <c r="J21" i="33" s="1"/>
  <c r="L21" i="33" s="1"/>
  <c r="E19" i="33"/>
  <c r="I19" i="33" s="1"/>
  <c r="K19" i="33" s="1"/>
  <c r="E15" i="33"/>
  <c r="I15" i="33" s="1"/>
  <c r="K15" i="33" s="1"/>
  <c r="E11" i="33"/>
  <c r="I11" i="33" s="1"/>
  <c r="K11" i="33" s="1"/>
  <c r="E16" i="33"/>
  <c r="I16" i="33" s="1"/>
  <c r="K16" i="33" s="1"/>
  <c r="E13" i="33"/>
  <c r="I13" i="33" s="1"/>
  <c r="K13" i="33" s="1"/>
  <c r="E27" i="33"/>
  <c r="I27" i="33" s="1"/>
  <c r="K27" i="33" s="1"/>
  <c r="E30" i="33"/>
  <c r="I30" i="33" s="1"/>
  <c r="K30" i="33" s="1"/>
  <c r="E23" i="33"/>
  <c r="I23" i="33" s="1"/>
  <c r="K23" i="33" s="1"/>
  <c r="E60" i="33"/>
  <c r="I60" i="33" s="1"/>
  <c r="E33" i="33"/>
  <c r="I33" i="33" s="1"/>
  <c r="E35" i="33"/>
  <c r="I35" i="33" s="1"/>
  <c r="E14" i="33"/>
  <c r="I14" i="33" s="1"/>
  <c r="K14" i="33" s="1"/>
  <c r="E59" i="33"/>
  <c r="I59" i="33" s="1"/>
  <c r="K59" i="33" s="1"/>
  <c r="E36" i="33"/>
  <c r="I36" i="33" s="1"/>
  <c r="E22" i="33"/>
  <c r="I22" i="33" s="1"/>
  <c r="K22" i="33" s="1"/>
  <c r="E31" i="33"/>
  <c r="I31" i="33" s="1"/>
  <c r="E20" i="33"/>
  <c r="I20" i="33" s="1"/>
  <c r="K20" i="33" s="1"/>
  <c r="F10" i="33"/>
  <c r="J10" i="33" s="1"/>
  <c r="L10" i="33" s="1"/>
  <c r="J156" i="34"/>
  <c r="I157" i="34"/>
  <c r="P16" i="14" l="1"/>
  <c r="L43" i="14"/>
  <c r="M43" i="14" s="1"/>
  <c r="L52" i="14"/>
  <c r="B17" i="23"/>
  <c r="T41" i="14"/>
  <c r="B9" i="23"/>
  <c r="B11" i="23" s="1"/>
  <c r="P14" i="14"/>
  <c r="P22" i="14"/>
  <c r="X22" i="14"/>
  <c r="E10" i="25" s="1"/>
  <c r="P12" i="14"/>
  <c r="X12" i="14"/>
  <c r="P27" i="14"/>
  <c r="P24" i="14"/>
  <c r="X24" i="14"/>
  <c r="P18" i="14"/>
  <c r="X18" i="14"/>
  <c r="P21" i="14"/>
  <c r="X21" i="14"/>
  <c r="P19" i="14"/>
  <c r="P17" i="14"/>
  <c r="X17" i="14"/>
  <c r="P23" i="14"/>
  <c r="X23" i="14"/>
  <c r="P10" i="14"/>
  <c r="X10" i="14"/>
  <c r="P26" i="14"/>
  <c r="X26" i="14"/>
  <c r="E26" i="25" s="1"/>
  <c r="P8" i="14"/>
  <c r="X8" i="14"/>
  <c r="P20" i="14"/>
  <c r="X20" i="14"/>
  <c r="O19" i="14"/>
  <c r="W19" i="14"/>
  <c r="O22" i="14"/>
  <c r="W22" i="14"/>
  <c r="O27" i="14"/>
  <c r="W27" i="14"/>
  <c r="O21" i="14"/>
  <c r="W21" i="14"/>
  <c r="O26" i="14"/>
  <c r="W26" i="14"/>
  <c r="O25" i="14"/>
  <c r="W25" i="14"/>
  <c r="O24" i="14"/>
  <c r="W24" i="14"/>
  <c r="O23" i="14"/>
  <c r="W23" i="14"/>
  <c r="O20" i="14"/>
  <c r="W20" i="14"/>
  <c r="O16" i="14"/>
  <c r="W16" i="14"/>
  <c r="O7" i="14"/>
  <c r="W7" i="14"/>
  <c r="O8" i="14"/>
  <c r="W8" i="14"/>
  <c r="B10" i="25" s="1"/>
  <c r="O9" i="14"/>
  <c r="W9" i="14"/>
  <c r="B11" i="25" s="1"/>
  <c r="O15" i="14"/>
  <c r="W15" i="14"/>
  <c r="B15" i="25" s="1"/>
  <c r="O13" i="14"/>
  <c r="W13" i="14"/>
  <c r="B18" i="25" s="1"/>
  <c r="O11" i="14"/>
  <c r="W11" i="14"/>
  <c r="O14" i="14"/>
  <c r="W14" i="14"/>
  <c r="O18" i="14"/>
  <c r="W18" i="14"/>
  <c r="O10" i="14"/>
  <c r="W10" i="14"/>
  <c r="B13" i="25" s="1"/>
  <c r="O17" i="14"/>
  <c r="W17" i="14"/>
  <c r="O12" i="14"/>
  <c r="W12" i="14"/>
  <c r="P6" i="14"/>
  <c r="X6" i="14"/>
  <c r="O6" i="14"/>
  <c r="W6" i="14"/>
  <c r="B8" i="25" s="1"/>
  <c r="S57" i="14"/>
  <c r="L40" i="14"/>
  <c r="K29" i="14" s="1"/>
  <c r="N29" i="14" s="1"/>
  <c r="Q40" i="14"/>
  <c r="B13" i="23" s="1"/>
  <c r="L49" i="14"/>
  <c r="Q49" i="14"/>
  <c r="L54" i="14"/>
  <c r="L50" i="14"/>
  <c r="Q50" i="14" s="1"/>
  <c r="L53" i="14"/>
  <c r="L47" i="14"/>
  <c r="L51" i="14"/>
  <c r="L48" i="14"/>
  <c r="L45" i="14"/>
  <c r="M45" i="14" s="1"/>
  <c r="L46" i="14"/>
  <c r="M46" i="14" s="1"/>
  <c r="L44" i="14"/>
  <c r="M44" i="14" s="1"/>
  <c r="L61" i="33"/>
  <c r="K61" i="33"/>
  <c r="G46" i="33"/>
  <c r="I46" i="33" s="1"/>
  <c r="I61" i="33" s="1"/>
  <c r="H53" i="33"/>
  <c r="H54" i="33"/>
  <c r="H49" i="33"/>
  <c r="H44" i="33"/>
  <c r="H47" i="33"/>
  <c r="H51" i="33"/>
  <c r="H50" i="33"/>
  <c r="H48" i="33"/>
  <c r="C65" i="33"/>
  <c r="G57" i="14"/>
  <c r="H57" i="14"/>
  <c r="F61" i="33"/>
  <c r="E61" i="33"/>
  <c r="J157" i="34"/>
  <c r="I170" i="34"/>
  <c r="I180" i="34" s="1"/>
  <c r="E16" i="25" l="1"/>
  <c r="E20" i="25" s="1"/>
  <c r="B18" i="23"/>
  <c r="B14" i="23"/>
  <c r="E9" i="25"/>
  <c r="B16" i="25"/>
  <c r="B22" i="25"/>
  <c r="B26" i="25" s="1"/>
  <c r="W61" i="14"/>
  <c r="O57" i="14"/>
  <c r="P57" i="14"/>
  <c r="Q57" i="14"/>
  <c r="N57" i="14"/>
  <c r="T29" i="14"/>
  <c r="T57" i="14" s="1"/>
  <c r="K42" i="14"/>
  <c r="L57" i="14"/>
  <c r="M57" i="14"/>
  <c r="G33" i="33"/>
  <c r="J33" i="33" s="1"/>
  <c r="J61" i="33" s="1"/>
  <c r="L62" i="33"/>
  <c r="L63" i="33" s="1"/>
  <c r="K63" i="33"/>
  <c r="H61" i="33"/>
  <c r="I182" i="34"/>
  <c r="J181" i="34"/>
  <c r="B19" i="23" l="1"/>
  <c r="B28" i="23" s="1"/>
  <c r="B34" i="25"/>
  <c r="O59" i="14"/>
  <c r="P58" i="14"/>
  <c r="P59" i="14" s="1"/>
  <c r="K57" i="14"/>
  <c r="R57" i="14"/>
  <c r="R59" i="14" s="1"/>
  <c r="S58" i="14"/>
  <c r="T59" i="14"/>
  <c r="G61" i="33"/>
  <c r="I195" i="34"/>
  <c r="I203" i="34" s="1"/>
  <c r="J182" i="34"/>
  <c r="B31" i="23" l="1"/>
  <c r="B30" i="23"/>
  <c r="V60" i="14"/>
  <c r="Q58" i="14"/>
  <c r="S59" i="14"/>
  <c r="U58" i="14"/>
  <c r="U61" i="14" s="1"/>
  <c r="J204" i="34"/>
  <c r="I205" i="34"/>
  <c r="X27" i="14" l="1"/>
  <c r="X61" i="14" s="1"/>
  <c r="B33" i="23"/>
  <c r="B40" i="23" s="1"/>
  <c r="E11" i="25"/>
  <c r="E13" i="25" s="1"/>
  <c r="E21" i="25" s="1"/>
  <c r="V61" i="14"/>
  <c r="Q59" i="14"/>
  <c r="I218" i="34"/>
  <c r="I227" i="34" s="1"/>
  <c r="J205" i="34"/>
  <c r="E32" i="25" l="1"/>
  <c r="E33" i="25" s="1"/>
  <c r="E34" i="25" s="1"/>
  <c r="J228" i="34"/>
  <c r="I229" i="34"/>
  <c r="I242" i="34" l="1"/>
  <c r="I252" i="34" s="1"/>
  <c r="J229" i="34"/>
  <c r="J253" i="34" l="1"/>
  <c r="I254" i="34"/>
  <c r="I267" i="34" l="1"/>
  <c r="I280" i="34" s="1"/>
  <c r="J254" i="34"/>
  <c r="I282" i="34" l="1"/>
  <c r="J281" i="34"/>
  <c r="J282" i="34" l="1"/>
  <c r="I295" i="34"/>
  <c r="I305" i="34" s="1"/>
  <c r="J306" i="34" l="1"/>
  <c r="J307" i="34" s="1"/>
  <c r="I307" i="34"/>
  <c r="U18" i="29"/>
  <c r="U20" i="29" s="1"/>
  <c r="U27" i="29" s="1"/>
  <c r="M62" i="33"/>
  <c r="M63" i="33" l="1"/>
</calcChain>
</file>

<file path=xl/sharedStrings.xml><?xml version="1.0" encoding="utf-8"?>
<sst xmlns="http://schemas.openxmlformats.org/spreadsheetml/2006/main" count="7506" uniqueCount="1959">
  <si>
    <t>Caja</t>
  </si>
  <si>
    <t>EXISTENCIAS POR RECIBIR</t>
  </si>
  <si>
    <t>REMUNERACIONES Y PARTICIPACIONES POR PAGAR</t>
  </si>
  <si>
    <t>CAPITAL</t>
  </si>
  <si>
    <t>RESERVAS</t>
  </si>
  <si>
    <t>RESULTADOS ACUMULADOS</t>
  </si>
  <si>
    <t>COMPRAS</t>
  </si>
  <si>
    <t>VARIACIÓN DE EXISTENCIAS</t>
  </si>
  <si>
    <t>COSTO DE VENTAS</t>
  </si>
  <si>
    <t>VENTAS</t>
  </si>
  <si>
    <t>MARGEN COMERCIAL</t>
  </si>
  <si>
    <t>VALOR AGREGADO</t>
  </si>
  <si>
    <t>RESULTADO DE EXPLOTACIÓN</t>
  </si>
  <si>
    <t>RESULTADO ANTES DE PARTICIPACIONES E IMPUESTOS</t>
  </si>
  <si>
    <t>IMPUESTO A LA RENTA</t>
  </si>
  <si>
    <t>GASTOS FINANCIEROS</t>
  </si>
  <si>
    <t>HOJA DE TRABAJO</t>
  </si>
  <si>
    <t>FOL.</t>
  </si>
  <si>
    <t>COD.</t>
  </si>
  <si>
    <t>DENOMINACIÓN</t>
  </si>
  <si>
    <t>SUMAS</t>
  </si>
  <si>
    <t>SALDOS</t>
  </si>
  <si>
    <t>AJUSTES</t>
  </si>
  <si>
    <t>INVENTARIO</t>
  </si>
  <si>
    <t>MAY.</t>
  </si>
  <si>
    <t>CTA</t>
  </si>
  <si>
    <t>DEBE</t>
  </si>
  <si>
    <t>HABER</t>
  </si>
  <si>
    <t>DEUDOR</t>
  </si>
  <si>
    <t>ACREEDOR</t>
  </si>
  <si>
    <t>PASIVO</t>
  </si>
  <si>
    <t>PÉRDIDA</t>
  </si>
  <si>
    <t>GANANCIA</t>
  </si>
  <si>
    <t>INGRESOS FINANCIEROS</t>
  </si>
  <si>
    <t>TRIBUTOS Y APORTES AL SISTEMA DE PENSIONES Y DE SALUD POR PAGAR</t>
  </si>
  <si>
    <t>OBLIGACIONES FINANCIERAS</t>
  </si>
  <si>
    <t>ACTIVO</t>
  </si>
  <si>
    <t>EXCEDENTE DE REVALUACIÓN</t>
  </si>
  <si>
    <t>DETERMINACIÓN DEL RESULTADO DEL EJERCICIO</t>
  </si>
  <si>
    <t>CAPITAL ADICIONAL</t>
  </si>
  <si>
    <t>Efectivo en Tránsito</t>
  </si>
  <si>
    <t>Depósitos en instituciones financieras</t>
  </si>
  <si>
    <t>Fondos sujetos a restricción</t>
  </si>
  <si>
    <t>INVERSIONES AL VALOR RAZONABLE Y DISPONIBLES PARA LA VENTA</t>
  </si>
  <si>
    <t>CUENTAS POR COBRAR AL PERSONAL, A LOS ACCIONISTAS (SOCIOS), DIRECTORES Y GERENTES</t>
  </si>
  <si>
    <t>CUENTAS POR COBRAR DIVERSAS - TERCEROS</t>
  </si>
  <si>
    <t>CUENTAS POR COBRAR DIVERSAS - RELACIONADAS</t>
  </si>
  <si>
    <t>SERVICIOS Y OTROS CONTRATADOS POR ANTICIPADO</t>
  </si>
  <si>
    <t>PRODUCTOS TERMINADOS</t>
  </si>
  <si>
    <t>SUBPRODUCTOS, DESECHOS Y DESPERDICIOS</t>
  </si>
  <si>
    <t>PRODUCTOS EN PROCESO</t>
  </si>
  <si>
    <t>MATERIAS PRIMAS</t>
  </si>
  <si>
    <t>MATERIALES AUXILIARES, SUMINISTROS Y REPUESTOS</t>
  </si>
  <si>
    <t>ENVASES Y EMBALAJES</t>
  </si>
  <si>
    <t>ACTIVOS NO CORRIENTES MANTENIDOS PARA LA VENTA</t>
  </si>
  <si>
    <t>DESVALORIZACIÓN DE EXISTENCIAS</t>
  </si>
  <si>
    <t>INVERSIONES MOBILIARIAS</t>
  </si>
  <si>
    <t>INVERSIONES INMOBILIARIAS</t>
  </si>
  <si>
    <t>ACTIVOS ADQUIRIDOS EN ARRENDAMIENTO FINANCIERO</t>
  </si>
  <si>
    <t>INMUEBLES, MAQUINARIA Y EQUIPO</t>
  </si>
  <si>
    <t>OTROS ACTIVOS</t>
  </si>
  <si>
    <t>DEPRECIACIÓN, AMORTIZACIÓN Y AGOTAMIENTO ACUMULADOS</t>
  </si>
  <si>
    <t>CUENTAS POR PAGAR A LOS ACCIONISTAS, DIRECTORES Y GERENTES</t>
  </si>
  <si>
    <t>PROVISIONES</t>
  </si>
  <si>
    <t>PASIVO DIFERIDO</t>
  </si>
  <si>
    <t>ACCIONES DE INVERSIÓN</t>
  </si>
  <si>
    <t>RESULTADOS NO REALIZADOS</t>
  </si>
  <si>
    <t>GASTOS DE PERSONAL, DIRECTORES Y GERENTES</t>
  </si>
  <si>
    <t>GASTOS DE SERVICIOS PRESTADOS POR TERCEROS</t>
  </si>
  <si>
    <t>GASTOS POR TRIBUTOS</t>
  </si>
  <si>
    <t>OTROS GASTOS DE GESTIÓN</t>
  </si>
  <si>
    <t>PÉRDIDA POR MEDICIÓN DE ACTIVOS NO FINANCIEROS AL VALOR RAZONABLE</t>
  </si>
  <si>
    <t>VALUACIÓN Y DETERIORO DE ACTIVOS Y PROVISIONES</t>
  </si>
  <si>
    <t>VARIACIÓN DE LA PRODUCCIÓN ALMACENADA</t>
  </si>
  <si>
    <t>PRODUCCIÓN DE ACTIVO INMOVILIZADO</t>
  </si>
  <si>
    <t>DESCUENTOS, REBAJAS Y BONIFICACIONES CONCEDIDOS</t>
  </si>
  <si>
    <t>DESCUENTOS, REBAJAS Y BONIFICACIONES OBTENIDOS</t>
  </si>
  <si>
    <t>OTROS INGRESOS DE GESTIÓN</t>
  </si>
  <si>
    <t>GANANCIA POR MEDICIÓN DE ACTIVOS NO FINANCIEROS AL VALOR RAZONABLE</t>
  </si>
  <si>
    <t>CARGAS IMPUTABLES A CUENTAS DE COSTOS Y GASTOS</t>
  </si>
  <si>
    <t>PRODUCCIÓN DEL EJERCICIO</t>
  </si>
  <si>
    <t>EXCEDENTE BRUTO (INSUFICIENCIA BRUTA) DE EXPLOTACIÓN</t>
  </si>
  <si>
    <t>PARTICIPACIONES DE LOS TRABAJADORES</t>
  </si>
  <si>
    <t>Nº COR DEL ASIENT O CÓD DE LA OPERA</t>
  </si>
  <si>
    <t>FECHA DE LA OPERACIÓN</t>
  </si>
  <si>
    <t>GLOSA O DESCRIPCIÓN DE LA OPERACIÓN</t>
  </si>
  <si>
    <t>REFERENCIA DE LA OPERACIÓN</t>
  </si>
  <si>
    <t>CUENTA CONTABLE ASOCIADA A LA OPERACIÓN</t>
  </si>
  <si>
    <t>CÓD DEL LIBRO (TABLA 8)</t>
  </si>
  <si>
    <t>Nº CORRELATIVO</t>
  </si>
  <si>
    <t>Nº DEL DOCTO SUSTENTATORIO</t>
  </si>
  <si>
    <t>CÓDIGO</t>
  </si>
  <si>
    <t>FORMATO 5.1: "LIBRO DIARIO"</t>
  </si>
  <si>
    <t>PERÍODO:</t>
  </si>
  <si>
    <t>RUC:</t>
  </si>
  <si>
    <t>APELLIDOS Y NOMBRES, DENOMINACIÓN O RAZÓN SOCIAL:</t>
  </si>
  <si>
    <t>DENOMINACIÓN O RAZÓN SOCIAL:</t>
  </si>
  <si>
    <t>GLOSA DE LA OPERACIÓN</t>
  </si>
  <si>
    <t>SALDOS Y MOVIMIENTOS</t>
  </si>
  <si>
    <t>FORMATO 6.1: "LIBRO MAYOR"</t>
  </si>
  <si>
    <t>FECHA DE OPERAC.</t>
  </si>
  <si>
    <t>Nº CORRELAT. DEL LIBRO DIARIO</t>
  </si>
  <si>
    <t>TOTAL</t>
  </si>
  <si>
    <t>FOLIO</t>
  </si>
  <si>
    <t>PASIVO Y PATRIMONIO</t>
  </si>
  <si>
    <t>Cuentas por Cobrar Comerciales</t>
  </si>
  <si>
    <t>Cuentas por Pagar Comerciales</t>
  </si>
  <si>
    <t>Otras Cuentas por Cobrar</t>
  </si>
  <si>
    <t>Otras Cuentas por Pagar</t>
  </si>
  <si>
    <t>Existencias</t>
  </si>
  <si>
    <t>Gastos Pagados por Anticipado</t>
  </si>
  <si>
    <t>Capital</t>
  </si>
  <si>
    <t>Reservas</t>
  </si>
  <si>
    <t>Resultados Acumulados</t>
  </si>
  <si>
    <t xml:space="preserve">FORMATO 3.20: "LIBRO DE INVENTARIOS Y BALANCES - ESTADO DE </t>
  </si>
  <si>
    <t>GANANCIAS Y PÉRDIDAS POR FUNCIÓN DEL 01.01 AL 31.12" (1)</t>
  </si>
  <si>
    <t>EJERCICIO:</t>
  </si>
  <si>
    <t xml:space="preserve">                                                DESCRIPCIÓN</t>
  </si>
  <si>
    <t xml:space="preserve">      EJERCICIO O </t>
  </si>
  <si>
    <t xml:space="preserve">         PERIODO</t>
  </si>
  <si>
    <t>Ventas Netas (ingresos operacionales)</t>
  </si>
  <si>
    <t xml:space="preserve">Otros Ingresos Operacionales </t>
  </si>
  <si>
    <t xml:space="preserve">                                     Total de Ingresos Brutos</t>
  </si>
  <si>
    <t xml:space="preserve">Costo de ventas </t>
  </si>
  <si>
    <t>Gastos Operacionales</t>
  </si>
  <si>
    <t>Gastos de Administración</t>
  </si>
  <si>
    <t>Gastos de Venta</t>
  </si>
  <si>
    <t>Otros Ingresos (gastos)</t>
  </si>
  <si>
    <t xml:space="preserve">Ingresos Financieros </t>
  </si>
  <si>
    <t xml:space="preserve">Gastos Financieros </t>
  </si>
  <si>
    <t xml:space="preserve">Otros Ingresos </t>
  </si>
  <si>
    <t>Otros Gastos</t>
  </si>
  <si>
    <t>Resultados por Exposición a la Inflación</t>
  </si>
  <si>
    <t>Participaciones</t>
  </si>
  <si>
    <t>Impuesto a la Renta</t>
  </si>
  <si>
    <t>Ingresos Extraordinarios</t>
  </si>
  <si>
    <t>Gastos Extraordinarios</t>
  </si>
  <si>
    <t>Interés Minoritario</t>
  </si>
  <si>
    <t>Dividendos de Acciones Preferentes</t>
  </si>
  <si>
    <t xml:space="preserve">                 Utilidad (pérdida) Neta atribuible a los Accionistas</t>
  </si>
  <si>
    <t xml:space="preserve">                      Utilidad (pérdida) Básica por Acción Común</t>
  </si>
  <si>
    <t xml:space="preserve">                 Utilidad (pérdida) Básica por Acción de Inversión</t>
  </si>
  <si>
    <t xml:space="preserve">                      Utilidad (pérdida) Diluida por Acción Común</t>
  </si>
  <si>
    <t xml:space="preserve">                 Utilidad (pérdida) Diluida por Acción de Inversión</t>
  </si>
  <si>
    <t xml:space="preserve">(1) Se podrá hacer uso del formato aprobado por la CONASEV, en tanto se cumpla con registrar la </t>
  </si>
  <si>
    <t xml:space="preserve">     información mínima requerida para este Formato.</t>
  </si>
  <si>
    <t>TABLA 2: TIPO DE DOCUMENTO DE IDENTIDAD</t>
  </si>
  <si>
    <t>TABLA 3: ENTIDAD FINANCIERA</t>
  </si>
  <si>
    <t>TABLA 1: TIPO DE MEDIO DE PAGO</t>
  </si>
  <si>
    <t>N°</t>
  </si>
  <si>
    <t xml:space="preserve">                                   DESCRIPCIÓN</t>
  </si>
  <si>
    <t>DESCRIPCIÓN</t>
  </si>
  <si>
    <t xml:space="preserve">                                                             DESCRIPCIÓN</t>
  </si>
  <si>
    <t>0</t>
  </si>
  <si>
    <t>OTROS TIPOS DE DOCUMENTOS</t>
  </si>
  <si>
    <t xml:space="preserve">CENTRAL RESERVA DEL PERU </t>
  </si>
  <si>
    <t>001</t>
  </si>
  <si>
    <t>DEPÓSITO EN CUENTA</t>
  </si>
  <si>
    <t>1</t>
  </si>
  <si>
    <t>DOCUMENTO NACIONAL DE IDENTIDAD (DNI)</t>
  </si>
  <si>
    <t xml:space="preserve">DE CREDITO DEL PERU      </t>
  </si>
  <si>
    <t>002</t>
  </si>
  <si>
    <t>GIRO</t>
  </si>
  <si>
    <t>CARNET DE EXTRANJERIA</t>
  </si>
  <si>
    <t xml:space="preserve">INTERNACIONAL DEL PERU   </t>
  </si>
  <si>
    <t>003</t>
  </si>
  <si>
    <t>TRANSFERENCIA DE FONDOS</t>
  </si>
  <si>
    <t>REGISTRO ÚNICO DE CONTRIBUYENTES</t>
  </si>
  <si>
    <t xml:space="preserve">LATINO                   </t>
  </si>
  <si>
    <t>004</t>
  </si>
  <si>
    <t>ORDEN DE PAGO</t>
  </si>
  <si>
    <t>PASAPORTE</t>
  </si>
  <si>
    <t>CITIBANK DEL PERU S.A.</t>
  </si>
  <si>
    <t>005</t>
  </si>
  <si>
    <t>TARJETA DE DÉBITO</t>
  </si>
  <si>
    <t>STANDARD CHARTERED</t>
  </si>
  <si>
    <t>006</t>
  </si>
  <si>
    <t>TARJETA DE CRÉDITO</t>
  </si>
  <si>
    <t>SCOTIABANK PERU</t>
  </si>
  <si>
    <t>007</t>
  </si>
  <si>
    <t>CHEQUES CON LA CLÁUSULA DE "NO NEGOCIABLE", "INTRANSFERIBLES", "NO A LA ORDEN" U OTRA EQUIVALENTE, A QUE SE REFIERE EL INCISO F) DEL ARTICULO 5° DEL DECRETO LEGISLATIVO.</t>
  </si>
  <si>
    <t>TABLA 4: TIPO DE MONEDA</t>
  </si>
  <si>
    <t xml:space="preserve">CONTINENTAL              </t>
  </si>
  <si>
    <t>008</t>
  </si>
  <si>
    <t>EFECTIVO, POR OPERACIONES EN LAS QUE NO EXISTE OBLIGACIÓN DE UTILIZAR MEDIOS DE PAGO</t>
  </si>
  <si>
    <t xml:space="preserve">DE LIMA                  </t>
  </si>
  <si>
    <t>009</t>
  </si>
  <si>
    <t>EFECTIVO, EN LOS DEMÁS CASOS</t>
  </si>
  <si>
    <t xml:space="preserve">                  DESCRIPCIÓN</t>
  </si>
  <si>
    <t xml:space="preserve">MERCANTIL                </t>
  </si>
  <si>
    <t>010</t>
  </si>
  <si>
    <t>MEDIOS DE PAGO DE COMERCIO EXTERIOR</t>
  </si>
  <si>
    <t>NUEVOS SOLES</t>
  </si>
  <si>
    <t xml:space="preserve">NACION                   </t>
  </si>
  <si>
    <t>011</t>
  </si>
  <si>
    <t>LETRAS DE CAMBIO</t>
  </si>
  <si>
    <t>2</t>
  </si>
  <si>
    <t>DÓLARES AMERICANOS</t>
  </si>
  <si>
    <t>SANTANDER CENTRAL HISPANO</t>
  </si>
  <si>
    <t>101</t>
  </si>
  <si>
    <t>TRANSFERENCIAS - COMERCIO EXTERIOR</t>
  </si>
  <si>
    <t>9</t>
  </si>
  <si>
    <t>OTRA MONEDA (ESPECIFICAR)</t>
  </si>
  <si>
    <t xml:space="preserve">DE COMERCIO              </t>
  </si>
  <si>
    <t>102</t>
  </si>
  <si>
    <t>CHEQUES BANCARIOS  - COMERCIO EXTERIOR</t>
  </si>
  <si>
    <t xml:space="preserve">REPUBLICA                </t>
  </si>
  <si>
    <t>103</t>
  </si>
  <si>
    <t>ORDEN DE PAGO SIMPLE  - COMERCIO EXTERIOR</t>
  </si>
  <si>
    <t xml:space="preserve">NBK BANK                 </t>
  </si>
  <si>
    <t>104</t>
  </si>
  <si>
    <t>ORDEN DE PAGO DOCUMENTARIO  - COMERCIO EXTERIOR</t>
  </si>
  <si>
    <t>TABLA 5: TIPO DE EXISTENCIA</t>
  </si>
  <si>
    <t>BANCOSUR</t>
  </si>
  <si>
    <t>105</t>
  </si>
  <si>
    <t>REMESA SIMPLE  - COMERCIO EXTERIOR</t>
  </si>
  <si>
    <t xml:space="preserve">FINANCIERO DEL PERU      </t>
  </si>
  <si>
    <t>106</t>
  </si>
  <si>
    <t>REMESA DOCUMENTARIA  - COMERCIO EXTERIOR</t>
  </si>
  <si>
    <t xml:space="preserve">                           DESCRIPCIÓN</t>
  </si>
  <si>
    <t xml:space="preserve">DEL PROGRESO             </t>
  </si>
  <si>
    <t>107</t>
  </si>
  <si>
    <t>CARTA DE CRÉDITO SIMPLE  - COMERCIO EXTERIOR</t>
  </si>
  <si>
    <t>01</t>
  </si>
  <si>
    <t>MERCADERÍA</t>
  </si>
  <si>
    <t xml:space="preserve">INTERAMERICANO FINANZAS  </t>
  </si>
  <si>
    <t>108</t>
  </si>
  <si>
    <t>CARTA DE CRÉDITO DOCUMENTARIO  - COMERCIO EXTERIOR</t>
  </si>
  <si>
    <t>02</t>
  </si>
  <si>
    <t>PRODUCTO TERMINADO</t>
  </si>
  <si>
    <t xml:space="preserve">BANEX                    </t>
  </si>
  <si>
    <t>999</t>
  </si>
  <si>
    <t>OTROS MEDIOS DE PAGO (ESPECIFICAR)</t>
  </si>
  <si>
    <t>03</t>
  </si>
  <si>
    <t>MATERIAS PRIMAS Y AUXILIARES - MATERIALES</t>
  </si>
  <si>
    <t xml:space="preserve">NUEVO MUNDO              </t>
  </si>
  <si>
    <t>04</t>
  </si>
  <si>
    <t xml:space="preserve">SUDAMERICANO             </t>
  </si>
  <si>
    <t>TABLA 8: CÓDIGO DEL LIBRO O REGISTRO</t>
  </si>
  <si>
    <t>05</t>
  </si>
  <si>
    <t>SUMINISTROS DIVERSOS</t>
  </si>
  <si>
    <t>DEL LIBERTADOR</t>
  </si>
  <si>
    <t>99</t>
  </si>
  <si>
    <t>OTROS (ESPECIFICAR)</t>
  </si>
  <si>
    <t>DEL TRABAJO</t>
  </si>
  <si>
    <t xml:space="preserve">  CÓDIGO</t>
  </si>
  <si>
    <t xml:space="preserve">                                                                          NOMBRE O DESCRIPCIÓN</t>
  </si>
  <si>
    <t xml:space="preserve">SOLVENTA                 </t>
  </si>
  <si>
    <t>LIBRO CAJA Y BANCOS</t>
  </si>
  <si>
    <t xml:space="preserve">SERBANCO SA.             </t>
  </si>
  <si>
    <t>LIBRO DE INGRESOS Y GASTOS</t>
  </si>
  <si>
    <t>TABLA 6: CÓDIGO DE LA UNIDAD DE MEDIDA</t>
  </si>
  <si>
    <t xml:space="preserve">BANK OF BOSTON           </t>
  </si>
  <si>
    <t>LIBRO DE INVENTARIOS Y BALANCES</t>
  </si>
  <si>
    <t xml:space="preserve">ORION                    </t>
  </si>
  <si>
    <t>LIBRO DE RETENCIONES INCISOS E) Y F) DEL ARTICULO 34° DE LA LEY DEL IMPUESTO A LA RENTA</t>
  </si>
  <si>
    <t xml:space="preserve">                            DESCRIPCIÓN</t>
  </si>
  <si>
    <t xml:space="preserve">DEL PAIS                 </t>
  </si>
  <si>
    <t>LIBRO DIARIO</t>
  </si>
  <si>
    <t>KILOGRAMOS</t>
  </si>
  <si>
    <t xml:space="preserve">MI BANCO                 </t>
  </si>
  <si>
    <t>LIBRO MAYOR</t>
  </si>
  <si>
    <t>LIBRAS</t>
  </si>
  <si>
    <t>BNP PARIBAS</t>
  </si>
  <si>
    <t>REGISTRO DE ACTIVOS FIJOS</t>
  </si>
  <si>
    <t>TONELADAS LARGAS</t>
  </si>
  <si>
    <t xml:space="preserve">HSBC BANK PERU S.A.      </t>
  </si>
  <si>
    <t>REGISTRO DE COMPRAS</t>
  </si>
  <si>
    <t>TONELADAS MÉTRICAS</t>
  </si>
  <si>
    <t>OTROS</t>
  </si>
  <si>
    <t>REGISTRO DE CONSIGNACIONES</t>
  </si>
  <si>
    <t>TONELADAS CORTAS</t>
  </si>
  <si>
    <t>REGISTRO DE COSTOS</t>
  </si>
  <si>
    <t>06</t>
  </si>
  <si>
    <t>GRAMOS</t>
  </si>
  <si>
    <t>REGISTRO DE HUÉSPEDES</t>
  </si>
  <si>
    <t>07</t>
  </si>
  <si>
    <t>UNIDADES</t>
  </si>
  <si>
    <t>TABLA 7: TIPO DE INTANGIBLE</t>
  </si>
  <si>
    <t>REGISTRO DE INVENTARIO PERMANENTE EN UNIDADES FÍSICAS</t>
  </si>
  <si>
    <t>08</t>
  </si>
  <si>
    <t>LITROS</t>
  </si>
  <si>
    <t>REGISTRO DE INVENTARIO PERMANENTE VALORIZADO</t>
  </si>
  <si>
    <t>09</t>
  </si>
  <si>
    <t>GALONES</t>
  </si>
  <si>
    <t xml:space="preserve">                                            DESCRIPCIÓN</t>
  </si>
  <si>
    <t>REGISTRO DE VENTAS E INGRESOS</t>
  </si>
  <si>
    <t>10</t>
  </si>
  <si>
    <t>BARRILES</t>
  </si>
  <si>
    <t>INTANGIBLE ADQUIRIDO</t>
  </si>
  <si>
    <t>REGISTRO DE VENTAS E INGRESOS - ARTÍCULO 23° RESOLUCIÓN DE SUPERINTENDENCIA N° 266-2004/SUNAT</t>
  </si>
  <si>
    <t>11</t>
  </si>
  <si>
    <t>LATAS</t>
  </si>
  <si>
    <t>INTANGIBLE EN ETAPA DE INVESTIGACIÓN</t>
  </si>
  <si>
    <t>REGISTRO DEL RÉGIMEN DE PERCEPCIONES</t>
  </si>
  <si>
    <t>12</t>
  </si>
  <si>
    <t>CAJAS</t>
  </si>
  <si>
    <t>INTANGIBLE EN ETAPA DE DESARROLLO</t>
  </si>
  <si>
    <t>REGISTRO DEL RÉGIMEN DE RETENCIONES</t>
  </si>
  <si>
    <t>13</t>
  </si>
  <si>
    <t>MILLARES</t>
  </si>
  <si>
    <t>REGISTRO IVAP</t>
  </si>
  <si>
    <t>14</t>
  </si>
  <si>
    <t>METROS CÚBICOS</t>
  </si>
  <si>
    <t>REGISTRO(S) AUXILIAR(ES) DE ADQUISICIONES - ARTÍCULO 8° RESOLUCIÓN DE SUPERINTENDENCIA N° 022-98/SUNAT</t>
  </si>
  <si>
    <t>15</t>
  </si>
  <si>
    <t>METROS</t>
  </si>
  <si>
    <t>REGISTRO(S) AUXILIAR(ES) DE ADQUISICIONES - INCISO A) PRIMER PÁRRAFO ARTÍCULO 5° RESOLUCIÓN DE SUPERINTENDENCIA N° 021-99/SUNAT</t>
  </si>
  <si>
    <t>REGISTRO(S) AUXILIAR(ES) DE ADQUISICIONES - INCISO A) PRIMER PÁRRAFO ARTÍCULO 5° RESOLUCIÓN DE SUPERINTENDENCIA N° 142-2001/SUNAT</t>
  </si>
  <si>
    <t>REGISTRO(S) AUXILIAR(ES) DE ADQUISICIONES - INCISO C) PRIMER PÁRRAFO ARTÍCULO 5° RESOLUCIÓN DE SUPERINTENDENCIA N° 256-2004/SUNAT</t>
  </si>
  <si>
    <t>REGISTRO(S) AUXILIAR(ES) DE ADQUISICIONES - INCISO A) PRIMER PÁRRAFO ARTÍCULO 5° RESOLUCIÓN DE SUPERINTENDENCIA N° 257-2004/SUNAT</t>
  </si>
  <si>
    <t>REGISTRO(S) AUXILIAR(ES) DE ADQUISICIONES - INCISO C) PRIMER PÁRRAFO ARTÍCULO 5° RESOLUCIÓN DE SUPERINTENDENCIA N° 258-2004/SUNAT</t>
  </si>
  <si>
    <t>REGISTRO(S) AUXILIAR(ES) DE ADQUISICIONES - INCISO A) PRIMER PÁRRAFO ARTÍCULO 5° RESOLUCIÓN DE SUPERINTENDENCIA N° 259-2004/SUNAT</t>
  </si>
  <si>
    <t>REGISTRO DE RETENCIONES ARTÍCULO 77-A DE LA LEY DEL IMPUESTO A LA RENTA</t>
  </si>
  <si>
    <t>LIBRO DE ACTAS DE LA EMPRESA INDIVIDUAL DE RESPONSABILIDAD LIMITADA</t>
  </si>
  <si>
    <t>LIBRO DE ACTAS DE LA JUNTA GENERAL DE ACCIONISTAS</t>
  </si>
  <si>
    <t>LIBRO DE ACTAS DEL DIRECTORIO</t>
  </si>
  <si>
    <t>LIBRO DE MATRÍCULA DE ACCIONES</t>
  </si>
  <si>
    <t>LIBRO DE PLANILLAS</t>
  </si>
  <si>
    <t>TABLA 10: TIPO DE COMPROBANTE DE PAGO O DOCUMENTO</t>
  </si>
  <si>
    <t xml:space="preserve">                                                        DESCRIPCIÓN</t>
  </si>
  <si>
    <t>00</t>
  </si>
  <si>
    <t>Otros (especificar)</t>
  </si>
  <si>
    <t>Factura</t>
  </si>
  <si>
    <t>Recibo por Honorarios</t>
  </si>
  <si>
    <t>Boleta de Venta</t>
  </si>
  <si>
    <t>Liquidación de compra</t>
  </si>
  <si>
    <t>Boleto de compañía de aviación comercial por el servicio de transporte aéreo de pasajeros</t>
  </si>
  <si>
    <t>Carta de porte aéreo por el servicio de transporte de carga aérea</t>
  </si>
  <si>
    <t>Nota de crédito</t>
  </si>
  <si>
    <t>Nota de débito</t>
  </si>
  <si>
    <t>Guía de remisión - Remitente</t>
  </si>
  <si>
    <t>Recibo por Arrendamiento</t>
  </si>
  <si>
    <t xml:space="preserve">Póliza emitida por las Bolsas de Valores, Bolsas de Productos o Agentes de Intermediación por operaciones </t>
  </si>
  <si>
    <t>realizadas en las Bolsas de Valores o Productos o fuera de las mismas, autorizadas por CONASEV</t>
  </si>
  <si>
    <t>Ticket o cinta emitido por máquina registradora</t>
  </si>
  <si>
    <t>Documento emitido por bancos, instituciones financieras, crediticias y de seguros que se encuentren bajo el</t>
  </si>
  <si>
    <t>control de la Superintendencia de Banca y Seguros</t>
  </si>
  <si>
    <t xml:space="preserve">Recibo por servicios públicos de suministro de energía eléctrica, agua, teléfono, telex y telegráficos y otros </t>
  </si>
  <si>
    <t>servicios complementarios que se incluyan en el recibo de servicio público</t>
  </si>
  <si>
    <t>Boleto emitido por las empresas de transporte público urbano de pasajeros</t>
  </si>
  <si>
    <t>16</t>
  </si>
  <si>
    <t>Boleto de viaje emitido por las empresas de transporte público interprovincial de pasajeros dentro del país</t>
  </si>
  <si>
    <t>17</t>
  </si>
  <si>
    <t>Documento emitido por la Iglesia Católica por el arrendamiento de bienes inmuebles</t>
  </si>
  <si>
    <t>18</t>
  </si>
  <si>
    <t xml:space="preserve">Documento emitido por las Administradoras Privadas de Fondo de Pensiones que se encuentran bajo la </t>
  </si>
  <si>
    <t>supervisión de la Superintendencia de Administradoras Privadas de Fondos de Pensiones</t>
  </si>
  <si>
    <t>19</t>
  </si>
  <si>
    <t>Boleto o entrada por atracciones y espectáculos públicos</t>
  </si>
  <si>
    <t>20</t>
  </si>
  <si>
    <t>Comprobante de Retención</t>
  </si>
  <si>
    <t>21</t>
  </si>
  <si>
    <t>Conocimiento de embarque por el servicio de transporte de carga marítima</t>
  </si>
  <si>
    <t>22</t>
  </si>
  <si>
    <t>Comprobante por Operaciones No Habituales</t>
  </si>
  <si>
    <t>23</t>
  </si>
  <si>
    <t xml:space="preserve">Pólizas de Adjudicación emitidas con ocasión del remate o adjudicación de bienes por venta forzada, por los </t>
  </si>
  <si>
    <t>martilleros o las entidades que rematen o subasten bienes por cuenta de terceros</t>
  </si>
  <si>
    <t>24</t>
  </si>
  <si>
    <t>Certificado de pago de regalías emitidas por PERUPETRO S.A</t>
  </si>
  <si>
    <t>25</t>
  </si>
  <si>
    <t xml:space="preserve">Documento de Atribución (Ley del Impuesto General a las Ventas e Impuesto Selectivo al Consumo, Art. 19º, </t>
  </si>
  <si>
    <t>último párrafo, R.S. N° 022-98-SUNAT).</t>
  </si>
  <si>
    <t>26</t>
  </si>
  <si>
    <t xml:space="preserve">Recibo por el Pago de la Tarifa por Uso de Agua Superficial con fines agrarios y por el pago de la Cuota para la </t>
  </si>
  <si>
    <t xml:space="preserve">ejecución de una determinada obra o actividad acordada por la Asamblea General de la Comisión de Regantes o </t>
  </si>
  <si>
    <t>Resolución expedida por el Jefe de la Unidad de Aguas y de Riego (Decreto Supremo N° 003-90-AG, Arts. 28 y 48)</t>
  </si>
  <si>
    <t>27</t>
  </si>
  <si>
    <t>Seguro Complementario de Trabajo de Riesgo</t>
  </si>
  <si>
    <t>28</t>
  </si>
  <si>
    <t>Tarifa Unificada de Uso de Aeropuerto</t>
  </si>
  <si>
    <t>29</t>
  </si>
  <si>
    <t xml:space="preserve">Documentos emitidos por la COFOPRI en calidad de oferta de venta de terrenos, los correspondientes a las </t>
  </si>
  <si>
    <t>subastas públicas y a la retribución de los servicios que presta</t>
  </si>
  <si>
    <t>30</t>
  </si>
  <si>
    <t xml:space="preserve">Documentos emitidos por las empresas que desempeñan el rol adquirente en los sistemas de pago mediante </t>
  </si>
  <si>
    <t>tarjetas de crédito y débito</t>
  </si>
  <si>
    <t>31</t>
  </si>
  <si>
    <t>Guía de Remisión - Transportista</t>
  </si>
  <si>
    <t>32</t>
  </si>
  <si>
    <t xml:space="preserve">Documentos emitidos por las empresas recaudadoras de la denominada Garantía de Red Principal a la que hace referencia </t>
  </si>
  <si>
    <t>el numeral 7.6 del artículo 7° de la Ley N° 27133 – Ley de Promoción del Desarrollo de la Industria del Gas Natural</t>
  </si>
  <si>
    <t>34</t>
  </si>
  <si>
    <t>Documento del Operador</t>
  </si>
  <si>
    <t>35</t>
  </si>
  <si>
    <t>Documento del Partícipe</t>
  </si>
  <si>
    <t>36</t>
  </si>
  <si>
    <t>Recibo de Distribución de Gas Natural</t>
  </si>
  <si>
    <t>37</t>
  </si>
  <si>
    <t xml:space="preserve">Documentos que emitan los concesionarios del servicio de revisiones técnicas vehiculares, por la prestación de dicho </t>
  </si>
  <si>
    <t>servicio</t>
  </si>
  <si>
    <t>50</t>
  </si>
  <si>
    <t xml:space="preserve">Declaración Única de Aduanas - Importación definitiva                 </t>
  </si>
  <si>
    <t>52</t>
  </si>
  <si>
    <t xml:space="preserve">Despacho Simplificado - Importación Simplificada                        </t>
  </si>
  <si>
    <t>53</t>
  </si>
  <si>
    <t xml:space="preserve">Declaración de Mensajería o Courier                                         </t>
  </si>
  <si>
    <t>54</t>
  </si>
  <si>
    <t xml:space="preserve">Liquidación de Cobranza                                                     </t>
  </si>
  <si>
    <t>87</t>
  </si>
  <si>
    <t>Nota de Crédito Especial</t>
  </si>
  <si>
    <t>88</t>
  </si>
  <si>
    <t>Nota de Débito Especial</t>
  </si>
  <si>
    <t>91</t>
  </si>
  <si>
    <t xml:space="preserve">Comprobante de No Domiciliado                                                 </t>
  </si>
  <si>
    <t>96</t>
  </si>
  <si>
    <t xml:space="preserve">Exceso de crédito fiscal por retiro de bienes                           </t>
  </si>
  <si>
    <t>97</t>
  </si>
  <si>
    <t>Nota de Crédito - No Domiciliado</t>
  </si>
  <si>
    <t>98</t>
  </si>
  <si>
    <t>Nota de Débito - No Domiciliado</t>
  </si>
  <si>
    <t>Otros -Consolidado de Boletas de Venta</t>
  </si>
  <si>
    <t>TABLA 12: TIPO DE OPERACIÓN</t>
  </si>
  <si>
    <t xml:space="preserve">    N°</t>
  </si>
  <si>
    <t xml:space="preserve">                      DESCRIPCIÓN</t>
  </si>
  <si>
    <t>VENTA</t>
  </si>
  <si>
    <t>COMPRA</t>
  </si>
  <si>
    <t>CONSIGNACIÓN RECIBIDA</t>
  </si>
  <si>
    <t>CONSIGNACIÓN ENTREGADA</t>
  </si>
  <si>
    <t>DEVOLUCIÓN RECIBIDA</t>
  </si>
  <si>
    <t>DEVOLUCIÓN ENTREGADA</t>
  </si>
  <si>
    <t>PROMOCIÓN</t>
  </si>
  <si>
    <t>PREMIO</t>
  </si>
  <si>
    <t>DONACIÓN</t>
  </si>
  <si>
    <t>SALIDA A PRODUCCIÓN</t>
  </si>
  <si>
    <t>TRANSFERENCIA ENTRE ALMACENES</t>
  </si>
  <si>
    <t>RETIRO</t>
  </si>
  <si>
    <t>MERMAS</t>
  </si>
  <si>
    <t>DESMEDROS</t>
  </si>
  <si>
    <t>DESTRUCCIÓN</t>
  </si>
  <si>
    <t>SALDO INICIAL</t>
  </si>
  <si>
    <t>FORMATO 3.1 : "LIBRO DE INVENTARIOS Y BALANCES - BALANCE GENERAL" (1)</t>
  </si>
  <si>
    <t>ACTIVO CORRIENTE</t>
  </si>
  <si>
    <t>PASIVO CORRIENTE</t>
  </si>
  <si>
    <t>Caja y Bancos</t>
  </si>
  <si>
    <t>Sobregiros y Pagarés Bancarios</t>
  </si>
  <si>
    <t>Valores Negociables</t>
  </si>
  <si>
    <t>Cuentas por Pagar a Vinculadas</t>
  </si>
  <si>
    <t>Cuentas por Cobrar a Vinculadas</t>
  </si>
  <si>
    <t>Parte Corriente de las Deudas a Largo Plazo</t>
  </si>
  <si>
    <t>PASIVO NO CORRIENTE</t>
  </si>
  <si>
    <t>Deudas a Largo Plazo</t>
  </si>
  <si>
    <t>ACTIVO NO CORRIENTE</t>
  </si>
  <si>
    <t>Cuentas por Cobrar a Largo Plazo</t>
  </si>
  <si>
    <t>Ingresos Diferidos</t>
  </si>
  <si>
    <t>Cuentas por Cobrar a Vinculadas a Largo Plazo</t>
  </si>
  <si>
    <t>Impuesto a la Renta y Participaciones Diferidos Pasivo</t>
  </si>
  <si>
    <t>Otras Cuentas por Cobrar a Largo Plazo</t>
  </si>
  <si>
    <t>Inversiones Permanentes</t>
  </si>
  <si>
    <t>Activos Intangibles (neto de amortización acumulada)</t>
  </si>
  <si>
    <t>Impuesto a la Renta y Participaciones Diferidos Activo</t>
  </si>
  <si>
    <t>Contingencias</t>
  </si>
  <si>
    <t>Otros Activos</t>
  </si>
  <si>
    <t>Interés minoritario</t>
  </si>
  <si>
    <t>PATRIMONIO NETO</t>
  </si>
  <si>
    <t>Capital Adicional</t>
  </si>
  <si>
    <t>Acciones de Inversión</t>
  </si>
  <si>
    <t>Excedentes de Revaluación</t>
  </si>
  <si>
    <t>Reservas Legales</t>
  </si>
  <si>
    <t>Otras Reservas</t>
  </si>
  <si>
    <t xml:space="preserve">                                  TOTAL ACTIVO</t>
  </si>
  <si>
    <t xml:space="preserve">                     TOTAL PASIVO Y PATRIMONIO NETO</t>
  </si>
  <si>
    <t>(1) Se podrá hacer uso del formato aprobado por la CONASEV, en tanto se cumpla con registrar la información mínima requerida para este Formato.</t>
  </si>
  <si>
    <t>Inm, Maq y Equipo (neto de depreciación acumulada)</t>
  </si>
  <si>
    <t>TOTAL ACTIVO NO CORRIENTE</t>
  </si>
  <si>
    <t>TOTAL ACTIVO CORRIENTE</t>
  </si>
  <si>
    <t>TOTAL PASIVO CORRIENTE</t>
  </si>
  <si>
    <t>TOTAL PASIVO NO CORRIENTE</t>
  </si>
  <si>
    <t>TOTAL PATRIMONIO NETO</t>
  </si>
  <si>
    <t>TOTAL PASIVO</t>
  </si>
  <si>
    <t>Fondos fijos</t>
  </si>
  <si>
    <t>Cuentas corrientes en instituciones financieras</t>
  </si>
  <si>
    <t>Cuentas corrientes operativas</t>
  </si>
  <si>
    <t>Cuentas corrientes para fines específicos</t>
  </si>
  <si>
    <t>Certificados bancarios</t>
  </si>
  <si>
    <t>Otros</t>
  </si>
  <si>
    <t>Depósitos de ahorro</t>
  </si>
  <si>
    <t>Depósitos a plazo</t>
  </si>
  <si>
    <t>Fondos Sujetos a Restricción</t>
  </si>
  <si>
    <t>Inversiones al valor razonable</t>
  </si>
  <si>
    <t>Valores emitidos o garantizados por el Estado</t>
  </si>
  <si>
    <t>Valores emitidos por el sistema financiero</t>
  </si>
  <si>
    <t>Valores emitidos por empresas</t>
  </si>
  <si>
    <t>Otros títulos representativos de deuda</t>
  </si>
  <si>
    <t>Participaciones en entidades</t>
  </si>
  <si>
    <t>Inversiones disponibles para la venta</t>
  </si>
  <si>
    <t>Activos financieros – compromiso de compra</t>
  </si>
  <si>
    <t>CUENTAS POR COBRAR COMERCIALES – TERCEROS</t>
  </si>
  <si>
    <t>Facturas, boletas y otros comprobantes por cobrar</t>
  </si>
  <si>
    <t>No emitidas</t>
  </si>
  <si>
    <t>Emitidas en cartera</t>
  </si>
  <si>
    <t>En cobranza</t>
  </si>
  <si>
    <t>En descuento</t>
  </si>
  <si>
    <t>Anticipos de clientes</t>
  </si>
  <si>
    <t>Letras por cobrar</t>
  </si>
  <si>
    <t>En cartera</t>
  </si>
  <si>
    <t>Cobranza dudosa</t>
  </si>
  <si>
    <t>Facturas, boletas y otros comprobantes por COBRAR</t>
  </si>
  <si>
    <t>CUENTAS POR COBRAR COMERCIALES – RELACIONADAS</t>
  </si>
  <si>
    <t>Matriz</t>
  </si>
  <si>
    <t>Subsidiarias</t>
  </si>
  <si>
    <t>Asociadas</t>
  </si>
  <si>
    <t>Sucursal</t>
  </si>
  <si>
    <t>Anticipos recibidos</t>
  </si>
  <si>
    <t>Personal</t>
  </si>
  <si>
    <t>Préstamos</t>
  </si>
  <si>
    <t>Adelanto de remuneraciones</t>
  </si>
  <si>
    <t>Entregas a rendir cuenta</t>
  </si>
  <si>
    <t>Accionistas (o socios)</t>
  </si>
  <si>
    <t>Suscripciones por cobrar a socios o accionistas</t>
  </si>
  <si>
    <t>Directores</t>
  </si>
  <si>
    <t>Gerentes</t>
  </si>
  <si>
    <t>Diversas</t>
  </si>
  <si>
    <t>Con garantía</t>
  </si>
  <si>
    <t>Sin garantía</t>
  </si>
  <si>
    <t>Reclamaciones a terceros</t>
  </si>
  <si>
    <t>Compañías aseguradoras</t>
  </si>
  <si>
    <t>Transportadoras</t>
  </si>
  <si>
    <t>Servicios públicos</t>
  </si>
  <si>
    <t>Intereses, regalías y dividendos</t>
  </si>
  <si>
    <t>Intereses</t>
  </si>
  <si>
    <t>Regalías</t>
  </si>
  <si>
    <t>Dividendos</t>
  </si>
  <si>
    <t>Depósitos otorgados en garantía</t>
  </si>
  <si>
    <t>Préstamos de instituciones no financieras</t>
  </si>
  <si>
    <t>Préstamos de instituciones financieras</t>
  </si>
  <si>
    <t>Venta de activo inmovilizado</t>
  </si>
  <si>
    <t>Inversión mobiliaria</t>
  </si>
  <si>
    <t>Inversión inmobiliaria</t>
  </si>
  <si>
    <t>Inmuebles, maquinaria y equipo</t>
  </si>
  <si>
    <t>Intangibles</t>
  </si>
  <si>
    <t>Activos biológicos</t>
  </si>
  <si>
    <t>Activos por instrumentos financieros derivados</t>
  </si>
  <si>
    <t>Cartera de negociación</t>
  </si>
  <si>
    <t>Instrumentos de cobertura</t>
  </si>
  <si>
    <t>Otras cuentas por cobrar diversas</t>
  </si>
  <si>
    <t>Venta de activos inmovilizados</t>
  </si>
  <si>
    <t>Seguros</t>
  </si>
  <si>
    <t>Alquileres</t>
  </si>
  <si>
    <t>Primas pagadas por opciones</t>
  </si>
  <si>
    <t>Mantenimiento de activos inmovilizados</t>
  </si>
  <si>
    <t>Otros gastos contratados por anticipado</t>
  </si>
  <si>
    <t>ESTIMACIÓN DE CUENTAS DE COBRANZA DUDOSA</t>
  </si>
  <si>
    <t>Cuentas por cobrar comerciales - Terceros</t>
  </si>
  <si>
    <t>Cuentas por cobrar al personal, a los accionistas (socios), directores y gerentes</t>
  </si>
  <si>
    <t>Accionistas</t>
  </si>
  <si>
    <t>Cuentas por cobrar - Relacionadas</t>
  </si>
  <si>
    <t>Cuentas por cobrar comerciales</t>
  </si>
  <si>
    <t>Cuentas por cobrar diversas</t>
  </si>
  <si>
    <t>Otras cuentas por cobrar  diversas</t>
  </si>
  <si>
    <t>Cuentas por cobrar diversas - Terceros</t>
  </si>
  <si>
    <t>MERCADERÍAS</t>
  </si>
  <si>
    <t>Mercaderías manufacturadas</t>
  </si>
  <si>
    <t>Costo</t>
  </si>
  <si>
    <t>Valor razonable</t>
  </si>
  <si>
    <t>Mercaderías de extracción</t>
  </si>
  <si>
    <t>Mercaderías agropecuarias y piscícolas</t>
  </si>
  <si>
    <t>De origen animal</t>
  </si>
  <si>
    <t>De origen vegetal</t>
  </si>
  <si>
    <t>Mercaderías inmuebles</t>
  </si>
  <si>
    <t>Otras mercaderías</t>
  </si>
  <si>
    <t>Mercaderías desvalorizadas</t>
  </si>
  <si>
    <t xml:space="preserve"> Mercaderías manufacturadas</t>
  </si>
  <si>
    <t>Recursos extraídos</t>
  </si>
  <si>
    <t>Productos agropecuarios y piscícolas</t>
  </si>
  <si>
    <t>Inmuebles</t>
  </si>
  <si>
    <t>Productos manufacturados</t>
  </si>
  <si>
    <t>Productos de extracción terminados</t>
  </si>
  <si>
    <t>Productos agropecuarios y piscícolas terminados</t>
  </si>
  <si>
    <t>Productos inmuebles</t>
  </si>
  <si>
    <t>Existencias de servicios terminados</t>
  </si>
  <si>
    <t>Otros productos terminados</t>
  </si>
  <si>
    <t>Costos de financiación – Productos terminados</t>
  </si>
  <si>
    <t>Productos terminados desvalorizados</t>
  </si>
  <si>
    <t>Subproductos</t>
  </si>
  <si>
    <t>Desechos y desperdicios</t>
  </si>
  <si>
    <t>Subproductos, desechos y desperdicios desvalorizados</t>
  </si>
  <si>
    <t>Productos en proceso de manufactura</t>
  </si>
  <si>
    <t>Productos extraídos en proceso de transformación</t>
  </si>
  <si>
    <t>Productos agropecuarios y piscícolas en proceso</t>
  </si>
  <si>
    <t>Productos inmuebles en proceso</t>
  </si>
  <si>
    <t>Existencias de servicios en proceso</t>
  </si>
  <si>
    <t>Otros productos en proceso</t>
  </si>
  <si>
    <t>Costos de financiación – Productos en proceso</t>
  </si>
  <si>
    <t>Productos en proceso desvalorizados</t>
  </si>
  <si>
    <t>Materias primas para productos manufacturados</t>
  </si>
  <si>
    <t>Materias primas para productos de extracción</t>
  </si>
  <si>
    <t>Materias primas para productos agropecuarios y piscícolas</t>
  </si>
  <si>
    <t>Materias primas para productos inmuebles</t>
  </si>
  <si>
    <t>Materias primas desvalorizadas</t>
  </si>
  <si>
    <t>Materiales auxiliares</t>
  </si>
  <si>
    <t>Suministros</t>
  </si>
  <si>
    <t>Combustibles</t>
  </si>
  <si>
    <t>Lubricantes</t>
  </si>
  <si>
    <t>Energía</t>
  </si>
  <si>
    <t>Otros suministros</t>
  </si>
  <si>
    <t>Repuestos</t>
  </si>
  <si>
    <t>Materiales auxiliares, suministros y repuestos desvalorizados</t>
  </si>
  <si>
    <t>Envases</t>
  </si>
  <si>
    <t>Embalajes</t>
  </si>
  <si>
    <t>Envases y embalajes desvalorizados</t>
  </si>
  <si>
    <t>Inversiones inmobiliarias</t>
  </si>
  <si>
    <t>Terrenos</t>
  </si>
  <si>
    <t>Edificaciones</t>
  </si>
  <si>
    <t>Maquinarias y equipos de explotación</t>
  </si>
  <si>
    <t>Equipo de transporte</t>
  </si>
  <si>
    <t>Muebles y enseres</t>
  </si>
  <si>
    <t>Equipos diversos</t>
  </si>
  <si>
    <t>Herramientas y unidades de reemplazo</t>
  </si>
  <si>
    <t>Concesiones, licencias y derechos</t>
  </si>
  <si>
    <t>Patentes y propiedad industrial</t>
  </si>
  <si>
    <t>Programas de computadora (software)</t>
  </si>
  <si>
    <t>Fórmulas, diseños y prototipos</t>
  </si>
  <si>
    <t>Activos biológicos en producción</t>
  </si>
  <si>
    <t>Activos biológicos en desarrollo</t>
  </si>
  <si>
    <t>Mercaderías</t>
  </si>
  <si>
    <t>Materias primas</t>
  </si>
  <si>
    <t>Materiales auxiliares, suministros y repuestos</t>
  </si>
  <si>
    <t>Envases y embalajes</t>
  </si>
  <si>
    <t>Existencias por recibir desvalorizadas</t>
  </si>
  <si>
    <t>2912 Mercaderías de extracción</t>
  </si>
  <si>
    <t>2913 Mercaderías agropecuarias y piscícolas</t>
  </si>
  <si>
    <t>2914 Mercaderías inmuebles</t>
  </si>
  <si>
    <t>2918 Otras mercaderías</t>
  </si>
  <si>
    <t>Productos terminados</t>
  </si>
  <si>
    <t>Subproductos, desechos y desperdicios</t>
  </si>
  <si>
    <t>Productos en proceso</t>
  </si>
  <si>
    <t>Existencias por recibir</t>
  </si>
  <si>
    <t>Inversiones a ser mantenidas hasta el vencimiento</t>
  </si>
  <si>
    <t>Instrumentos financieros representativos de deuda</t>
  </si>
  <si>
    <t>Valores emitidos por las empresas</t>
  </si>
  <si>
    <t>Instrumentos financieros representativos de derecho patrimonial</t>
  </si>
  <si>
    <t>Certificados de suscripción preferente</t>
  </si>
  <si>
    <t>Acciones representativas de capital social</t>
  </si>
  <si>
    <t>Acciones de inversión</t>
  </si>
  <si>
    <t>Subsidiarias, asociadas y sucursales</t>
  </si>
  <si>
    <t>Otras</t>
  </si>
  <si>
    <t>Certificados de participación de fondos</t>
  </si>
  <si>
    <t>Fondos mutuos</t>
  </si>
  <si>
    <t>Fondos de inversión</t>
  </si>
  <si>
    <t>Asociaciones en participación y consorcios</t>
  </si>
  <si>
    <t>Otros títulos representativos de patrimonio</t>
  </si>
  <si>
    <t>Desvalorización de inversiones mobiliarias</t>
  </si>
  <si>
    <t>Urbanos</t>
  </si>
  <si>
    <t>Revaluación</t>
  </si>
  <si>
    <t>Rurales</t>
  </si>
  <si>
    <t>Costos de financiación – Inversiones inmobiliarias</t>
  </si>
  <si>
    <t>Edificaciones administrativas</t>
  </si>
  <si>
    <t>Costo de adquisición o producción</t>
  </si>
  <si>
    <t>Costo de financiación - Edificaciones</t>
  </si>
  <si>
    <t>Almacenes</t>
  </si>
  <si>
    <t>Costo de financiación - Almacenes</t>
  </si>
  <si>
    <t>Edificaciones para producción</t>
  </si>
  <si>
    <t>Costo de financiación – Edificaciones para producción</t>
  </si>
  <si>
    <t>Instalaciones</t>
  </si>
  <si>
    <t>Costo de financiación – Instalaciones</t>
  </si>
  <si>
    <t>Costo de financiación – Maquinarias y equipos de explotación</t>
  </si>
  <si>
    <t>Unidades de transporte</t>
  </si>
  <si>
    <t>Vehículos motorizados</t>
  </si>
  <si>
    <t>Vehículos no motorizados</t>
  </si>
  <si>
    <t>Muebles</t>
  </si>
  <si>
    <t>Enseres</t>
  </si>
  <si>
    <t>Equipo para procesamiento de información (de cómputo)</t>
  </si>
  <si>
    <t>Equipo de comunicación</t>
  </si>
  <si>
    <t>Equipo de seguridad</t>
  </si>
  <si>
    <t>Otros equipos</t>
  </si>
  <si>
    <t>Herramientas</t>
  </si>
  <si>
    <t>Unidades de reemplazo</t>
  </si>
  <si>
    <t>Unidades por recibir</t>
  </si>
  <si>
    <t>Construcciones y obras en curso</t>
  </si>
  <si>
    <t>Adaptación de terrenos</t>
  </si>
  <si>
    <t>Construcciones en curso</t>
  </si>
  <si>
    <t>Maquinaria en montaje</t>
  </si>
  <si>
    <t>Inversión inmobiliaria en curso</t>
  </si>
  <si>
    <t>Costo de financiación – Inversiones inmobiliarias</t>
  </si>
  <si>
    <t>Costo de financiación – Inmuebles, maquinaria y equipo</t>
  </si>
  <si>
    <t>Costo de financiación – Edificaciones</t>
  </si>
  <si>
    <t>Otros activos en curso</t>
  </si>
  <si>
    <t>Bienes de arte y cultura</t>
  </si>
  <si>
    <t>Obras de arte</t>
  </si>
  <si>
    <t>Biblioteca</t>
  </si>
  <si>
    <t>Diversos</t>
  </si>
  <si>
    <t>Monedas y joyas</t>
  </si>
  <si>
    <t>Bienes entregados en comodato</t>
  </si>
  <si>
    <t>Bienes recibidos en pago (adjudicados y realizables)</t>
  </si>
  <si>
    <t>Depreciación acumulada</t>
  </si>
  <si>
    <t>Inversiones Inmobiliarias</t>
  </si>
  <si>
    <t>Edificaciones – Costo de adquisición o construcción</t>
  </si>
  <si>
    <t>Edificaciones – Costo de financiación</t>
  </si>
  <si>
    <t>Activos adquiridos en arrendamiento financiero</t>
  </si>
  <si>
    <t>Inversiones inmobiliarias - Edificaciones</t>
  </si>
  <si>
    <t>Inmuebles, maquinaria y equipo - Edificaciones</t>
  </si>
  <si>
    <t>Inmuebles, maquinaria y equipo – Maquinarias y equipos de explotación</t>
  </si>
  <si>
    <t>Inmuebles, maquinaria y equipo – Equipos de transporte Equipos de transporte</t>
  </si>
  <si>
    <t>Inmuebles, maquinaria y equipo – Equipos diversos</t>
  </si>
  <si>
    <t>Inmuebles, maquinaria y equipo - Costo</t>
  </si>
  <si>
    <t>Inmuebles, maquinaria y equipo - Revaluación</t>
  </si>
  <si>
    <t>Inmuebles, maquinaria y equipo – Costo de financiación</t>
  </si>
  <si>
    <t>Activos biológicos en producción – Costo</t>
  </si>
  <si>
    <t>Activos biológicos de origen animal</t>
  </si>
  <si>
    <t>Activos biológicos de origen vegetal</t>
  </si>
  <si>
    <t>Activos biológicos en producción – Costo de financiación</t>
  </si>
  <si>
    <t>Amortización acumulada</t>
  </si>
  <si>
    <t>Intangibles - Costo</t>
  </si>
  <si>
    <t>Concesiones, licencias y otros derechos</t>
  </si>
  <si>
    <t>Costos de exploración y desarrollo</t>
  </si>
  <si>
    <t>Otros activos intangibles</t>
  </si>
  <si>
    <t>Intangibles - Revaluación</t>
  </si>
  <si>
    <t>Agotamiento acumulado</t>
  </si>
  <si>
    <t>Agotamiento de reservas de recursos extraíbles</t>
  </si>
  <si>
    <t>Gobierno central</t>
  </si>
  <si>
    <t>Impuesto general a las ventas</t>
  </si>
  <si>
    <t>IGV - Cuenta propia</t>
  </si>
  <si>
    <t>IGV - Servicios prestados por no domiciliados</t>
  </si>
  <si>
    <t>IGV - Régimen de percepciones</t>
  </si>
  <si>
    <t>IGV - Régimen de retenciones</t>
  </si>
  <si>
    <t>Impuesto selectivo al consumo</t>
  </si>
  <si>
    <t>Canon</t>
  </si>
  <si>
    <t>Canon petrolero</t>
  </si>
  <si>
    <t>Canon minero</t>
  </si>
  <si>
    <t>Canon gasífero</t>
  </si>
  <si>
    <t>Canon pesquero</t>
  </si>
  <si>
    <t>Canon hidroenergético</t>
  </si>
  <si>
    <t>Canon forestal</t>
  </si>
  <si>
    <t>Derechos aduaneros</t>
  </si>
  <si>
    <t>Derechos arancelarios</t>
  </si>
  <si>
    <t>Derechos aduaneros por ventas</t>
  </si>
  <si>
    <t>Impuesto a la renta</t>
  </si>
  <si>
    <t>Renta de tercera categoría</t>
  </si>
  <si>
    <t>Renta de cuarta categoría</t>
  </si>
  <si>
    <t>Renta de quinta categoría</t>
  </si>
  <si>
    <t>Renta de no domiciliados</t>
  </si>
  <si>
    <t>Otros impuestos</t>
  </si>
  <si>
    <t>Impuesto a las transacciones financieras</t>
  </si>
  <si>
    <t>Impuesto a los juegos de casino y tragamonedas</t>
  </si>
  <si>
    <t>Tasas por la prestación de servicios públicos</t>
  </si>
  <si>
    <t>Impuesto a los dividendos</t>
  </si>
  <si>
    <t>Certificados tributarios</t>
  </si>
  <si>
    <t>Instituciones públicas</t>
  </si>
  <si>
    <t>ESSALUD</t>
  </si>
  <si>
    <t>ONP</t>
  </si>
  <si>
    <t>Contribución al SENATI</t>
  </si>
  <si>
    <t>Contribución al SENCICO</t>
  </si>
  <si>
    <t>Otras instituciones</t>
  </si>
  <si>
    <t>Gobiernos regionales</t>
  </si>
  <si>
    <t>Gobiernos locales</t>
  </si>
  <si>
    <t>Impuestos</t>
  </si>
  <si>
    <t>Impuesto al patrimonio vehicular</t>
  </si>
  <si>
    <t>Impuesto a las apuestas</t>
  </si>
  <si>
    <t>Impuesto a los juegos</t>
  </si>
  <si>
    <t>Impuesto de alcabala</t>
  </si>
  <si>
    <t>Impuesto predial</t>
  </si>
  <si>
    <t>Impuesto al rodaje</t>
  </si>
  <si>
    <t>Impuesto a los espectáculos públicos no deportivos</t>
  </si>
  <si>
    <t>Contribuciones</t>
  </si>
  <si>
    <t>Tasas</t>
  </si>
  <si>
    <t>Licencia de apertura de establecimientos</t>
  </si>
  <si>
    <t>Transporte público</t>
  </si>
  <si>
    <t>Estacionamiento de vehículos</t>
  </si>
  <si>
    <t>Servicios públicos o arbitrios</t>
  </si>
  <si>
    <t>Servicios administrativos o derechos</t>
  </si>
  <si>
    <t>Administradoras de fondos de pensiones</t>
  </si>
  <si>
    <t>Empresas prestadoras de servicios de salud</t>
  </si>
  <si>
    <t>Cuenta propia</t>
  </si>
  <si>
    <t>Cuenta de terceros</t>
  </si>
  <si>
    <t>Otros costos administrativos e intereses</t>
  </si>
  <si>
    <t>Remuneraciones por pagar</t>
  </si>
  <si>
    <t>Sueldos y salarios por pagar</t>
  </si>
  <si>
    <t>Comisiones por pagar</t>
  </si>
  <si>
    <t>Remuneraciones en especie por pagar</t>
  </si>
  <si>
    <t>Gratificaciones por pagar</t>
  </si>
  <si>
    <t>Vacaciones por pagar</t>
  </si>
  <si>
    <t>Participación de los trabajadores por pagar</t>
  </si>
  <si>
    <t>Beneficios sociales de los trabajadores por pagar</t>
  </si>
  <si>
    <t>Compensación por tiempo de servicios</t>
  </si>
  <si>
    <t>Adelanto de compensación por tiempo de servicios</t>
  </si>
  <si>
    <t>Pensiones y jubilaciones</t>
  </si>
  <si>
    <t>Otras remuneraciones y participaciones por pagar</t>
  </si>
  <si>
    <t>CUENTAS POR PAGAR COMERCIALES – TERCEROS</t>
  </si>
  <si>
    <t>Facturas, boletas y otros comprobantes por pagar</t>
  </si>
  <si>
    <t>Emitidas</t>
  </si>
  <si>
    <t>Anticipos a proveedores</t>
  </si>
  <si>
    <t>Letras por pagar</t>
  </si>
  <si>
    <t>Honorarios por pagar</t>
  </si>
  <si>
    <t>CUENTAS POR PAGAR COMERCIALES – RELACIONADAS</t>
  </si>
  <si>
    <t>Anticipos otorgados</t>
  </si>
  <si>
    <t>Letras por Pagar</t>
  </si>
  <si>
    <t>Accionistas (o Socios)</t>
  </si>
  <si>
    <t>Otras cuentas por pagar</t>
  </si>
  <si>
    <t>Dietas</t>
  </si>
  <si>
    <t>Préstamos de instituciones financieras y otras entidades</t>
  </si>
  <si>
    <t>Instituciones financieras</t>
  </si>
  <si>
    <t>Otras entidades</t>
  </si>
  <si>
    <t>Contratos de arrendamiento financiero</t>
  </si>
  <si>
    <t>Obligaciones emitidas</t>
  </si>
  <si>
    <t>Otros Instrumentos financieros por pagar</t>
  </si>
  <si>
    <t>Letras</t>
  </si>
  <si>
    <t>Papeles comerciales</t>
  </si>
  <si>
    <t>Bonos</t>
  </si>
  <si>
    <t>Pagarés</t>
  </si>
  <si>
    <t>Facturas conformadas</t>
  </si>
  <si>
    <t>Otras obligaciones financieras</t>
  </si>
  <si>
    <t>Costos de financiación por pagar</t>
  </si>
  <si>
    <t>Otros instrumentos financieros por pagar</t>
  </si>
  <si>
    <t>Préstamos con compromisos de recompra</t>
  </si>
  <si>
    <t>CUENTAS POR PAGAR DIVERSAS – TERCEROS</t>
  </si>
  <si>
    <t>Reclamaciones de terceros</t>
  </si>
  <si>
    <t>Pasivos por instrumentos financieros derivados</t>
  </si>
  <si>
    <t>Pasivos por compra de activo inmovilizado</t>
  </si>
  <si>
    <t>Pasivos financieros – compromiso de venta</t>
  </si>
  <si>
    <t>Depósitos recibidos en garantía</t>
  </si>
  <si>
    <t>Otras cuentas por pagar diversas</t>
  </si>
  <si>
    <t>Subsidios gubernamentales</t>
  </si>
  <si>
    <t>CUENTAS POR PAGAR DIVERSAS – RELACIONADAS</t>
  </si>
  <si>
    <t>Sucursales</t>
  </si>
  <si>
    <t>Costos de financiación</t>
  </si>
  <si>
    <t>Pasivo por compra de activo inmovilizado</t>
  </si>
  <si>
    <t>Provisión para litigios</t>
  </si>
  <si>
    <t>Provisión por desmantelamiento, retiro o rehabilitación del inmovilizado</t>
  </si>
  <si>
    <t>Provisión para reestructuraciones</t>
  </si>
  <si>
    <t>Provisión para protección y remediación del medio ambiente</t>
  </si>
  <si>
    <t>Provisión para gastos de responsabilidad social</t>
  </si>
  <si>
    <t>Otras provisiones</t>
  </si>
  <si>
    <t>Impuesto a la renta diferido</t>
  </si>
  <si>
    <t>Impuesto a la renta diferido - Patrimonio</t>
  </si>
  <si>
    <t>Impuesto a la renta diferido - Resultados</t>
  </si>
  <si>
    <t>Participaciones de los trabajadores diferidas</t>
  </si>
  <si>
    <t>Participaciones de los trabajadores diferidas - Patrimonio</t>
  </si>
  <si>
    <t>Participaciones de los trabajadores diferidas - Resultados</t>
  </si>
  <si>
    <t>Intereses diferidos</t>
  </si>
  <si>
    <t>Intereses no devengados en transacciones con terceros</t>
  </si>
  <si>
    <t>Intereses no devengados en medición a valor descontado</t>
  </si>
  <si>
    <t>Capital social</t>
  </si>
  <si>
    <t>Acciones</t>
  </si>
  <si>
    <t>Acciones en tesorería</t>
  </si>
  <si>
    <t>Acciones de inversión en tesorería</t>
  </si>
  <si>
    <t>Primas (descuento) de acciones</t>
  </si>
  <si>
    <t>Capitalizaciones en trámite</t>
  </si>
  <si>
    <t>Aportes</t>
  </si>
  <si>
    <t>Acreencias</t>
  </si>
  <si>
    <t>Utilidades</t>
  </si>
  <si>
    <t>Reducciones de capital pendientes de formalización</t>
  </si>
  <si>
    <t>Diferencia en cambio de inversiones permanentes en entidades extranjeras</t>
  </si>
  <si>
    <t>Instrumentos financieros – cobertura de flujo de efectivo</t>
  </si>
  <si>
    <t>Ganancia o pérdida en activos o pasivos financieros disponibles para la venta</t>
  </si>
  <si>
    <t>Ganancia</t>
  </si>
  <si>
    <t>Pérdida</t>
  </si>
  <si>
    <t>Excedente de revaluación</t>
  </si>
  <si>
    <t>Inmuebles, maquinaria y equipos</t>
  </si>
  <si>
    <t>Excedente de revaluación – Acciones liberadas recibidas</t>
  </si>
  <si>
    <t>Participación en excedente de revaluación – Inversiones en entidades relacionadas</t>
  </si>
  <si>
    <t>Reinversión</t>
  </si>
  <si>
    <t>Legal</t>
  </si>
  <si>
    <t>Contractuales</t>
  </si>
  <si>
    <t>Estatutarias</t>
  </si>
  <si>
    <t>Facultativas</t>
  </si>
  <si>
    <t>Otras reservas</t>
  </si>
  <si>
    <t>Utilidades no distribuidas</t>
  </si>
  <si>
    <t>Utilidades acumuladas</t>
  </si>
  <si>
    <t>Ingresos de años anteriores</t>
  </si>
  <si>
    <t>Pérdidas acumuladas</t>
  </si>
  <si>
    <t>Gastos de años anteriores</t>
  </si>
  <si>
    <t>Materias primas para productos para productos  agropecuarios y piscícolas</t>
  </si>
  <si>
    <t>Costos vinculados con las compras</t>
  </si>
  <si>
    <t>Costos vinculados con las compras de mercaderías</t>
  </si>
  <si>
    <t>Transporte</t>
  </si>
  <si>
    <t>Comisiones</t>
  </si>
  <si>
    <t>Otros costos vinculados con las compras de mercaderías</t>
  </si>
  <si>
    <t>Costos vinculados con las compras de materias primas, materiales, suministros y repuestos</t>
  </si>
  <si>
    <t>Otros costos vinculados con las compras de materias primas, materiales, suministros y repuestos</t>
  </si>
  <si>
    <t>Materias primas para productos para productos agropecuarios y piscícolas</t>
  </si>
  <si>
    <t>Remuneraciones</t>
  </si>
  <si>
    <t>Sueldos y salarios</t>
  </si>
  <si>
    <t>Remuneraciones en especie</t>
  </si>
  <si>
    <t>Gratificaciones</t>
  </si>
  <si>
    <t>Vacaciones</t>
  </si>
  <si>
    <t>Otras remuneraciones</t>
  </si>
  <si>
    <t>Movilidad</t>
  </si>
  <si>
    <t>Indemnizaciones al personal</t>
  </si>
  <si>
    <t>Capacitación</t>
  </si>
  <si>
    <t>Atención al personal</t>
  </si>
  <si>
    <t>Seguridad y previsión social</t>
  </si>
  <si>
    <t>Régimen de prestaciones de salud</t>
  </si>
  <si>
    <t>Régimen de pensiones</t>
  </si>
  <si>
    <t>Seguro complementario de trabajo de riesgo, accidentes de trabajo y enfermedades profesionales</t>
  </si>
  <si>
    <t>Seguro de vida</t>
  </si>
  <si>
    <t>Seguros particulares de prestaciones de salud - EPS y otros particulares</t>
  </si>
  <si>
    <t>Caja de beneficios de seguridad social del pescador</t>
  </si>
  <si>
    <t>Remuneraciones al directorio</t>
  </si>
  <si>
    <t>Beneficios sociales de los trabajadores</t>
  </si>
  <si>
    <t>Compensación por tiempo de servicio</t>
  </si>
  <si>
    <t>Otros beneficios post-empleo</t>
  </si>
  <si>
    <t>Transporte, correos y gastos de viaje</t>
  </si>
  <si>
    <t>De carga</t>
  </si>
  <si>
    <t>De pasajeros</t>
  </si>
  <si>
    <t>Correos</t>
  </si>
  <si>
    <t>Alojamiento</t>
  </si>
  <si>
    <t>Alimentación</t>
  </si>
  <si>
    <t>Honorarios, comisiones y corretajes</t>
  </si>
  <si>
    <t>Honorarios</t>
  </si>
  <si>
    <t>Corretajes</t>
  </si>
  <si>
    <t>Producción encargada a terceros</t>
  </si>
  <si>
    <t>Mantenimiento y reparaciones</t>
  </si>
  <si>
    <t>Servicios básicos</t>
  </si>
  <si>
    <t>Energía eléctrica</t>
  </si>
  <si>
    <t>Gas</t>
  </si>
  <si>
    <t>Agua</t>
  </si>
  <si>
    <t>Teléfono</t>
  </si>
  <si>
    <t>Internet</t>
  </si>
  <si>
    <t>Radio</t>
  </si>
  <si>
    <t>Cable</t>
  </si>
  <si>
    <t>Publicidad, publicaciones, relaciones públicas</t>
  </si>
  <si>
    <t>Servicios de contratistas</t>
  </si>
  <si>
    <t>Otros servicios prestados por terceros</t>
  </si>
  <si>
    <t>Gastos bancarios</t>
  </si>
  <si>
    <t>Gastos de laboratorio</t>
  </si>
  <si>
    <t>Cánones y derechos</t>
  </si>
  <si>
    <t>Cánones</t>
  </si>
  <si>
    <t>Derechos</t>
  </si>
  <si>
    <t>Tributos al gobierno central</t>
  </si>
  <si>
    <t>Tributos a gobiernos regionales y locales</t>
  </si>
  <si>
    <t>Cotizaciones con carácter de tributo</t>
  </si>
  <si>
    <t>SENATI</t>
  </si>
  <si>
    <t>Otros tributos</t>
  </si>
  <si>
    <t>Suscripciones y cotizaciones</t>
  </si>
  <si>
    <t>Licencias y derechos de vigencia</t>
  </si>
  <si>
    <t>Costo neto de enajenación de activos inmovilizados y operaciones discontinuadas</t>
  </si>
  <si>
    <t>Costo neto de enajenación de activos inmovilizados</t>
  </si>
  <si>
    <t>Operaciones discontinuadas</t>
  </si>
  <si>
    <t>Gastos de investigación y desarrollo</t>
  </si>
  <si>
    <t>Gestión medioambiental</t>
  </si>
  <si>
    <t>Otros gastos de gestión</t>
  </si>
  <si>
    <t>Donaciones</t>
  </si>
  <si>
    <t>Sanciones administrativas</t>
  </si>
  <si>
    <t>Activo realizable</t>
  </si>
  <si>
    <t>Activos no corrientes mantenidos para la venta</t>
  </si>
  <si>
    <t>Activo inmovilizado</t>
  </si>
  <si>
    <t>Obligaciones financieras</t>
  </si>
  <si>
    <t>Participación en los resultados de subsidiarias y afiliadas bajo el método del valor patrimonial</t>
  </si>
  <si>
    <t>Gastos por participaciones en negocios conjuntos</t>
  </si>
  <si>
    <t>Gastos en operaciones de endeudamiento y otros</t>
  </si>
  <si>
    <t>Emisión y colocación de instrumentos representativos de deuda y patrimonio</t>
  </si>
  <si>
    <t>Documentos vendidos o descontados</t>
  </si>
  <si>
    <t>Pérdida por instrumentos financieros derivados</t>
  </si>
  <si>
    <t>Intereses por préstamos y otras obligaciones</t>
  </si>
  <si>
    <t>Obligaciones comerciales</t>
  </si>
  <si>
    <t>Obligaciones tributarias</t>
  </si>
  <si>
    <t>Descuentos concedidos por pronto pago</t>
  </si>
  <si>
    <t>Diferencia de cambio</t>
  </si>
  <si>
    <t>Pérdida por medición de activos y pasivos financieros al valor razonable</t>
  </si>
  <si>
    <t>Otros gastos financieros</t>
  </si>
  <si>
    <t>Primas por opciones</t>
  </si>
  <si>
    <t>Gastos financieros en medición a valor descontado</t>
  </si>
  <si>
    <t>Depreciación</t>
  </si>
  <si>
    <t>Depreciación de inversiones inmobiliarias</t>
  </si>
  <si>
    <t>Edificaciones - Costo</t>
  </si>
  <si>
    <t>Edificaciones - Revaluación</t>
  </si>
  <si>
    <t>Depreciación de activos adquiridos en arrendamiento financiero – inversiones inmobiliarias</t>
  </si>
  <si>
    <t xml:space="preserve">Depreciación de activos adquiridos en arrendamiento financiero </t>
  </si>
  <si>
    <t>Depreciación de inmuebles, maquinaria y equipo – Costo</t>
  </si>
  <si>
    <t>Depreciación de inmuebles, maquinaria y equipo – Revaluación</t>
  </si>
  <si>
    <t>Depreciación de inmuebles, maquinaria y equipo – Costos de financiación</t>
  </si>
  <si>
    <t>Depreciación de activos biológicos en producción – Costos.</t>
  </si>
  <si>
    <t>Depreciación de activos biológicos en producción – Costos de financiación</t>
  </si>
  <si>
    <t>Amortización de intangibles</t>
  </si>
  <si>
    <t>Amortización de intangibles adquiridos – Costo</t>
  </si>
  <si>
    <t>Amortización de intangibles adquiridos – Revaluación</t>
  </si>
  <si>
    <t>Amortización de intangibles generados internamente – Costo</t>
  </si>
  <si>
    <t>Amortización de intangibles generados internamente – Revaluación</t>
  </si>
  <si>
    <t>Agotamiento</t>
  </si>
  <si>
    <t>Agotamiento de recursos naturales adquiridos</t>
  </si>
  <si>
    <t>Valuación de activos</t>
  </si>
  <si>
    <t>Estimación de cuentas de cobranza dudosa</t>
  </si>
  <si>
    <t>Desvalorización de existencias</t>
  </si>
  <si>
    <t>Deterioro del valor de los activos</t>
  </si>
  <si>
    <t>Desvalorización de inversiones inmobiliarias</t>
  </si>
  <si>
    <t>Desvalorización de inmuebles maquinaria y equipo</t>
  </si>
  <si>
    <t>Desvalorización de intangibles</t>
  </si>
  <si>
    <t>Desvalorización de activos biológicos en producción</t>
  </si>
  <si>
    <t>Provisiones</t>
  </si>
  <si>
    <t>Provisión para litigios – Costo</t>
  </si>
  <si>
    <t>Provisión para litigios – Actualización financiera</t>
  </si>
  <si>
    <t>Provisión por desmantelamiento, retiro o rehabilitación del inmovilizado – Costo</t>
  </si>
  <si>
    <t>Provisión por desmantelamiento, retiro o rehabilitación del inmovilizado – Actualización financiera</t>
  </si>
  <si>
    <t>Terceros</t>
  </si>
  <si>
    <t>Relacionadas</t>
  </si>
  <si>
    <t xml:space="preserve"> Mercaderías inmuebles</t>
  </si>
  <si>
    <t>Productos inmuebles terminados</t>
  </si>
  <si>
    <t>Servicios</t>
  </si>
  <si>
    <t>Mercaderías – Otras</t>
  </si>
  <si>
    <t>Prestación de servicios</t>
  </si>
  <si>
    <t>Devoluciones sobre ventas</t>
  </si>
  <si>
    <t>Mercaderías – Terceros</t>
  </si>
  <si>
    <t>Mercaderías – Relacionadas</t>
  </si>
  <si>
    <t>Productos terminados – Terceros</t>
  </si>
  <si>
    <t>Productos terminados – Relacionadas</t>
  </si>
  <si>
    <t>Subproductos, desechos y desperdicios – Terceros</t>
  </si>
  <si>
    <t>Subproductos, desechos y desperdicios – Relacionadas</t>
  </si>
  <si>
    <t>Variación de productos terminados</t>
  </si>
  <si>
    <t>Productos agropecuarios y  piscícolas terminados</t>
  </si>
  <si>
    <t>Variación de subproductos, desechos y desperdicios</t>
  </si>
  <si>
    <t>Variación de productos en proceso</t>
  </si>
  <si>
    <t>Variación de envases y embalajes</t>
  </si>
  <si>
    <t>Variación de existencias de servicios</t>
  </si>
  <si>
    <t>Maquinarias y otros equipos de explotación</t>
  </si>
  <si>
    <t>Activos biológicos en desarrollo de origen animal</t>
  </si>
  <si>
    <t>Activos biológicos en desarrollo de origen vegetal</t>
  </si>
  <si>
    <t>Costos de financiación capitalizados</t>
  </si>
  <si>
    <t>Costos de financiación –Inversiones inmobiliarias –Edificaciones</t>
  </si>
  <si>
    <t>Costos de financiación – inmuebles, maquinaria y equipo</t>
  </si>
  <si>
    <t>Costos de financiación – Intangibles</t>
  </si>
  <si>
    <t>Costos de financiación – Activos biológicos en desarrollo</t>
  </si>
  <si>
    <t>Descuentos, rebajas y bonificaciones obtenidos</t>
  </si>
  <si>
    <t>Descuentos, rebajas y bonificaciones concedidos</t>
  </si>
  <si>
    <t>Servicios en beneficio del personal</t>
  </si>
  <si>
    <t>Comisiones y corretajes</t>
  </si>
  <si>
    <t>Recuperación de cuentas de valuación</t>
  </si>
  <si>
    <t>Recuperación - Cuentas de cobranza dudosa</t>
  </si>
  <si>
    <t>Recuperación - Desvalorización de existencias</t>
  </si>
  <si>
    <t>Recuperación – Desvalorización de inversiones mobiliarias</t>
  </si>
  <si>
    <t>Enajenación de activos inmovilizados</t>
  </si>
  <si>
    <t>Recuperación de deterioro de cuentas de activos inmovilizados</t>
  </si>
  <si>
    <t>Otros ingresos de gestión</t>
  </si>
  <si>
    <t>ctivo realizable</t>
  </si>
  <si>
    <t>Participación en los resultados de subsidiarias y asociadas bajo el método del valor patrimonial</t>
  </si>
  <si>
    <t>Ingresos por participaciones en negocios conjuntos</t>
  </si>
  <si>
    <t>Ganancia por instrumento financiero derivado</t>
  </si>
  <si>
    <t>Rendimientos ganados</t>
  </si>
  <si>
    <t>Depósitos en Instituciones Financieras</t>
  </si>
  <si>
    <t>Préstamos otorgados</t>
  </si>
  <si>
    <t>Descuentos obtenidos por pronto pago</t>
  </si>
  <si>
    <t>Diferencia en cambio</t>
  </si>
  <si>
    <t>Ganancia por medición de activos y pasivos financieros al valor razonable</t>
  </si>
  <si>
    <t>Otros ingresos financieros</t>
  </si>
  <si>
    <t>Ingresos financieros en medición a valor descontado</t>
  </si>
  <si>
    <t>CARGAS CUBIERTAS POR PROVISIONES</t>
  </si>
  <si>
    <t>Cargas cubiertas por provisiones</t>
  </si>
  <si>
    <t>Cargas imputables a cuentas de costos y gastos</t>
  </si>
  <si>
    <t>Costo de Producción</t>
  </si>
  <si>
    <t xml:space="preserve">Gastos Administrativos </t>
  </si>
  <si>
    <t>Gastos financieros imputables a cuentas de existencias</t>
  </si>
  <si>
    <t>Margen comercial</t>
  </si>
  <si>
    <t>Producción de bienes</t>
  </si>
  <si>
    <t>Producción de servicios</t>
  </si>
  <si>
    <t>Producción de activo inmovilizado</t>
  </si>
  <si>
    <t>Valor agregado</t>
  </si>
  <si>
    <t>Excedente bruto (insuficiencia bruta) de explotación</t>
  </si>
  <si>
    <t>Resultado de explotación</t>
  </si>
  <si>
    <t>Resultado antes de participaciones e impuestos</t>
  </si>
  <si>
    <t>Participación de los trabajadores – corriente</t>
  </si>
  <si>
    <t>Participación de los trabajadores – diferida</t>
  </si>
  <si>
    <t>Impuesto a la renta – corriente</t>
  </si>
  <si>
    <t>Impuesto a la renta - diferido</t>
  </si>
  <si>
    <t>Utilidad</t>
  </si>
  <si>
    <t>BIENES Y VALORES ENTREGADOS</t>
  </si>
  <si>
    <t>Bienes en préstamo, custodia y no capitalizables</t>
  </si>
  <si>
    <t>0111</t>
  </si>
  <si>
    <t>Bienes en préstamo</t>
  </si>
  <si>
    <t>0112</t>
  </si>
  <si>
    <t>Bienes en custodia</t>
  </si>
  <si>
    <t>012</t>
  </si>
  <si>
    <t>Valores y bienes entregados en garantia</t>
  </si>
  <si>
    <t>0121</t>
  </si>
  <si>
    <t>Cartas Fianza</t>
  </si>
  <si>
    <t>0122</t>
  </si>
  <si>
    <t>Cuentas por cobrar</t>
  </si>
  <si>
    <t>0123</t>
  </si>
  <si>
    <t>0124</t>
  </si>
  <si>
    <t>0125</t>
  </si>
  <si>
    <t>0126</t>
  </si>
  <si>
    <t>0127</t>
  </si>
  <si>
    <t>0128</t>
  </si>
  <si>
    <t>013</t>
  </si>
  <si>
    <t>Activos realizables entregados en consignación</t>
  </si>
  <si>
    <t>DERECHOS SOBRE INSTRUMENTOS FINANCIEROS DERIVADOS</t>
  </si>
  <si>
    <t>021</t>
  </si>
  <si>
    <t>Contratos a futuro</t>
  </si>
  <si>
    <t>022</t>
  </si>
  <si>
    <t>Contratos a término (forward)</t>
  </si>
  <si>
    <t>023</t>
  </si>
  <si>
    <t>Permutas financieras (swap)</t>
  </si>
  <si>
    <t>024</t>
  </si>
  <si>
    <t>Contratos de opción</t>
  </si>
  <si>
    <t>OTRAS CUENTAS DE ORDEN DEUDORAS</t>
  </si>
  <si>
    <t>031</t>
  </si>
  <si>
    <t>Contratos aprobados</t>
  </si>
  <si>
    <t>0311</t>
  </si>
  <si>
    <t>Contratos en ejecución</t>
  </si>
  <si>
    <t>0312</t>
  </si>
  <si>
    <t>Contratos en trámite</t>
  </si>
  <si>
    <t>032</t>
  </si>
  <si>
    <t>Bienes dados de baja</t>
  </si>
  <si>
    <t>0321</t>
  </si>
  <si>
    <t>0322</t>
  </si>
  <si>
    <t>039</t>
  </si>
  <si>
    <t>0391</t>
  </si>
  <si>
    <t>Perdidas por liquidación</t>
  </si>
  <si>
    <t>DEUDORAS POR EL CONTRARIO</t>
  </si>
  <si>
    <t>BIENES Y VALORES RECIBIDOS</t>
  </si>
  <si>
    <t>061</t>
  </si>
  <si>
    <t>Bienes recibidos en préstamo y custodia</t>
  </si>
  <si>
    <t>0611</t>
  </si>
  <si>
    <t>Bienes recibidos en préstamo</t>
  </si>
  <si>
    <t>0612</t>
  </si>
  <si>
    <t>Bienes recibidos en custodia</t>
  </si>
  <si>
    <t>062</t>
  </si>
  <si>
    <t>Valores y bienes recibidos en garantia</t>
  </si>
  <si>
    <t>0621</t>
  </si>
  <si>
    <t>0622</t>
  </si>
  <si>
    <t>0623</t>
  </si>
  <si>
    <t>0624</t>
  </si>
  <si>
    <t>0625</t>
  </si>
  <si>
    <t>0626</t>
  </si>
  <si>
    <t>0627</t>
  </si>
  <si>
    <t>0628</t>
  </si>
  <si>
    <t>063</t>
  </si>
  <si>
    <t>Activos realizables recibidos en consignación</t>
  </si>
  <si>
    <t>COMPROMISOS SOBRE INSTRUMENTOS FINANCIEROS DERIVADOS</t>
  </si>
  <si>
    <t>071</t>
  </si>
  <si>
    <t>072</t>
  </si>
  <si>
    <t>073</t>
  </si>
  <si>
    <t>074</t>
  </si>
  <si>
    <t>OTRAS CUENTAS DE ORDEN ACREEDORAS</t>
  </si>
  <si>
    <t>089</t>
  </si>
  <si>
    <t>0891</t>
  </si>
  <si>
    <t>Ganancias por liquidación</t>
  </si>
  <si>
    <t>ACREEDORAS POR EL CONTRARIO</t>
  </si>
  <si>
    <t>EFECTIVO Y EQUIVALENTE DE EFECTIVO</t>
  </si>
  <si>
    <t xml:space="preserve">GASTOS ADMINISTRATIVOS </t>
  </si>
  <si>
    <t>GASTOS DE VENTA</t>
  </si>
  <si>
    <t xml:space="preserve">             MOVIMIENTO</t>
  </si>
  <si>
    <t>EEGG PP POR NATURALEZA</t>
  </si>
  <si>
    <t>Utilidad Bruta</t>
  </si>
  <si>
    <t>EEGGPP POR FUNCIÓN</t>
  </si>
  <si>
    <t>-</t>
  </si>
  <si>
    <t>INTANGIBLES</t>
  </si>
  <si>
    <t>Patentes y Propiedades industriales</t>
  </si>
  <si>
    <t>Programas de Computadoras</t>
  </si>
  <si>
    <t>Fórmulas Diseños y Prototipos</t>
  </si>
  <si>
    <t>Reservas de recursos extraibles</t>
  </si>
  <si>
    <t>Plusvalia mercantil</t>
  </si>
  <si>
    <t>Otros Activos intangibles</t>
  </si>
  <si>
    <t>Utilidad Operativa</t>
  </si>
  <si>
    <t xml:space="preserve">            Resultados antes de Participaciones,</t>
  </si>
  <si>
    <t xml:space="preserve"> Impuesto a la Renta y Partidas Extraordinarias</t>
  </si>
  <si>
    <t xml:space="preserve">     Resultados antes de Partidas Extraordinarias</t>
  </si>
  <si>
    <t xml:space="preserve">               Resultado Antes de Interés Minoritario</t>
  </si>
  <si>
    <t xml:space="preserve">               Utilidad (Pérdida) Neta del Ejercicio</t>
  </si>
  <si>
    <t>EJERCICIO 2012</t>
  </si>
  <si>
    <t>Inventario inicial</t>
  </si>
  <si>
    <t>Compras del mes</t>
  </si>
  <si>
    <t>Venta del mes</t>
  </si>
  <si>
    <t>Costo de ventas</t>
  </si>
  <si>
    <t>FORMATO 5.2: "LIBRO DIARIO - FORMATO SIMPLIFICADO"</t>
  </si>
  <si>
    <t xml:space="preserve">                                                 ACTIVO (TABLA 9)</t>
  </si>
  <si>
    <t xml:space="preserve">                                    PASIVO (TABLA 9)</t>
  </si>
  <si>
    <t xml:space="preserve">    PATRIMONIO (TABLA 9)</t>
  </si>
  <si>
    <t xml:space="preserve">                                                             GASTOS (TABLA 9)</t>
  </si>
  <si>
    <t xml:space="preserve">                  INGRESOS (TABLA 9)</t>
  </si>
  <si>
    <t>4011D</t>
  </si>
  <si>
    <t>4011C</t>
  </si>
  <si>
    <t>4017D</t>
  </si>
  <si>
    <t>4017C</t>
  </si>
  <si>
    <t xml:space="preserve">                    TOTALES</t>
  </si>
  <si>
    <t xml:space="preserve"> Operación</t>
  </si>
  <si>
    <t>mensual</t>
  </si>
  <si>
    <t>Fecha o</t>
  </si>
  <si>
    <t>Período</t>
  </si>
  <si>
    <t>RAZON SOCIAL</t>
  </si>
  <si>
    <t xml:space="preserve">PLANILLA DE TRABAJADORES </t>
  </si>
  <si>
    <t>INGRESOS</t>
  </si>
  <si>
    <t>DESCUENTOS</t>
  </si>
  <si>
    <t>NETO</t>
  </si>
  <si>
    <t>APORTES</t>
  </si>
  <si>
    <t>ITEM</t>
  </si>
  <si>
    <t>TRABAJADOR</t>
  </si>
  <si>
    <t>DNI</t>
  </si>
  <si>
    <t>Area</t>
  </si>
  <si>
    <t>Cargo</t>
  </si>
  <si>
    <t>AFP/ONP</t>
  </si>
  <si>
    <t>SITUACION</t>
  </si>
  <si>
    <t>REMUNERACION
MENSUAL
Según Contrato</t>
  </si>
  <si>
    <t>A.FAMILIAR</t>
  </si>
  <si>
    <t>MOVILIDAD</t>
  </si>
  <si>
    <t>RMUNERACION MENSUAL AFECTA</t>
  </si>
  <si>
    <t>INGRESO MENSUAL</t>
  </si>
  <si>
    <t>AFP</t>
  </si>
  <si>
    <t>RENTA DE 5 CAT.</t>
  </si>
  <si>
    <t xml:space="preserve"> ADELANTOS DE SUELDO 17.08.2012 ( 40% neto)</t>
  </si>
  <si>
    <t>DESC. PRESTAMO</t>
  </si>
  <si>
    <t>TOTAL DESCUENTOS</t>
  </si>
  <si>
    <t>NETO A PAGAR EN PLANILLA FIN DE MES AGOSTO 2012</t>
  </si>
  <si>
    <t>SENCICO</t>
  </si>
  <si>
    <t>SCTR</t>
  </si>
  <si>
    <t>COMISION</t>
  </si>
  <si>
    <t>PRIMA</t>
  </si>
  <si>
    <t>APORTE</t>
  </si>
  <si>
    <t>RESUMEN</t>
  </si>
  <si>
    <t>ADELANTO QUINCENA</t>
  </si>
  <si>
    <t>ADELANTO FUERA DE PLANILLA</t>
  </si>
  <si>
    <t>TOTAL A PAGAR POR ADELANTOS</t>
  </si>
  <si>
    <t>PORCENTAJES DE AFP SEGÚN S.B.S.</t>
  </si>
  <si>
    <t>NETO A PAGAR FIN DE MES</t>
  </si>
  <si>
    <t>Al mes de devengue 2012-05</t>
  </si>
  <si>
    <t>NETO A PAGARFUERA DE  FIN DE MES</t>
  </si>
  <si>
    <t>Comisión</t>
  </si>
  <si>
    <t>Prima de</t>
  </si>
  <si>
    <t>Porcentaje de aporte obligatorio al Fondo de Pensiones (%)</t>
  </si>
  <si>
    <t>TOTAL A PAGAR FIN DE MES</t>
  </si>
  <si>
    <r>
      <t xml:space="preserve">Fija (S/). </t>
    </r>
    <r>
      <rPr>
        <b/>
        <vertAlign val="superscript"/>
        <sz val="12"/>
        <color indexed="8"/>
        <rFont val="Trebuchet MS"/>
        <family val="2"/>
      </rPr>
      <t>/2</t>
    </r>
  </si>
  <si>
    <t>Variable (%)</t>
  </si>
  <si>
    <r>
      <t xml:space="preserve">Seguros (%) </t>
    </r>
    <r>
      <rPr>
        <b/>
        <vertAlign val="superscript"/>
        <sz val="12"/>
        <color indexed="8"/>
        <rFont val="Trebuchet MS"/>
        <family val="2"/>
      </rPr>
      <t>/3</t>
    </r>
  </si>
  <si>
    <t>HORIZONTE</t>
  </si>
  <si>
    <t>TOTAL A PAGAR REMUNERACIONES NETO</t>
  </si>
  <si>
    <t>INTEGRA</t>
  </si>
  <si>
    <t xml:space="preserve">ESSALUD </t>
  </si>
  <si>
    <t>PROFUTURO</t>
  </si>
  <si>
    <t>TOTAL EGRESOS POR APORTES Y DESCUENTOS</t>
  </si>
  <si>
    <t>FORMATO 14.1: REGISTRO DE VENTAS E INGRESOS</t>
  </si>
  <si>
    <t>PERIODO:</t>
  </si>
  <si>
    <t>Nº CORRELATIVO DEL REGISTRO  O CÓD UNICO DE LA OPERACIÓN</t>
  </si>
  <si>
    <t>FECHA DE EMISIÓN DEL COMPROBANTE DE PAGO O DOCUMENTO</t>
  </si>
  <si>
    <t>FECHA DE VENCIMIENTO Y/O PAGO</t>
  </si>
  <si>
    <t>COMPROBANTE DE PAGO O DOCUMENTO</t>
  </si>
  <si>
    <t>INFORMACIÓN DEL CLIENTE</t>
  </si>
  <si>
    <t>VALOR FACTURADO DE LA EXPORTACIÓN</t>
  </si>
  <si>
    <t>BASE IMPONIBLE DE LA OPERACIÓN</t>
  </si>
  <si>
    <t xml:space="preserve"> IMPORTE TOTAL DE LA OPERACIÓN EXONERADA O INAFECTA</t>
  </si>
  <si>
    <t>ISC</t>
  </si>
  <si>
    <t>IGV Y/O IPM</t>
  </si>
  <si>
    <t xml:space="preserve">OTROS TRIBUTOS Y CARGOS QUE NO FORMAN PARTE DE LA BASE IMPONIBLE </t>
  </si>
  <si>
    <t>IMPORTE TOTAL DEL COMPROBANTE DE PAGO</t>
  </si>
  <si>
    <t>TIPO DE CAMBIO</t>
  </si>
  <si>
    <t>REFERENCIA DEL COMPROBANTE DE PAGO O DOCUMENTO ORIGINAL QUE SE MODIFICA</t>
  </si>
  <si>
    <t>TIPO (TABLA 10)</t>
  </si>
  <si>
    <t>N° DE SERIE DE LA MAQUINA REGISTRADORA</t>
  </si>
  <si>
    <t>NÚMERO</t>
  </si>
  <si>
    <t>DOCUMENTO DE IDENTIDAD</t>
  </si>
  <si>
    <t>APELLIDOS Y NOMBRES, DENOMINACIÓN O RAZÓN SOCIAL</t>
  </si>
  <si>
    <t>EXONERADA</t>
  </si>
  <si>
    <t>INAFECTA</t>
  </si>
  <si>
    <t>FECHA</t>
  </si>
  <si>
    <t>SERIE</t>
  </si>
  <si>
    <t>N° DEL COMPROBANTE DE PAGO O DOCUMENTO</t>
  </si>
  <si>
    <t>TIPO (TABLA 2)</t>
  </si>
  <si>
    <t xml:space="preserve">             TOTALES</t>
  </si>
  <si>
    <t>INVERSIONES MARSAC SRL</t>
  </si>
  <si>
    <t>FORMATO 7.1: "REGISTRO DE ACTIVOS FIJOS - DETALLE DE LOS ACTIVOS FIJOS"</t>
  </si>
  <si>
    <t>CÓDIGO RELACIONADO CON ELACTIVO FIJO</t>
  </si>
  <si>
    <t>CUENTA CONTABLE DEL ACTIVO FIJO</t>
  </si>
  <si>
    <t>DETALLE DEL ACTIVO FIJO</t>
  </si>
  <si>
    <t>ADQUISICIONES ADICIONES</t>
  </si>
  <si>
    <t xml:space="preserve">  MEJORAS</t>
  </si>
  <si>
    <t>RETIROS Y/O BAJAS</t>
  </si>
  <si>
    <t>OTROS AJUSTES</t>
  </si>
  <si>
    <t>VALOR HISTÓRICO DEL ACTIVO FIJO AL 31.12</t>
  </si>
  <si>
    <t>AJUSTE POR INFLACIÓN</t>
  </si>
  <si>
    <t>VALOR AJUSTADO DEL ACTIVO FIJO AL 31.12</t>
  </si>
  <si>
    <t>FECHA DE ADQUISICIÓN</t>
  </si>
  <si>
    <t>FECHA DE INICIO DEL USO DEL ACTIVO FIJO</t>
  </si>
  <si>
    <t>DEPRECIACIÓN</t>
  </si>
  <si>
    <t>PORCENTAJE DE DEPRECIACIÓN</t>
  </si>
  <si>
    <t>DEPRECIACIÓN DEL EJERCICIO</t>
  </si>
  <si>
    <t>DEPRECIACIÓN DEL EJERCICIO RELACIONADA CON  LOS RETIROS Y/O BAJAS</t>
  </si>
  <si>
    <t>DEPRECIACIÓN RELACIONADA CON OTROS AJUSTES</t>
  </si>
  <si>
    <t xml:space="preserve">DEPRECIACIÓN ACUMULADA HISTÓRICA </t>
  </si>
  <si>
    <t>AJUSTE POR INFLACIÓN DE LA DEPRECIACIÓN</t>
  </si>
  <si>
    <t>DEPRECIACIÓN ACUMULADA AJUSTADA POR INFLACIÓN</t>
  </si>
  <si>
    <t>MARCA DEL ACTIVO FIJO</t>
  </si>
  <si>
    <t xml:space="preserve">    MODELO  DEL ACTIVO FIJO</t>
  </si>
  <si>
    <t>NÚMERO DE SERIE Y/O PLACA DEL ACTIVO FIJO</t>
  </si>
  <si>
    <t>MÉTODO APLICADO</t>
  </si>
  <si>
    <t>N° DE DOCUMENTO DE AUTORIZACIÓN</t>
  </si>
  <si>
    <t xml:space="preserve">      TOTALES</t>
  </si>
  <si>
    <t>FORMATO 8.1: REGISTRO DE COMPRAS</t>
  </si>
  <si>
    <t xml:space="preserve">      N° DEL COMPROBANTE DE PAGO,</t>
  </si>
  <si>
    <t xml:space="preserve"> ADQUISICIONES GRAVADAS DESTINADAS A OPERACIONES</t>
  </si>
  <si>
    <t>CONSTANCIA DE DEPÓSITO</t>
  </si>
  <si>
    <t>REFERENCIA DEL COMPROBANTE DE PAGO</t>
  </si>
  <si>
    <t xml:space="preserve">     NÚMERO</t>
  </si>
  <si>
    <t xml:space="preserve">         FECHA</t>
  </si>
  <si>
    <t>GRAVADAS Y/O DE EXPORTACIÓN Y A OPERACIONES NO GRAVADAS</t>
  </si>
  <si>
    <t xml:space="preserve">                                                 NO GRAVADAS</t>
  </si>
  <si>
    <t>DE DETRACCIÓN (3)</t>
  </si>
  <si>
    <t>O DOCUMENTO ORIGINAL QUE SE MODIFICA</t>
  </si>
  <si>
    <t xml:space="preserve">   CORRELATIVO </t>
  </si>
  <si>
    <t xml:space="preserve">            DE</t>
  </si>
  <si>
    <t>APELLIDOS</t>
  </si>
  <si>
    <t>IMPORTE</t>
  </si>
  <si>
    <t>TIPO</t>
  </si>
  <si>
    <t>N° DEL</t>
  </si>
  <si>
    <t xml:space="preserve">  DEL REGISTRO O</t>
  </si>
  <si>
    <t xml:space="preserve">   VENCIMIENTO</t>
  </si>
  <si>
    <t>Y NOMBRES,</t>
  </si>
  <si>
    <t>BASE</t>
  </si>
  <si>
    <t>TRIBUTOS Y</t>
  </si>
  <si>
    <t>DE</t>
  </si>
  <si>
    <t xml:space="preserve">COMPROBANTE </t>
  </si>
  <si>
    <t xml:space="preserve">   CÓDIGO UNICO</t>
  </si>
  <si>
    <t xml:space="preserve">        O FECHA</t>
  </si>
  <si>
    <t xml:space="preserve">IMPONIBLE </t>
  </si>
  <si>
    <t>IGV</t>
  </si>
  <si>
    <t xml:space="preserve"> CARGOS</t>
  </si>
  <si>
    <t>(TABLA 10)</t>
  </si>
  <si>
    <t>DE PAGO O</t>
  </si>
  <si>
    <t xml:space="preserve">  DE LA OPERACIÓN</t>
  </si>
  <si>
    <t xml:space="preserve">      DE PAGO (1)</t>
  </si>
  <si>
    <t xml:space="preserve"> EMITIDOS POR SUNAT PARA ACREDITAR </t>
  </si>
  <si>
    <t xml:space="preserve"> (TABLA 2)</t>
  </si>
  <si>
    <t xml:space="preserve">O RAZÓN </t>
  </si>
  <si>
    <t>DOCUMENTO</t>
  </si>
  <si>
    <t xml:space="preserve"> EL CRÉDITO FISCAL EN LA IMPORTACIÓN</t>
  </si>
  <si>
    <t>SOCIAL</t>
  </si>
  <si>
    <t xml:space="preserve">           TOTALES</t>
  </si>
  <si>
    <t>DEPENDENCIA</t>
  </si>
  <si>
    <t xml:space="preserve"> ADUANERA</t>
  </si>
  <si>
    <t>FORMATO 3.17 : "LIBRO DE INVENTARIOS Y BALANCES - BALANCE DE COMPROBACIÓN"</t>
  </si>
  <si>
    <t>EJERCICIO O PERÍODO:</t>
  </si>
  <si>
    <t xml:space="preserve">  TOTALES</t>
  </si>
  <si>
    <t>FORMATO 1.1: "LIBRO CAJA Y BANCOS - DETALLE DE LOS MOVIMIENTOS DEL EFECTIVO"</t>
  </si>
  <si>
    <t xml:space="preserve">NÚMERO CORRELATIVO DEL REGISTRO  </t>
  </si>
  <si>
    <t xml:space="preserve">  CUENTA CONTABLE ASOCIADA</t>
  </si>
  <si>
    <t xml:space="preserve">         SALDOS Y MOVIMIENTOS</t>
  </si>
  <si>
    <t xml:space="preserve"> O CÓDIGO ÚNICO DE LA OPERACIÓN</t>
  </si>
  <si>
    <t xml:space="preserve">         DEUDOR</t>
  </si>
  <si>
    <t xml:space="preserve">     TOTALES</t>
  </si>
  <si>
    <t>FORMATO 1.2: "LIBRO CAJA Y BANCOS - DETALLE DE LOS MOVIMIENTOS DE LA CUENTA CORRIENTE"</t>
  </si>
  <si>
    <t>ENTIDAD FINANCIERA:</t>
  </si>
  <si>
    <t>CÓDIGO DE LA CUENTA CORRIENTE:</t>
  </si>
  <si>
    <t xml:space="preserve">   NÚMERO CORRELATIVO</t>
  </si>
  <si>
    <t xml:space="preserve">                                     OPERACIONES BANCARIAS</t>
  </si>
  <si>
    <t xml:space="preserve"> CUENTA CONTABLE ASOCIADA</t>
  </si>
  <si>
    <t xml:space="preserve">        SALDOS Y MOVIMIENTOS</t>
  </si>
  <si>
    <t xml:space="preserve"> DEL REGISTRO  O CÓDIGO</t>
  </si>
  <si>
    <t xml:space="preserve">    FECHA DE</t>
  </si>
  <si>
    <t xml:space="preserve"> MEDIO DE PAGO</t>
  </si>
  <si>
    <t xml:space="preserve"> DESCRIPCIÓN DE</t>
  </si>
  <si>
    <t xml:space="preserve">         APELLIDOS Y NOMBRES,</t>
  </si>
  <si>
    <t xml:space="preserve">     NÚMERO DE TRANSACCIÓN BANCARIA,</t>
  </si>
  <si>
    <t xml:space="preserve">  ÚNICO DE LA OPERACIÓN</t>
  </si>
  <si>
    <t xml:space="preserve"> LA OPERACIÓN</t>
  </si>
  <si>
    <t xml:space="preserve">    (TABLA 1)</t>
  </si>
  <si>
    <t xml:space="preserve">  LA OPERACIÓN</t>
  </si>
  <si>
    <t xml:space="preserve">  DENOMINACIÓN O RAZÓN SOCIAL</t>
  </si>
  <si>
    <t xml:space="preserve">     DE DOCUMENTO SUSTENTATORIO O DE</t>
  </si>
  <si>
    <t xml:space="preserve">   CÓDIGO</t>
  </si>
  <si>
    <t xml:space="preserve">   DENOMINACIÓN</t>
  </si>
  <si>
    <t xml:space="preserve">      ACREEDOR</t>
  </si>
  <si>
    <t xml:space="preserve">     CONTROL INTERNO DE LA OPERACIÓN</t>
  </si>
  <si>
    <t xml:space="preserve">    TOTALES</t>
  </si>
  <si>
    <t>FORMATO 3.2: "LIBRO DE INVENTARIOS Y BALANCES - DETALLE DEL SALDO DE LA CUENTA 10 - CAJA Y BANCOS"</t>
  </si>
  <si>
    <t>CAJA</t>
  </si>
  <si>
    <t>CUENTAS CORRIENTES EN INSTITUCIONES FINANCIERAS</t>
  </si>
  <si>
    <t>0124-54896</t>
  </si>
  <si>
    <t>NÚMERO DE LA CUENTA</t>
  </si>
  <si>
    <t>ENTIDAD FINANCIERA (TABLA 3)</t>
  </si>
  <si>
    <t>TIPO DE MONEDA (TABLA 4)</t>
  </si>
  <si>
    <t>CUENTA CONTABLE DIVISIONARIA</t>
  </si>
  <si>
    <t>REFERENCIA DE LA CUENTA</t>
  </si>
  <si>
    <t>SALDO CONTABLE FINAL</t>
  </si>
  <si>
    <t xml:space="preserve">FORMATO 3.3: "LIBRO DE INVENTARIOS Y BALANCES - DETALLE DEL SALDO DE </t>
  </si>
  <si>
    <t>LA CUENTA 12 - CLIENTES"</t>
  </si>
  <si>
    <t>APELLIDOS Y NOMBRES, DENOMINACIÓN O RAZÓN SOCIAL:   INVERSIONES MARSAC SRL</t>
  </si>
  <si>
    <t xml:space="preserve">        DOCUMENTO DE IDENTIDAD</t>
  </si>
  <si>
    <t>VARIOS</t>
  </si>
  <si>
    <t>LA CUENTA 13 - RELACIONADAS"</t>
  </si>
  <si>
    <t>TIPO 
(TABLA 2)</t>
  </si>
  <si>
    <t xml:space="preserve">TIPO 
(TABLA 2)
</t>
  </si>
  <si>
    <t xml:space="preserve"> TIPO 
(TABLA 2)</t>
  </si>
  <si>
    <t xml:space="preserve">  FECHA DE EMISIÓN DEL COMPROBANTE DE PAGO</t>
  </si>
  <si>
    <r>
      <rPr>
        <b/>
        <sz val="9"/>
        <color indexed="10"/>
        <rFont val="Arial"/>
        <family val="2"/>
      </rPr>
      <t>SALDO FINAL</t>
    </r>
    <r>
      <rPr>
        <b/>
        <sz val="9"/>
        <rFont val="Arial"/>
        <family val="2"/>
      </rPr>
      <t xml:space="preserve"> TOTAL</t>
    </r>
  </si>
  <si>
    <t xml:space="preserve">VARIOS </t>
  </si>
  <si>
    <t>MONTO DE LA CUENTA POR COBRAR</t>
  </si>
  <si>
    <t>LA CUENTA 18 - SERVICIO PRESTADO POR ANTICIPADO"</t>
  </si>
  <si>
    <t xml:space="preserve">FORMATO 3.7: "LIBRO DE INVENTARIOS Y BALANCES - DETALLE DEL SALDO DE </t>
  </si>
  <si>
    <t>LA CUENTA 20 - MERCADERÍAS Y LA CUENTA 21 - PRODUCTOS TERMINADOS"</t>
  </si>
  <si>
    <t>MÉTODO DE EVALUACIÓN APLICADO:</t>
  </si>
  <si>
    <t xml:space="preserve">ESCRITORIOS PERSONALES </t>
  </si>
  <si>
    <t>COSTO TOTAL GENERAL</t>
  </si>
  <si>
    <t>CÓDIGO DE LA UNIDAD DE MEDIDA  (TABLA 6)</t>
  </si>
  <si>
    <t>CANTIDAD</t>
  </si>
  <si>
    <t>TIPO DE  EXISTENCIA (TABLA 5)</t>
  </si>
  <si>
    <t xml:space="preserve">  CÓDIGO DE LA EXISTENCIA</t>
  </si>
  <si>
    <t>COSTO UNITARIO</t>
  </si>
  <si>
    <t>COSTO TOTAL</t>
  </si>
  <si>
    <t xml:space="preserve">FORMATO 3.9: "LIBRO DE INVENTARIOS Y BALANCES - DETALLE DEL SALDO DE </t>
  </si>
  <si>
    <t>LA CUENTA 33 - INMUEBLE MAQUINARIA Y EQUIPO"</t>
  </si>
  <si>
    <t>FECHA DE 
ADQUISICION</t>
  </si>
  <si>
    <t>FECHA DE USO</t>
  </si>
  <si>
    <t xml:space="preserve">DETALLE </t>
  </si>
  <si>
    <t xml:space="preserve">VALOR DE VENTA </t>
  </si>
  <si>
    <t xml:space="preserve">PROVEEDOR </t>
  </si>
  <si>
    <t>CAMIONETA 4X4</t>
  </si>
  <si>
    <t>LA CUENTA 39 - DEPRECIACION"</t>
  </si>
  <si>
    <t>FECHA DE 
USO</t>
  </si>
  <si>
    <t>% DE DEPRECIACION ANUAL</t>
  </si>
  <si>
    <t>IMPORT DE DEPRECIACION ANUAL</t>
  </si>
  <si>
    <t>DEPRECIACION MENSUAL</t>
  </si>
  <si>
    <t xml:space="preserve">FORMATO 3.12: "LIBRO DE INVENTARIOS Y BALANCES - DETALLE DEL SALDO </t>
  </si>
  <si>
    <t>DE LA CUENTA 42 - PROVEEDORES"</t>
  </si>
  <si>
    <t xml:space="preserve">                SALDO  FINAL  TOTAL</t>
  </si>
  <si>
    <t>DE LA CUENTA 43 - RELACIONADAS"</t>
  </si>
  <si>
    <t>DE LA CUENTA 45 - OBLIGACIONES FINANCIERAS"</t>
  </si>
  <si>
    <t>DETALLE</t>
  </si>
  <si>
    <t xml:space="preserve">ENTIDAD FINANCIERA </t>
  </si>
  <si>
    <t>NUMERO DE CUOTAS</t>
  </si>
  <si>
    <t>IMPORTE DE CADA CUOTA</t>
  </si>
  <si>
    <t>DEUDA TOTAL</t>
  </si>
  <si>
    <t xml:space="preserve">BANCO DE LA NACION </t>
  </si>
  <si>
    <t>MONTO DE LA CUENTA POR PAGAR</t>
  </si>
  <si>
    <t>FECHA DE EMISIÓN DEL COMPROBANTE DE PAGO</t>
  </si>
  <si>
    <t>INFORMACIÓN DEL PROVEEDOR</t>
  </si>
  <si>
    <t xml:space="preserve">     SALDO  TOTAL</t>
  </si>
  <si>
    <t xml:space="preserve">IGV POR PAGAR </t>
  </si>
  <si>
    <t>ONP POR PAGAR</t>
  </si>
  <si>
    <t>ESSALUD POR PAGAR</t>
  </si>
  <si>
    <t xml:space="preserve">FORMATO 3.16: "LIBRO DE INVENTARIOS Y BALANCES - DETALLE DEL SALDO DE </t>
  </si>
  <si>
    <t>LA CUENTA 50 - CAPITAL"</t>
  </si>
  <si>
    <t>APELLIDOS Y NOMBRES, DENOMINACIÓN O RAZÓN SOCIAL DEL ACCIONISTA O SOCIO</t>
  </si>
  <si>
    <t>NÚMERO DE ACCIONES O DE PARTICIPACIONES SOCIALES</t>
  </si>
  <si>
    <t>PORCENTAJE TOTAL DE PARTICIPACIÓN</t>
  </si>
  <si>
    <t xml:space="preserve">NOMINALES </t>
  </si>
  <si>
    <t>Inmuebles, Maquinaria y Equipo (neto de depreciación acumulada)</t>
  </si>
  <si>
    <t>TIPO DE ACCIONES</t>
  </si>
  <si>
    <t>TOTAL ACTIVO</t>
  </si>
  <si>
    <t>TOTAL PASIVO Y PATRIMONIO NETO</t>
  </si>
  <si>
    <t>EJERCICIO O PERIODO</t>
  </si>
  <si>
    <t xml:space="preserve"> DOCUMENTO, N° DE ORDEN DEL</t>
  </si>
  <si>
    <t>SERIE O</t>
  </si>
  <si>
    <t>CÓDIGO DE LA</t>
  </si>
  <si>
    <t>AÑO DE</t>
  </si>
  <si>
    <t xml:space="preserve">EMISIÓN DE </t>
  </si>
  <si>
    <t>LA DUA</t>
  </si>
  <si>
    <t>O DSI</t>
  </si>
  <si>
    <t xml:space="preserve">TIPO </t>
  </si>
  <si>
    <t>COMPROBANTE DE PAGO</t>
  </si>
  <si>
    <t>O DOCUMENTO</t>
  </si>
  <si>
    <t xml:space="preserve">FORMULARIO FÍSICO O VIRTUAL, </t>
  </si>
  <si>
    <t xml:space="preserve">N° DE DUA, DSI O LIQUIDACIÓN DE </t>
  </si>
  <si>
    <t xml:space="preserve">COBRANZA U OTROS DOCUMENTOS </t>
  </si>
  <si>
    <t>INFORMACIÓN DEL</t>
  </si>
  <si>
    <t>PROVEEDOR</t>
  </si>
  <si>
    <t>GRAVADAS Y/O DE EXPORTACIÓN</t>
  </si>
  <si>
    <t xml:space="preserve"> TOTAL</t>
  </si>
  <si>
    <t>EMISIÓN</t>
  </si>
  <si>
    <t>CAMBIO</t>
  </si>
  <si>
    <t>(TABLA 11)</t>
  </si>
  <si>
    <t>6</t>
  </si>
  <si>
    <t>MANUEL SANCHEZ ZUÑIGA</t>
  </si>
  <si>
    <t>LA CUENTA 40 - CUENTAS POR PAGAR DIVERSAS"</t>
  </si>
  <si>
    <t>CUENTA SUBCUENTA DE TRIBUTOS POR PAGAR</t>
  </si>
  <si>
    <t>SALDO FINAL</t>
  </si>
  <si>
    <t>CODIGO</t>
  </si>
  <si>
    <t>CUENTA</t>
  </si>
  <si>
    <t xml:space="preserve">FORMATO 3.10: "LIBRO DE INVENTARIOS Y BALANCES - DETALLE DEL SALDO DE </t>
  </si>
  <si>
    <t>TRIBUTOS POR PAGAR</t>
  </si>
  <si>
    <t>DEPOSITO EN CUENTA CORRIENTE</t>
  </si>
  <si>
    <t>COBRANZA DE TERCEROS</t>
  </si>
  <si>
    <t>TOTALES</t>
  </si>
  <si>
    <t>SALDO DEL MES SIGUIENTE</t>
  </si>
  <si>
    <t>DEPOSITO DE CUENTA CORRIENTE</t>
  </si>
  <si>
    <t xml:space="preserve">EFECTIVO </t>
  </si>
  <si>
    <t>D-001</t>
  </si>
  <si>
    <t>NO SE CONSIDERA ITF PARA EFECTO DIDACTICO, PERO SI CADA OPERACIÓN DE ENTRADA Y SALIDA ESTA GRABADA CON ITF  EN LA CUENTAS CUENTE POR EL PORCENTAJE DEL 0.005%</t>
  </si>
  <si>
    <t xml:space="preserve">PAGO AL PROVEEDOR </t>
  </si>
  <si>
    <t>CH/001</t>
  </si>
  <si>
    <t>AMORTIZACION</t>
  </si>
  <si>
    <t>INTERESES</t>
  </si>
  <si>
    <t>PAGO DE TRIBUTOS EJERC. 2011</t>
  </si>
  <si>
    <t>SUNAT</t>
  </si>
  <si>
    <t>CH/002</t>
  </si>
  <si>
    <t>CH/003</t>
  </si>
  <si>
    <t>PAGO A PROVEEDORES</t>
  </si>
  <si>
    <t>CH/004</t>
  </si>
  <si>
    <t>PAGO PROVEEDORE TERCEROS</t>
  </si>
  <si>
    <t xml:space="preserve">PAGO DE PROVEEDORES VINCULADOS </t>
  </si>
  <si>
    <t>AMORTIZACION DE PRESTAMO</t>
  </si>
  <si>
    <t>INTERES DEL PRESTAMO</t>
  </si>
  <si>
    <t>CH/005</t>
  </si>
  <si>
    <t>CH/006</t>
  </si>
  <si>
    <t>D-002</t>
  </si>
  <si>
    <t>D-003</t>
  </si>
  <si>
    <t>D-004</t>
  </si>
  <si>
    <t>BANCO DE LA NACION</t>
  </si>
  <si>
    <t>0120-45879</t>
  </si>
  <si>
    <t>CH/007</t>
  </si>
  <si>
    <t>PAGO DE TRIBUTOS DE ENERO 2012</t>
  </si>
  <si>
    <t>AMORTIZACION DEL PRESTAMO</t>
  </si>
  <si>
    <t>CH/008</t>
  </si>
  <si>
    <t>CH/009</t>
  </si>
  <si>
    <t>D-005</t>
  </si>
  <si>
    <t>CH/010</t>
  </si>
  <si>
    <t>PAGO DE SERVICIOS PUBLICOS FEB</t>
  </si>
  <si>
    <t>PAGO DE TRIBUTO DE FEBRERO 2012</t>
  </si>
  <si>
    <t>CH/011</t>
  </si>
  <si>
    <t>CH/012</t>
  </si>
  <si>
    <t xml:space="preserve">INTERESES DEL PRESTAMO </t>
  </si>
  <si>
    <t>INTERESES DE PRESTAMO</t>
  </si>
  <si>
    <t>CH/013</t>
  </si>
  <si>
    <t xml:space="preserve">PAGA HONORARIOS DE ENERO A MARZO </t>
  </si>
  <si>
    <t>CH/014</t>
  </si>
  <si>
    <t>PAGO AL PROVEEDOR</t>
  </si>
  <si>
    <t>CH/015</t>
  </si>
  <si>
    <t>PAGO DE TRIBUTOS DE MARZO 2012</t>
  </si>
  <si>
    <t>CH/016</t>
  </si>
  <si>
    <t>CH/017</t>
  </si>
  <si>
    <t>PAGO DE REMUNERACIONES DE MARZO</t>
  </si>
  <si>
    <t>PAGO DE REMUNERACION DE FEBRERO</t>
  </si>
  <si>
    <t>PAGO DE REMUNERACION DE ENERO</t>
  </si>
  <si>
    <t>CH/018</t>
  </si>
  <si>
    <t>D-006</t>
  </si>
  <si>
    <t xml:space="preserve">DEPOSITO DE CTS ENERO - ABRIL 2012 </t>
  </si>
  <si>
    <t>PAGO DE TRIBUTOS DE ABRIL 2012</t>
  </si>
  <si>
    <t>CH/019</t>
  </si>
  <si>
    <t>CH/020</t>
  </si>
  <si>
    <t>CH/021</t>
  </si>
  <si>
    <t xml:space="preserve">AMORTIZACION DE PRESTAMO </t>
  </si>
  <si>
    <t>PAGO DE REMUNERACION DE ABRIL</t>
  </si>
  <si>
    <t>PAGO DE REMUNERACION DE MAYO</t>
  </si>
  <si>
    <t>CH/022</t>
  </si>
  <si>
    <t xml:space="preserve">SALDO INICIAL </t>
  </si>
  <si>
    <t>PAGO DE TRIBUTOS DE MAYO 2012</t>
  </si>
  <si>
    <t>CH/023</t>
  </si>
  <si>
    <t>CH/024</t>
  </si>
  <si>
    <t xml:space="preserve">PAGO DE REMUNERACION DE JUNIO </t>
  </si>
  <si>
    <t>CH/025</t>
  </si>
  <si>
    <t>CH/026</t>
  </si>
  <si>
    <t>PAGO DE GRATIFICACION AL TRABAJADOR</t>
  </si>
  <si>
    <t>CH/027</t>
  </si>
  <si>
    <t>PAGO DE TRIBUTO DE JUNIO</t>
  </si>
  <si>
    <t>CH/028</t>
  </si>
  <si>
    <t>CH/029</t>
  </si>
  <si>
    <t>CH/030</t>
  </si>
  <si>
    <t xml:space="preserve">PAGO DE REMUNERACION DE JULIO </t>
  </si>
  <si>
    <t>PAGO DE TRIBUTOS DE JULIO</t>
  </si>
  <si>
    <t>CH/031</t>
  </si>
  <si>
    <t>CH/032</t>
  </si>
  <si>
    <t>INTERESES DEL PRESTAMO</t>
  </si>
  <si>
    <t>PAGO DE REMUNERACION DE AGOSTO</t>
  </si>
  <si>
    <t>CH/033</t>
  </si>
  <si>
    <t xml:space="preserve">TOTAL </t>
  </si>
  <si>
    <t>PAGO DE TRIBUTOS DE AGOSTO</t>
  </si>
  <si>
    <t>CH/034</t>
  </si>
  <si>
    <t>CH/035</t>
  </si>
  <si>
    <t>CH/036</t>
  </si>
  <si>
    <t>PAGO A TERCEROS</t>
  </si>
  <si>
    <t>PAGO DE REMUNERACION DE SEPTIEMBRE</t>
  </si>
  <si>
    <t>CH/037</t>
  </si>
  <si>
    <t>DEPOSITO EN CUENTA</t>
  </si>
  <si>
    <t>INKAS CAR SRL</t>
  </si>
  <si>
    <t>D-007</t>
  </si>
  <si>
    <t>PAGO DE TRIBUTOS DE OCTUBRE</t>
  </si>
  <si>
    <t>CH/038</t>
  </si>
  <si>
    <t>PAGO DE MULTA ADMINISTRATIVA</t>
  </si>
  <si>
    <t>CH/039</t>
  </si>
  <si>
    <t>CH/040</t>
  </si>
  <si>
    <t>PAGO DE REMUNERACION DE OCTUBRE</t>
  </si>
  <si>
    <t>CH/041</t>
  </si>
  <si>
    <t>IMPORTACIONES SIGLO XXI SAC</t>
  </si>
  <si>
    <t>CH/042</t>
  </si>
  <si>
    <t>PAGO A PROVEEDOR</t>
  </si>
  <si>
    <t>DEPOSITO DE CTS POR MAYO A OCTUBRE</t>
  </si>
  <si>
    <t>CH/043</t>
  </si>
  <si>
    <t>CH/044</t>
  </si>
  <si>
    <t>CH/045</t>
  </si>
  <si>
    <t>CH/046</t>
  </si>
  <si>
    <t>PAGO DEL CONTADOR</t>
  </si>
  <si>
    <t>PAGO REMUNERACION DE NOVIEMBRE</t>
  </si>
  <si>
    <t>CH/047</t>
  </si>
  <si>
    <t>PAGO DE GRATIFICACION</t>
  </si>
  <si>
    <t>CH/048</t>
  </si>
  <si>
    <t>CH/049</t>
  </si>
  <si>
    <t>CH/050</t>
  </si>
  <si>
    <t>PAGO DE TRIBUTO DE NOVIEMBRE</t>
  </si>
  <si>
    <t>CH/051</t>
  </si>
  <si>
    <t>CH/052</t>
  </si>
  <si>
    <t>PAGO DE TERCEROS</t>
  </si>
  <si>
    <t>PAGO DE REMUNERACION DE DICIEMBRE</t>
  </si>
  <si>
    <t>SALDO PARA EL PROXIMO AÑO</t>
  </si>
  <si>
    <t>VH-0001</t>
  </si>
  <si>
    <t>FERNANDO CUESTAS</t>
  </si>
  <si>
    <t>SARA GUZMAN</t>
  </si>
  <si>
    <t>JUAN SANTA CRUZ</t>
  </si>
  <si>
    <t>UCV SAC</t>
  </si>
  <si>
    <t>C-0001</t>
  </si>
  <si>
    <t>DE ENERO</t>
  </si>
  <si>
    <t>DESTINO DE LA COMPRA</t>
  </si>
  <si>
    <t>Bonificacion extraordinaria</t>
  </si>
  <si>
    <t>Multas</t>
  </si>
  <si>
    <t>DE FEBRERO</t>
  </si>
  <si>
    <t>PLANILLA DE MARZO</t>
  </si>
  <si>
    <t>DESTINO DE MERCADERIA</t>
  </si>
  <si>
    <t>33</t>
  </si>
  <si>
    <t>DESTINO DE COMPRA</t>
  </si>
  <si>
    <t>39</t>
  </si>
  <si>
    <t>40</t>
  </si>
  <si>
    <t>42</t>
  </si>
  <si>
    <t>43</t>
  </si>
  <si>
    <t>44</t>
  </si>
  <si>
    <t>PLANILLA DE JUNIO</t>
  </si>
  <si>
    <t>45</t>
  </si>
  <si>
    <t>47</t>
  </si>
  <si>
    <t>48</t>
  </si>
  <si>
    <t>49</t>
  </si>
  <si>
    <t>51</t>
  </si>
  <si>
    <t>55</t>
  </si>
  <si>
    <t>56</t>
  </si>
  <si>
    <t>60</t>
  </si>
  <si>
    <t>62</t>
  </si>
  <si>
    <t>63</t>
  </si>
  <si>
    <t>65</t>
  </si>
  <si>
    <t>66</t>
  </si>
  <si>
    <t>67</t>
  </si>
  <si>
    <t>68</t>
  </si>
  <si>
    <t>69</t>
  </si>
  <si>
    <t>70</t>
  </si>
  <si>
    <t>71</t>
  </si>
  <si>
    <t>75</t>
  </si>
  <si>
    <t>76</t>
  </si>
  <si>
    <t>77</t>
  </si>
  <si>
    <t>78</t>
  </si>
  <si>
    <t>86</t>
  </si>
  <si>
    <t>INVERSIONES MARSAC SAC</t>
  </si>
  <si>
    <t>ACTIVO DIFERIDO</t>
  </si>
  <si>
    <t>REINICIO DE OPERACIONES</t>
  </si>
  <si>
    <t>COSTO DE VENTA</t>
  </si>
  <si>
    <t xml:space="preserve">INTERESES NO DEVENGADOS </t>
  </si>
  <si>
    <t xml:space="preserve">HONORARIOS DEL CONTADOR DE </t>
  </si>
  <si>
    <t>ENERO</t>
  </si>
  <si>
    <t>DEVENGO DE INTERESES DE</t>
  </si>
  <si>
    <t>PRESTAMO BANCARIO</t>
  </si>
  <si>
    <t>DESTINO DE LOS GASTOS DEL</t>
  </si>
  <si>
    <t>MES DE ENERO</t>
  </si>
  <si>
    <t>GASTO DE SERVICIOS</t>
  </si>
  <si>
    <t>GASTO DE TRIBUTO</t>
  </si>
  <si>
    <t>GASTO DE GESTION</t>
  </si>
  <si>
    <t>GASTO DE VALUACION</t>
  </si>
  <si>
    <t>0913</t>
  </si>
  <si>
    <t xml:space="preserve">CENTRALIZACIO DE REGISTRO </t>
  </si>
  <si>
    <t>DE ACTIVO FIJO</t>
  </si>
  <si>
    <t>CENTRALIZACION DEL REGISTRO</t>
  </si>
  <si>
    <t>DE COMPRAS DE FEBRERO</t>
  </si>
  <si>
    <t xml:space="preserve">CENTRALIZACION DE REGISTRO </t>
  </si>
  <si>
    <t>DE VENTAS DE FEBRERO</t>
  </si>
  <si>
    <t>CENTRALIZACION DE INGRESO</t>
  </si>
  <si>
    <t>DE EFECTIVO</t>
  </si>
  <si>
    <t>CENTRALIZACIN DE EGRESO DE</t>
  </si>
  <si>
    <t>EFECTIVO</t>
  </si>
  <si>
    <t>CENTRALIZACCCION DE INGRESO</t>
  </si>
  <si>
    <t>DE CUENTA CORRIENTE</t>
  </si>
  <si>
    <t>CENTRALIZACION DE EGRESO DE</t>
  </si>
  <si>
    <t>CUENTA CORRIENTE</t>
  </si>
  <si>
    <t>CENTRALIZACION DE PLANILLA</t>
  </si>
  <si>
    <t>DE ACTIVO FIJO DE FEBRERO</t>
  </si>
  <si>
    <t>HONORARIOS DEL CONTADOR</t>
  </si>
  <si>
    <t>DEL MES DE FEBRERO</t>
  </si>
  <si>
    <t>CTS DE FEBRERO</t>
  </si>
  <si>
    <t>DEVENGO DE LOS INTERESES</t>
  </si>
  <si>
    <t>DEL PRESTAMO BANCARIO</t>
  </si>
  <si>
    <t>DE COMPRAS DE MARZO</t>
  </si>
  <si>
    <t>DE VENTAS DE MARZO</t>
  </si>
  <si>
    <t>DE EFECTIVO DE MARZO</t>
  </si>
  <si>
    <t>CENTRALIZACION DE EGRESO</t>
  </si>
  <si>
    <t xml:space="preserve">CENTRALIZACION DE LA </t>
  </si>
  <si>
    <t>MES DE FEBRERO</t>
  </si>
  <si>
    <t>CENTRALIZACION DE ACTIVO</t>
  </si>
  <si>
    <t>FIJO</t>
  </si>
  <si>
    <t>HONORARIO DEL CONTADOR</t>
  </si>
  <si>
    <t>DEL MES DE MARZO</t>
  </si>
  <si>
    <t>CTS DE MARZO</t>
  </si>
  <si>
    <t xml:space="preserve">DEVENGO DE LOS INTERESES </t>
  </si>
  <si>
    <t>MES DE MARZO</t>
  </si>
  <si>
    <t>DE COMPRAS DE ABRIL</t>
  </si>
  <si>
    <t>CENTRALIZACION DE REGISTRO</t>
  </si>
  <si>
    <t>DE VENTAS DE ABRIL</t>
  </si>
  <si>
    <t>DE EFECTIVO DE ABRIL</t>
  </si>
  <si>
    <t xml:space="preserve">CENTRALIZACION DE INGRESO </t>
  </si>
  <si>
    <t>DEL MES DE ABRIL</t>
  </si>
  <si>
    <t>CTS DE ABRIL</t>
  </si>
  <si>
    <t>DE PRESTAMO BANCARIO</t>
  </si>
  <si>
    <t>30-04-012</t>
  </si>
  <si>
    <t xml:space="preserve">DESTINO DE LOS GASTOS DEL </t>
  </si>
  <si>
    <t>MES DE ABRL</t>
  </si>
  <si>
    <t>COSTO DE VENTAS DE MARZO</t>
  </si>
  <si>
    <t>DE VENTAS DE MAYO</t>
  </si>
  <si>
    <t xml:space="preserve">CENTRALIZACION DE EGRESO </t>
  </si>
  <si>
    <t xml:space="preserve">CENTRALIZACION DE PLANILLA </t>
  </si>
  <si>
    <t>DEL MES DE MAYO</t>
  </si>
  <si>
    <t>DE COMPRAS  MES DE MAYO</t>
  </si>
  <si>
    <t>DESTINO DE COMPRAS</t>
  </si>
  <si>
    <t xml:space="preserve"> DEL MES DE MAYO</t>
  </si>
  <si>
    <t>CTS DE MAYO</t>
  </si>
  <si>
    <t>DE PRESTAMOS BANCARIOS</t>
  </si>
  <si>
    <t>MES DE MAYO</t>
  </si>
  <si>
    <t>DE COMPRAS DE JUNIO</t>
  </si>
  <si>
    <t>DE VENTAS DE JUNIO</t>
  </si>
  <si>
    <t>DE EFECTIVO DE JUNIO</t>
  </si>
  <si>
    <t>FIJO DE JUNIO</t>
  </si>
  <si>
    <t xml:space="preserve">HONORARIOS DEL CONTADOR </t>
  </si>
  <si>
    <t>DEL MES DE JUNIO</t>
  </si>
  <si>
    <t>CTS DE JUNIO</t>
  </si>
  <si>
    <t>MES DE JUNIO</t>
  </si>
  <si>
    <t>CENTRALIZACION DE COMPRAS</t>
  </si>
  <si>
    <t>DEL MES DE JULIO</t>
  </si>
  <si>
    <t>DE VENTAS DE JULIO</t>
  </si>
  <si>
    <t>COSTO DE VENTAS DE JULIO</t>
  </si>
  <si>
    <t>DE EFECTIVO DE JULIO</t>
  </si>
  <si>
    <t xml:space="preserve"> DE JULIO</t>
  </si>
  <si>
    <t xml:space="preserve">CENTRALIZACION DE ACTIVO </t>
  </si>
  <si>
    <t>FIJO DE JULIO</t>
  </si>
  <si>
    <t>DEL MES JULIO</t>
  </si>
  <si>
    <t>CTS DE JULIO</t>
  </si>
  <si>
    <t>MES DE JULIO</t>
  </si>
  <si>
    <t>DE EFECTIVO DE AGOSTO</t>
  </si>
  <si>
    <t>COSTO DE VENTAS DE AGOSTO</t>
  </si>
  <si>
    <t xml:space="preserve">CENTRALIZACION DE VENTAS </t>
  </si>
  <si>
    <t>DEL MES DE AGOSTO</t>
  </si>
  <si>
    <t>CENTRALIZACION DE EGRESOS</t>
  </si>
  <si>
    <t>FIJO DE AGOSTO</t>
  </si>
  <si>
    <t>DEL MES AGOSTO</t>
  </si>
  <si>
    <t>CTS DE AGOSTO</t>
  </si>
  <si>
    <t>MES DE AGOSTO</t>
  </si>
  <si>
    <t xml:space="preserve"> DE SEPTIEMBRE</t>
  </si>
  <si>
    <t>DEL MES DE SEPTIEMBRE</t>
  </si>
  <si>
    <t>DE EFECTIVO DE SEPTIEMBRE</t>
  </si>
  <si>
    <t>DE SEPTIEMBRE</t>
  </si>
  <si>
    <t>FIJO DE SEPTIEMBRE</t>
  </si>
  <si>
    <t>DEL MES SEPTIEMBRE</t>
  </si>
  <si>
    <t>CTS DE SEPTIEMBRE</t>
  </si>
  <si>
    <t>MES DE SEPTIEMBRE</t>
  </si>
  <si>
    <t>SEPTIEMBRE</t>
  </si>
  <si>
    <t xml:space="preserve">COSTO DE VENTAS DE </t>
  </si>
  <si>
    <t>OCTUBRE</t>
  </si>
  <si>
    <t>DEL MES DE OCTUBRE</t>
  </si>
  <si>
    <t>CENTRALIZACION DE VENTAS</t>
  </si>
  <si>
    <t>DE OCTUBRE</t>
  </si>
  <si>
    <t>FIJO DE OCTUBRE</t>
  </si>
  <si>
    <t>DEL MES OCTUBRE</t>
  </si>
  <si>
    <t>CTS DE OCTUBRE</t>
  </si>
  <si>
    <t>MES DE OCTUBRE</t>
  </si>
  <si>
    <t>DE NOVIEMBRE</t>
  </si>
  <si>
    <t>DE EFECTIVO DE NOVIEMBRE</t>
  </si>
  <si>
    <t>NOVIEMBRE</t>
  </si>
  <si>
    <t>DEL MES DE NOVIEMBRE</t>
  </si>
  <si>
    <t>FIJO DE NOVIEMBRE</t>
  </si>
  <si>
    <t>DEL MES NOVIEMBRE</t>
  </si>
  <si>
    <t>CTS DE NOVIEMBRE</t>
  </si>
  <si>
    <t>MES DE NOVIEMBRE</t>
  </si>
  <si>
    <t xml:space="preserve">CENTRALIZACION DE COMPRAS </t>
  </si>
  <si>
    <t>DE DICIEMBRE</t>
  </si>
  <si>
    <t>FIJO DE DICIEMBRE</t>
  </si>
  <si>
    <t>DEL MES DICIEMBRE</t>
  </si>
  <si>
    <t>CTS DE DICIEMBRE</t>
  </si>
  <si>
    <t>MES DE DICIEMBRE</t>
  </si>
  <si>
    <t>DE EFECTIVO DE DICIEMBRE</t>
  </si>
  <si>
    <t>MOVIMIENTOS</t>
  </si>
  <si>
    <t>SALDOS INICIALES</t>
  </si>
  <si>
    <t>SALDOS FINALES</t>
  </si>
  <si>
    <t>SALDOS FINALES DEL BALANCE GENERAL</t>
  </si>
  <si>
    <t>SALDOS FINALES DEL ESTADO DE PÉRDIDAS Y GANANCIAS POR FUNCIÓN</t>
  </si>
  <si>
    <t>PÉRDIDAS</t>
  </si>
  <si>
    <t>GANANCIAS</t>
  </si>
  <si>
    <t>091</t>
  </si>
  <si>
    <t xml:space="preserve">RESULTADO DEL EJERCICIO O PERIODO       </t>
  </si>
  <si>
    <t>Activo realizable entregados</t>
  </si>
  <si>
    <t>GASTOS POR TRIBUTOS - VENTAS</t>
  </si>
  <si>
    <t>GASTOS POR TRIBUTO - ITF</t>
  </si>
  <si>
    <t>GRATIFICAION JULIO</t>
  </si>
  <si>
    <t>GASTOS DE REPRESENTACION</t>
  </si>
  <si>
    <t xml:space="preserve">CENTRALIZACION PLANILLAS </t>
  </si>
  <si>
    <t>GRATIFICACIONES</t>
  </si>
  <si>
    <t xml:space="preserve">ENTREGA DE BIENES EN </t>
  </si>
  <si>
    <t>CONSIGNACION</t>
  </si>
  <si>
    <t>FEBRERO</t>
  </si>
  <si>
    <t>DE COMPRAS ENERO</t>
  </si>
  <si>
    <t>FIJO DE ENERO</t>
  </si>
  <si>
    <t>CTS ENERO</t>
  </si>
  <si>
    <t>CANCELACIONES</t>
  </si>
  <si>
    <t xml:space="preserve">SALDOS AJUSTADOS </t>
  </si>
  <si>
    <t>DISTRIB. DE RESULTADO</t>
  </si>
  <si>
    <t>BALANCE</t>
  </si>
  <si>
    <t xml:space="preserve">DEBE </t>
  </si>
  <si>
    <t xml:space="preserve">ACTIVO </t>
  </si>
  <si>
    <t>CTS</t>
  </si>
  <si>
    <t>REMUNERACION</t>
  </si>
  <si>
    <t>DEPRECIACION MENSUL</t>
  </si>
  <si>
    <t>Igv a favor</t>
  </si>
  <si>
    <t xml:space="preserve"> +compra</t>
  </si>
  <si>
    <t xml:space="preserve"> - inv final</t>
  </si>
  <si>
    <t>iinicial</t>
  </si>
  <si>
    <t>DRODIFAM</t>
  </si>
  <si>
    <t>LIVES</t>
  </si>
  <si>
    <t>LAS AMERICAS</t>
  </si>
  <si>
    <t>AMERICA FARMA</t>
  </si>
  <si>
    <t>VALOR DE LAS ADQUISIONES NO GRAVADAS</t>
  </si>
  <si>
    <t>N° DE COMRPOBANTE DE PAGO EMITIDO POR SUJETO NO DOMICILADO (2)</t>
  </si>
  <si>
    <t>UNIFARMA SAC</t>
  </si>
  <si>
    <t>Unidades sillas plegables color blanco de plástico.</t>
  </si>
  <si>
    <t>Escritorio de Melamine de 1.5 m x 2.0 m x 0.5 m</t>
  </si>
  <si>
    <t>Escalera metálica color blanco</t>
  </si>
  <si>
    <t>Anaqueles, de melamine, color blanco, de 2.0 m x 3.0 m x 0.30 m</t>
  </si>
  <si>
    <t>Anaqueles, de melamine, color blanco, de 1.0 m x 2.0 m x 0.60 m</t>
  </si>
  <si>
    <t>LG</t>
  </si>
  <si>
    <t>GENIUS</t>
  </si>
  <si>
    <t>INTEL</t>
  </si>
  <si>
    <t>ADVANCE</t>
  </si>
  <si>
    <t>HP</t>
  </si>
  <si>
    <t>MÁQUINA REGISTRADORA</t>
  </si>
  <si>
    <t>W1943SI</t>
  </si>
  <si>
    <t>010UXPH52176</t>
  </si>
  <si>
    <t>KU-0138</t>
  </si>
  <si>
    <t>X3E83433401714</t>
  </si>
  <si>
    <t>Z4S40331483354</t>
  </si>
  <si>
    <t>I5</t>
  </si>
  <si>
    <t>Teclado</t>
  </si>
  <si>
    <t>Monitor de computadora LED  a color 18 pulgadas</t>
  </si>
  <si>
    <t>X19Z45168</t>
  </si>
  <si>
    <t>0035166428130</t>
  </si>
  <si>
    <t>010122XU54</t>
  </si>
  <si>
    <t>Mouse Óptico</t>
  </si>
  <si>
    <t>CPU de computadora ensamblada</t>
  </si>
  <si>
    <t>Laptop</t>
  </si>
  <si>
    <t>INK CARTIDE</t>
  </si>
  <si>
    <t>Impresora Multifuncional color negro</t>
  </si>
  <si>
    <t>ER-350 II</t>
  </si>
  <si>
    <t>SAM4S</t>
  </si>
  <si>
    <t>3562248122</t>
  </si>
  <si>
    <t>EL CAPITAL APORTADO POR LOS SOCIOS AL INCIO DE LA ACTIVIDAD DE LA EMPRESA</t>
  </si>
  <si>
    <t>AHORA NUESTRO CAPITAL TOTOAL SERA SOLO DE 20MIL, PARA Q NO SE</t>
  </si>
  <si>
    <t>DEPRECIACIÓN ACUMULADA AL CIERRE DEL MES</t>
  </si>
  <si>
    <t>DEPOSITO EN CAJA</t>
  </si>
  <si>
    <t>RETIRO DE CAJA</t>
  </si>
  <si>
    <t>FECHA DE EMISION DEL COMPROBANTE DE PAGO O DOCUMENTO</t>
  </si>
  <si>
    <t>DESCRIPCIÓN DE LA OPERACIÓN</t>
  </si>
  <si>
    <t>38</t>
  </si>
  <si>
    <t>41</t>
  </si>
  <si>
    <t>46</t>
  </si>
  <si>
    <t>57</t>
  </si>
  <si>
    <t>58</t>
  </si>
  <si>
    <t>59</t>
  </si>
  <si>
    <t>61</t>
  </si>
  <si>
    <t>64</t>
  </si>
  <si>
    <t>72</t>
  </si>
  <si>
    <t>73</t>
  </si>
  <si>
    <t>74</t>
  </si>
  <si>
    <t>79</t>
  </si>
  <si>
    <t>80</t>
  </si>
  <si>
    <t>81</t>
  </si>
  <si>
    <t>82</t>
  </si>
  <si>
    <t>83</t>
  </si>
  <si>
    <t>84</t>
  </si>
  <si>
    <t>85</t>
  </si>
  <si>
    <t>89</t>
  </si>
  <si>
    <t>90</t>
  </si>
  <si>
    <t>92</t>
  </si>
  <si>
    <t>93</t>
  </si>
  <si>
    <t>94</t>
  </si>
  <si>
    <t>95</t>
  </si>
  <si>
    <t>100</t>
  </si>
  <si>
    <t>PAGO NETO A EMPLEADOS</t>
  </si>
  <si>
    <t>PAGO ESSALUD</t>
  </si>
  <si>
    <t>PAGO AFP</t>
  </si>
  <si>
    <t>DEPOSITO A EMPLEADO</t>
  </si>
  <si>
    <t>PAGO A ESSALUD</t>
  </si>
  <si>
    <t>PAGO A AFP</t>
  </si>
  <si>
    <t>109</t>
  </si>
  <si>
    <t>110</t>
  </si>
  <si>
    <t>SEDALIB SA</t>
  </si>
  <si>
    <t>HIDRANDINA SA</t>
  </si>
  <si>
    <t>UNIFARMA</t>
  </si>
  <si>
    <t>NOMBRE</t>
  </si>
  <si>
    <t>PRECIO PUBLICO</t>
  </si>
  <si>
    <t>CANTIDADES</t>
  </si>
  <si>
    <t>PAREDES JARAMILLO, SANTIAGO VICTOR</t>
  </si>
  <si>
    <t>ALCOHOL 70 ° X 120 ML</t>
  </si>
  <si>
    <t>DOLOFLAM 200 MG</t>
  </si>
  <si>
    <t>PASTOR PORRAS, ARTURO</t>
  </si>
  <si>
    <t>ALERCET 10 MG</t>
  </si>
  <si>
    <t xml:space="preserve">FLOGODISTEN COMP </t>
  </si>
  <si>
    <t>ALGODON COPPON X 25 G</t>
  </si>
  <si>
    <t>GASA ESTERIL  5 X 5</t>
  </si>
  <si>
    <t>AMBROXOL 30 MG  X 120 ML ADULTO</t>
  </si>
  <si>
    <t>GINGISONA B SOB X 4</t>
  </si>
  <si>
    <t>AMOX 500 MG TAB</t>
  </si>
  <si>
    <t>IBUPROFENO 100 MG JARABE X 120 ML</t>
  </si>
  <si>
    <t>ASPIRINA FORTE 650mg</t>
  </si>
  <si>
    <t>MAGNESOL x 2 GR</t>
  </si>
  <si>
    <t>011013</t>
  </si>
  <si>
    <t>GAMARRA ASTETE, ROBERTO</t>
  </si>
  <si>
    <t>BUK CARAMELOS BOLSA X 5</t>
  </si>
  <si>
    <t>NASTIFLU</t>
  </si>
  <si>
    <t>T1579F</t>
  </si>
  <si>
    <t>GAMIO LOZANO, GLORIA</t>
  </si>
  <si>
    <t>BUSCAPINA COMPOSITUM TAB 10 MG</t>
  </si>
  <si>
    <t>PANADOL ADULTOS 500 MG (SOBX2)</t>
  </si>
  <si>
    <t>BACTRIM FORTE COMP  TAB</t>
  </si>
  <si>
    <t>3050272</t>
  </si>
  <si>
    <t>GARCÍA PERALTA, MIRIAM</t>
  </si>
  <si>
    <t>CIRUELAX COMPRIMIDOS</t>
  </si>
  <si>
    <t xml:space="preserve">PANADOL ALLERGY  </t>
  </si>
  <si>
    <t>10101113</t>
  </si>
  <si>
    <t>GONZALES DEL VALLE MAGUIÑO, ARTURO</t>
  </si>
  <si>
    <t>CLOROALERGAN 4 MG TAB</t>
  </si>
  <si>
    <t xml:space="preserve">PAÑAL HUGGIES ACTIVE SEC T/P </t>
  </si>
  <si>
    <t>3030265</t>
  </si>
  <si>
    <t>ARIAS HERNANDEZ, ROSARIO</t>
  </si>
  <si>
    <t xml:space="preserve">DAYFLU NF </t>
  </si>
  <si>
    <t>SAL DE FRUTA ENO  SOBRES</t>
  </si>
  <si>
    <t>10106744</t>
  </si>
  <si>
    <t xml:space="preserve">ARROYO RAMÍREZ, EFRAÍN </t>
  </si>
  <si>
    <t>DICLOFENACO EMULSION GEL 1% X 50 GR</t>
  </si>
  <si>
    <t>ACIDINO TAB MASTICABLES (MAGALDRATO + SIMETICONA)</t>
  </si>
  <si>
    <t>3042WL01</t>
  </si>
  <si>
    <t>BAIOCCHI URETA, CESAR</t>
  </si>
  <si>
    <t>OMUO</t>
  </si>
  <si>
    <t>BAYLÓN ROJAS, ISELA FLOR</t>
  </si>
  <si>
    <t>BEDOYA CASTILLO, LEONCIA</t>
  </si>
  <si>
    <t>10900833</t>
  </si>
  <si>
    <t>VILGOSO ALVARADO, ENRIQUE GODOFREDO</t>
  </si>
  <si>
    <t>MENTHOLATUM 5gr LAT</t>
  </si>
  <si>
    <t>YAMAWAKI ONAGA, CECILIA</t>
  </si>
  <si>
    <t>11209673</t>
  </si>
  <si>
    <t>ZAMALLOA VEGA, MARIELA MILAGROS</t>
  </si>
  <si>
    <t>11102092</t>
  </si>
  <si>
    <t>CALLE BETANCOURT, CIELITO MERCEDES</t>
  </si>
  <si>
    <t>CARAZA VILLEGAS, ISABEL FLORISA</t>
  </si>
  <si>
    <t xml:space="preserve">TORRES GASPAR, MIGUEL ANGEL </t>
  </si>
  <si>
    <t>TRUJILLO PARODI, JACQUELIN</t>
  </si>
  <si>
    <t>1306000394</t>
  </si>
  <si>
    <t>VEGA CARREAZO, RUTH NORICILA</t>
  </si>
  <si>
    <t>VELASQUEZ RAMOS, GUILLERMO JONATHAN</t>
  </si>
  <si>
    <t>TERMOMETRO DIGITAL</t>
  </si>
  <si>
    <t>33332709V3</t>
  </si>
  <si>
    <t xml:space="preserve">VITAPYRENA FORTE </t>
  </si>
  <si>
    <t>PRECIO TOTAL</t>
  </si>
  <si>
    <t>REYNA Y ESTRADA SAC</t>
  </si>
  <si>
    <t>NUEVA VIDA EIRL</t>
  </si>
  <si>
    <t>COSAPI SAC</t>
  </si>
  <si>
    <t>DAMBER EIRL</t>
  </si>
  <si>
    <t>JLC CONSTRUCTORES SAC</t>
  </si>
  <si>
    <t>JOSE VILLARROEL CRUZADO</t>
  </si>
  <si>
    <t>PAGO A HIDRANDINA</t>
  </si>
  <si>
    <t>PAGO A SEDALIB</t>
  </si>
  <si>
    <t>DIAZ CORTEZ GEOBRAGNA GEORGINA</t>
  </si>
  <si>
    <t>LUCIANA CIPRIANO PACHECO</t>
  </si>
  <si>
    <t>71025661</t>
  </si>
  <si>
    <t>CONTADOR</t>
  </si>
  <si>
    <t>ATENCION/CAJA</t>
  </si>
  <si>
    <t>CONTABLE</t>
  </si>
  <si>
    <t xml:space="preserve">AFP </t>
  </si>
  <si>
    <t>QUIM FARMACEUTICO</t>
  </si>
  <si>
    <t>ALVAREZ CRUZADO JUANA JUDIT</t>
  </si>
  <si>
    <t>DEPOSITO A CAJA</t>
  </si>
  <si>
    <t>RETIRO DE ENTIDAD FINANCIERA</t>
  </si>
  <si>
    <t>111</t>
  </si>
  <si>
    <t>MANTENIMIENTO DE CUENTA</t>
  </si>
  <si>
    <t>112</t>
  </si>
  <si>
    <t>DESCUENTO A CUENTA CORRIENTE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</si>
</sst>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_ * #,##0_ ;_ * \-#,##0_ ;_ * &quot;-&quot;_ ;_ @_ "/>
    <numFmt numFmtId="166" formatCode="_ &quot;S/.&quot;* #,##0.00_ ;_ &quot;S/.&quot;* \-#,##0.00_ ;_ &quot;S/.&quot;* &quot;-&quot;??_ ;_ @_ "/>
    <numFmt numFmtId="167" formatCode="_ * #,##0.00_ ;_ * \-#,##0.00_ ;_ * &quot;-&quot;??_ ;_ @_ "/>
    <numFmt numFmtId="168" formatCode="_ &quot;S/.&quot;\ * #,##0.00_ ;_ &quot;S/.&quot;\ * \-#,##0.00_ ;_ &quot;S/.&quot;\ * &quot;-&quot;??_ ;_ @_ "/>
    <numFmt numFmtId="169" formatCode="00"/>
    <numFmt numFmtId="170" formatCode="0.E+00"/>
    <numFmt numFmtId="171" formatCode="_ [$S/.-280A]\ * #,##0.00_ ;_ [$S/.-280A]\ * \-#,##0.00_ ;_ [$S/.-280A]\ * &quot;-&quot;??_ ;_ @_ "/>
    <numFmt numFmtId="172" formatCode="_ [$S/.-280A]\ * #,##0.000_ ;_ [$S/.-280A]\ * \-#,##0.000_ ;_ [$S/.-280A]\ * &quot;-&quot;??_ ;_ @_ "/>
    <numFmt numFmtId="173" formatCode="#,##0.00;[Red]#,##0.00"/>
    <numFmt numFmtId="174" formatCode="0#"/>
    <numFmt numFmtId="175" formatCode="&quot;S/.&quot;\ #,##0.00"/>
    <numFmt numFmtId="176" formatCode="000#"/>
    <numFmt numFmtId="177" formatCode="##.00"/>
  </numFmts>
  <fonts count="8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1"/>
      <name val="Garamond"/>
      <family val="1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u/>
      <sz val="18"/>
      <name val="Arial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sz val="10"/>
      <color indexed="8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b/>
      <u/>
      <sz val="16"/>
      <name val="Arial"/>
      <family val="2"/>
    </font>
    <font>
      <sz val="10"/>
      <color indexed="12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b/>
      <sz val="12"/>
      <name val="Arial"/>
      <family val="2"/>
    </font>
    <font>
      <sz val="12"/>
      <name val="Arial"/>
      <family val="2"/>
    </font>
    <font>
      <sz val="9"/>
      <name val="Garamond"/>
      <family val="1"/>
    </font>
    <font>
      <sz val="10"/>
      <name val="Garamond"/>
      <family val="1"/>
    </font>
    <font>
      <sz val="8"/>
      <name val="Garamond"/>
      <family val="1"/>
    </font>
    <font>
      <sz val="9"/>
      <color theme="0"/>
      <name val="Garamond"/>
      <family val="1"/>
    </font>
    <font>
      <sz val="9"/>
      <color rgb="FF000099"/>
      <name val="Garamond"/>
      <family val="1"/>
    </font>
    <font>
      <sz val="10"/>
      <color theme="9" tint="-0.249977111117893"/>
      <name val="Garamond"/>
      <family val="1"/>
    </font>
    <font>
      <sz val="9"/>
      <name val="Arial"/>
      <family val="2"/>
    </font>
    <font>
      <sz val="10"/>
      <color rgb="FF000099"/>
      <name val="Arial"/>
      <family val="2"/>
    </font>
    <font>
      <b/>
      <sz val="8"/>
      <color rgb="FF000099"/>
      <name val="Arial"/>
      <family val="2"/>
    </font>
    <font>
      <b/>
      <sz val="9"/>
      <color rgb="FF000099"/>
      <name val="Arial"/>
      <family val="2"/>
    </font>
    <font>
      <b/>
      <sz val="10"/>
      <color rgb="FF000099"/>
      <name val="Arial"/>
      <family val="2"/>
    </font>
    <font>
      <b/>
      <sz val="12"/>
      <color rgb="FF000099"/>
      <name val="Arial"/>
      <family val="2"/>
    </font>
    <font>
      <b/>
      <sz val="10"/>
      <color rgb="FF000099"/>
      <name val="Garamond"/>
      <family val="1"/>
    </font>
    <font>
      <b/>
      <sz val="13"/>
      <color rgb="FF000099"/>
      <name val="Garamond"/>
      <family val="1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Trebuchet MS"/>
      <family val="2"/>
    </font>
    <font>
      <b/>
      <vertAlign val="superscript"/>
      <sz val="12"/>
      <color indexed="8"/>
      <name val="Trebuchet MS"/>
      <family val="2"/>
    </font>
    <font>
      <b/>
      <sz val="12"/>
      <color theme="1"/>
      <name val="Arial"/>
      <family val="2"/>
    </font>
    <font>
      <b/>
      <sz val="9"/>
      <name val="Agency FB"/>
      <family val="2"/>
    </font>
    <font>
      <sz val="14"/>
      <name val="Arial"/>
      <family val="2"/>
    </font>
    <font>
      <b/>
      <sz val="14"/>
      <name val="Arial"/>
      <family val="2"/>
    </font>
    <font>
      <sz val="9"/>
      <name val="Times New Roman"/>
      <family val="1"/>
    </font>
    <font>
      <sz val="10"/>
      <name val="Agency FB"/>
      <family val="2"/>
    </font>
    <font>
      <b/>
      <u/>
      <sz val="24"/>
      <name val="Agency FB"/>
      <family val="2"/>
    </font>
    <font>
      <b/>
      <sz val="12"/>
      <name val="Agency FB"/>
      <family val="2"/>
    </font>
    <font>
      <sz val="12"/>
      <name val="Agency FB"/>
      <family val="2"/>
    </font>
    <font>
      <b/>
      <u/>
      <sz val="18"/>
      <name val="Arial"/>
      <family val="2"/>
    </font>
    <font>
      <b/>
      <sz val="11"/>
      <name val="Arial"/>
      <family val="2"/>
    </font>
    <font>
      <b/>
      <sz val="7.5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9"/>
      <name val="Arial"/>
      <family val="2"/>
    </font>
    <font>
      <b/>
      <sz val="9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FF0000"/>
      <name val="Arial"/>
      <family val="2"/>
    </font>
    <font>
      <sz val="7.5"/>
      <name val="Arial"/>
      <family val="2"/>
    </font>
    <font>
      <sz val="9"/>
      <color rgb="FFFF0000"/>
      <name val="Calibri"/>
      <family val="2"/>
      <scheme val="minor"/>
    </font>
    <font>
      <sz val="16"/>
      <color rgb="FFFF0000"/>
      <name val="Arial"/>
      <family val="2"/>
    </font>
    <font>
      <sz val="8"/>
      <color indexed="10"/>
      <name val="Calibri"/>
      <family val="2"/>
      <scheme val="minor"/>
    </font>
    <font>
      <b/>
      <u/>
      <sz val="8"/>
      <name val="Calibri"/>
      <family val="2"/>
      <scheme val="minor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.5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3D3A7"/>
        <bgColor indexed="64"/>
      </patternFill>
    </fill>
    <fill>
      <patternFill patternType="solid">
        <fgColor rgb="FFC0B7F7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</fills>
  <borders count="7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rgb="FFC00000"/>
      </top>
      <bottom style="hair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rgb="FFC00000"/>
      </bottom>
      <diagonal/>
    </border>
    <border>
      <left/>
      <right style="thin">
        <color indexed="64"/>
      </right>
      <top style="thin">
        <color indexed="64"/>
      </top>
      <bottom style="hair">
        <color rgb="FFC00000"/>
      </bottom>
      <diagonal/>
    </border>
    <border>
      <left style="thin">
        <color indexed="64"/>
      </left>
      <right style="hair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rgb="FFC00000"/>
      </bottom>
      <diagonal/>
    </border>
    <border>
      <left style="thin">
        <color indexed="64"/>
      </left>
      <right/>
      <top style="hair">
        <color rgb="FFC00000"/>
      </top>
      <bottom style="hair">
        <color rgb="FFC00000"/>
      </bottom>
      <diagonal/>
    </border>
    <border>
      <left style="thin">
        <color indexed="64"/>
      </left>
      <right/>
      <top style="hair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C00000"/>
      </bottom>
      <diagonal/>
    </border>
    <border>
      <left style="thin">
        <color indexed="64"/>
      </left>
      <right style="thin">
        <color indexed="64"/>
      </right>
      <top style="hair">
        <color rgb="FFC00000"/>
      </top>
      <bottom style="hair">
        <color rgb="FFC00000"/>
      </bottom>
      <diagonal/>
    </border>
    <border>
      <left style="thin">
        <color indexed="64"/>
      </left>
      <right style="thin">
        <color indexed="64"/>
      </right>
      <top style="hair">
        <color rgb="FFC00000"/>
      </top>
      <bottom style="thin">
        <color indexed="64"/>
      </bottom>
      <diagonal/>
    </border>
    <border>
      <left/>
      <right/>
      <top style="hair">
        <color rgb="FFC00000"/>
      </top>
      <bottom style="thin">
        <color indexed="64"/>
      </bottom>
      <diagonal/>
    </border>
    <border>
      <left/>
      <right style="thin">
        <color indexed="64"/>
      </right>
      <top style="hair">
        <color rgb="FFC00000"/>
      </top>
      <bottom style="thin">
        <color indexed="64"/>
      </bottom>
      <diagonal/>
    </border>
    <border>
      <left style="hair">
        <color rgb="FFC00000"/>
      </left>
      <right style="hair">
        <color rgb="FFC00000"/>
      </right>
      <top style="thin">
        <color indexed="64"/>
      </top>
      <bottom style="thin">
        <color indexed="64"/>
      </bottom>
      <diagonal/>
    </border>
    <border>
      <left style="hair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rgb="FFC0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double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double">
        <color rgb="FFFF0000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FF0000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rgb="FFFF0000"/>
      </bottom>
      <diagonal/>
    </border>
    <border>
      <left style="thin">
        <color theme="9" tint="0.39997558519241921"/>
      </left>
      <right/>
      <top style="medium">
        <color theme="9"/>
      </top>
      <bottom style="thin">
        <color theme="9" tint="0.39997558519241921"/>
      </bottom>
      <diagonal/>
    </border>
    <border>
      <left/>
      <right style="medium">
        <color theme="9"/>
      </right>
      <top style="medium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theme="9"/>
      </right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14" fillId="0" borderId="0"/>
    <xf numFmtId="0" fontId="2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29">
    <xf numFmtId="0" fontId="0" fillId="0" borderId="0" xfId="0"/>
    <xf numFmtId="0" fontId="0" fillId="0" borderId="0" xfId="0" applyFont="1"/>
    <xf numFmtId="0" fontId="0" fillId="0" borderId="0" xfId="0" applyBorder="1" applyAlignment="1">
      <alignment vertical="justify"/>
    </xf>
    <xf numFmtId="0" fontId="0" fillId="0" borderId="0" xfId="0" applyFont="1" applyFill="1"/>
    <xf numFmtId="0" fontId="8" fillId="0" borderId="0" xfId="0" applyFont="1"/>
    <xf numFmtId="0" fontId="8" fillId="0" borderId="4" xfId="0" applyFont="1" applyBorder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/>
    <xf numFmtId="0" fontId="1" fillId="0" borderId="0" xfId="0" applyFont="1" applyFill="1"/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0" borderId="13" xfId="0" applyFont="1" applyFill="1" applyBorder="1"/>
    <xf numFmtId="0" fontId="1" fillId="0" borderId="14" xfId="0" applyFont="1" applyFill="1" applyBorder="1"/>
    <xf numFmtId="0" fontId="5" fillId="0" borderId="15" xfId="0" applyFont="1" applyFill="1" applyBorder="1" applyAlignment="1">
      <alignment horizontal="left"/>
    </xf>
    <xf numFmtId="0" fontId="1" fillId="0" borderId="16" xfId="0" applyFont="1" applyFill="1" applyBorder="1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2" fillId="0" borderId="5" xfId="0" quotePrefix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0" fontId="2" fillId="0" borderId="17" xfId="0" quotePrefix="1" applyFont="1" applyFill="1" applyBorder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18" xfId="0" quotePrefix="1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2" fillId="0" borderId="18" xfId="0" quotePrefix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/>
    <xf numFmtId="0" fontId="2" fillId="0" borderId="18" xfId="0" applyFont="1" applyFill="1" applyBorder="1" applyAlignment="1">
      <alignment horizontal="left"/>
    </xf>
    <xf numFmtId="0" fontId="2" fillId="0" borderId="18" xfId="0" applyFont="1" applyFill="1" applyBorder="1"/>
    <xf numFmtId="0" fontId="2" fillId="0" borderId="18" xfId="0" applyFont="1" applyFill="1" applyBorder="1" applyAlignment="1">
      <alignment horizontal="center"/>
    </xf>
    <xf numFmtId="0" fontId="1" fillId="0" borderId="18" xfId="3" applyFont="1" applyFill="1" applyBorder="1" applyAlignment="1">
      <alignment horizontal="left" wrapText="1"/>
    </xf>
    <xf numFmtId="169" fontId="1" fillId="0" borderId="18" xfId="0" applyNumberFormat="1" applyFont="1" applyFill="1" applyBorder="1" applyAlignment="1">
      <alignment horizontal="center"/>
    </xf>
    <xf numFmtId="0" fontId="1" fillId="0" borderId="18" xfId="0" applyFont="1" applyFill="1" applyBorder="1"/>
    <xf numFmtId="49" fontId="1" fillId="0" borderId="18" xfId="0" applyNumberFormat="1" applyFont="1" applyFill="1" applyBorder="1" applyAlignment="1">
      <alignment horizontal="left" wrapText="1"/>
    </xf>
    <xf numFmtId="0" fontId="1" fillId="0" borderId="18" xfId="0" applyFont="1" applyBorder="1" applyAlignment="1">
      <alignment horizontal="left" wrapText="1"/>
    </xf>
    <xf numFmtId="0" fontId="1" fillId="0" borderId="18" xfId="0" quotePrefix="1" applyFont="1" applyFill="1" applyBorder="1" applyAlignment="1">
      <alignment horizontal="left"/>
    </xf>
    <xf numFmtId="0" fontId="10" fillId="0" borderId="0" xfId="0" applyFont="1"/>
    <xf numFmtId="0" fontId="1" fillId="0" borderId="18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2" fillId="0" borderId="18" xfId="0" applyFont="1" applyFill="1" applyBorder="1" applyAlignment="1"/>
    <xf numFmtId="0" fontId="2" fillId="0" borderId="18" xfId="0" applyFont="1" applyFill="1" applyBorder="1" applyAlignment="1">
      <alignment horizontal="left" wrapText="1"/>
    </xf>
    <xf numFmtId="0" fontId="1" fillId="0" borderId="18" xfId="0" applyFont="1" applyFill="1" applyBorder="1" applyAlignment="1">
      <alignment wrapText="1"/>
    </xf>
    <xf numFmtId="49" fontId="1" fillId="2" borderId="18" xfId="0" applyNumberFormat="1" applyFont="1" applyFill="1" applyBorder="1" applyAlignment="1">
      <alignment wrapText="1"/>
    </xf>
    <xf numFmtId="0" fontId="1" fillId="0" borderId="18" xfId="0" applyFont="1" applyBorder="1"/>
    <xf numFmtId="49" fontId="1" fillId="0" borderId="18" xfId="0" applyNumberFormat="1" applyFont="1" applyFill="1" applyBorder="1" applyAlignment="1">
      <alignment wrapText="1"/>
    </xf>
    <xf numFmtId="0" fontId="15" fillId="0" borderId="18" xfId="0" applyFont="1" applyFill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center" wrapText="1"/>
    </xf>
    <xf numFmtId="0" fontId="16" fillId="0" borderId="18" xfId="0" applyFont="1" applyFill="1" applyBorder="1"/>
    <xf numFmtId="49" fontId="1" fillId="2" borderId="18" xfId="0" applyNumberFormat="1" applyFont="1" applyFill="1" applyBorder="1" applyAlignment="1">
      <alignment horizontal="left" wrapText="1"/>
    </xf>
    <xf numFmtId="0" fontId="16" fillId="0" borderId="18" xfId="0" applyFont="1" applyFill="1" applyBorder="1" applyAlignment="1">
      <alignment wrapText="1"/>
    </xf>
    <xf numFmtId="0" fontId="16" fillId="0" borderId="18" xfId="0" applyFont="1" applyBorder="1"/>
    <xf numFmtId="49" fontId="1" fillId="0" borderId="18" xfId="0" applyNumberFormat="1" applyFont="1" applyBorder="1" applyAlignment="1">
      <alignment horizontal="center" vertical="top"/>
    </xf>
    <xf numFmtId="0" fontId="1" fillId="0" borderId="18" xfId="0" applyFont="1" applyBorder="1" applyAlignment="1">
      <alignment horizontal="justify"/>
    </xf>
    <xf numFmtId="0" fontId="1" fillId="0" borderId="18" xfId="0" applyFont="1" applyBorder="1" applyAlignment="1">
      <alignment horizontal="justify" vertical="top" wrapText="1"/>
    </xf>
    <xf numFmtId="49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justify" vertical="top" wrapText="1"/>
    </xf>
    <xf numFmtId="49" fontId="1" fillId="0" borderId="17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justify" vertical="top" wrapText="1"/>
    </xf>
    <xf numFmtId="49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justify" vertical="top" wrapText="1"/>
    </xf>
    <xf numFmtId="0" fontId="1" fillId="0" borderId="12" xfId="0" applyFont="1" applyBorder="1" applyAlignment="1">
      <alignment horizontal="justify" vertical="top" wrapText="1"/>
    </xf>
    <xf numFmtId="0" fontId="1" fillId="0" borderId="17" xfId="0" applyFont="1" applyBorder="1" applyAlignment="1">
      <alignment horizontal="justify" vertical="top" wrapText="1"/>
    </xf>
    <xf numFmtId="49" fontId="1" fillId="0" borderId="6" xfId="0" applyNumberFormat="1" applyFont="1" applyBorder="1" applyAlignment="1">
      <alignment horizontal="center" vertical="top"/>
    </xf>
    <xf numFmtId="49" fontId="1" fillId="0" borderId="20" xfId="0" applyNumberFormat="1" applyFont="1" applyBorder="1" applyAlignment="1">
      <alignment horizontal="center" vertical="top"/>
    </xf>
    <xf numFmtId="49" fontId="1" fillId="0" borderId="18" xfId="0" applyNumberFormat="1" applyFont="1" applyFill="1" applyBorder="1" applyAlignment="1">
      <alignment horizontal="center" vertical="top"/>
    </xf>
    <xf numFmtId="49" fontId="1" fillId="0" borderId="18" xfId="0" applyNumberFormat="1" applyFont="1" applyFill="1" applyBorder="1" applyAlignment="1">
      <alignment horizontal="justify"/>
    </xf>
    <xf numFmtId="49" fontId="1" fillId="0" borderId="11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center" vertical="top"/>
    </xf>
    <xf numFmtId="49" fontId="1" fillId="0" borderId="5" xfId="0" applyNumberFormat="1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justify" wrapText="1"/>
    </xf>
    <xf numFmtId="49" fontId="1" fillId="0" borderId="17" xfId="0" applyNumberFormat="1" applyFont="1" applyFill="1" applyBorder="1" applyAlignment="1">
      <alignment horizontal="center" vertical="top"/>
    </xf>
    <xf numFmtId="0" fontId="1" fillId="0" borderId="19" xfId="0" applyFont="1" applyFill="1" applyBorder="1" applyAlignment="1">
      <alignment horizontal="justify" wrapText="1"/>
    </xf>
    <xf numFmtId="49" fontId="1" fillId="0" borderId="17" xfId="0" applyNumberFormat="1" applyFont="1" applyFill="1" applyBorder="1" applyAlignment="1">
      <alignment horizontal="justify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left" vertical="top" indent="2"/>
    </xf>
    <xf numFmtId="0" fontId="2" fillId="0" borderId="18" xfId="0" applyFont="1" applyFill="1" applyBorder="1" applyAlignment="1">
      <alignment horizontal="left" indent="2"/>
    </xf>
    <xf numFmtId="0" fontId="19" fillId="0" borderId="0" xfId="0" applyFont="1" applyAlignment="1">
      <alignment horizontal="left"/>
    </xf>
    <xf numFmtId="0" fontId="19" fillId="0" borderId="0" xfId="0" quotePrefix="1" applyFont="1" applyAlignment="1">
      <alignment horizontal="left"/>
    </xf>
    <xf numFmtId="0" fontId="2" fillId="0" borderId="18" xfId="0" quotePrefix="1" applyFont="1" applyFill="1" applyBorder="1" applyAlignment="1"/>
    <xf numFmtId="1" fontId="21" fillId="0" borderId="0" xfId="4" applyNumberFormat="1" applyFont="1"/>
    <xf numFmtId="0" fontId="22" fillId="0" borderId="0" xfId="4" applyFont="1"/>
    <xf numFmtId="0" fontId="21" fillId="0" borderId="0" xfId="4" applyFont="1"/>
    <xf numFmtId="1" fontId="21" fillId="0" borderId="0" xfId="4" applyNumberFormat="1" applyFont="1" applyFill="1"/>
    <xf numFmtId="0" fontId="23" fillId="0" borderId="0" xfId="0" applyFont="1"/>
    <xf numFmtId="0" fontId="24" fillId="0" borderId="0" xfId="0" applyFont="1"/>
    <xf numFmtId="1" fontId="24" fillId="0" borderId="0" xfId="0" applyNumberFormat="1" applyFont="1"/>
    <xf numFmtId="170" fontId="24" fillId="0" borderId="0" xfId="0" applyNumberFormat="1" applyFont="1"/>
    <xf numFmtId="49" fontId="24" fillId="0" borderId="1" xfId="1" applyNumberFormat="1" applyFont="1" applyBorder="1" applyAlignment="1">
      <alignment horizontal="right"/>
    </xf>
    <xf numFmtId="0" fontId="24" fillId="0" borderId="2" xfId="1" applyFont="1" applyBorder="1"/>
    <xf numFmtId="0" fontId="25" fillId="0" borderId="18" xfId="0" quotePrefix="1" applyFont="1" applyBorder="1" applyAlignment="1">
      <alignment horizontal="left"/>
    </xf>
    <xf numFmtId="0" fontId="25" fillId="0" borderId="18" xfId="0" applyFont="1" applyBorder="1" applyAlignment="1">
      <alignment horizontal="left"/>
    </xf>
    <xf numFmtId="0" fontId="26" fillId="0" borderId="18" xfId="0" applyFont="1" applyBorder="1" applyAlignment="1">
      <alignment horizontal="left"/>
    </xf>
    <xf numFmtId="0" fontId="26" fillId="0" borderId="18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Border="1"/>
    <xf numFmtId="0" fontId="33" fillId="0" borderId="0" xfId="0" applyFont="1" applyFill="1"/>
    <xf numFmtId="0" fontId="35" fillId="0" borderId="4" xfId="0" applyFont="1" applyBorder="1"/>
    <xf numFmtId="0" fontId="36" fillId="0" borderId="0" xfId="0" applyFont="1" applyFill="1"/>
    <xf numFmtId="165" fontId="34" fillId="0" borderId="4" xfId="0" applyNumberFormat="1" applyFont="1" applyFill="1" applyBorder="1" applyAlignment="1">
      <alignment horizontal="right"/>
    </xf>
    <xf numFmtId="0" fontId="7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167" fontId="34" fillId="0" borderId="18" xfId="0" applyNumberFormat="1" applyFont="1" applyFill="1" applyBorder="1" applyAlignment="1">
      <alignment horizontal="left"/>
    </xf>
    <xf numFmtId="0" fontId="37" fillId="0" borderId="0" xfId="0" applyFont="1" applyFill="1"/>
    <xf numFmtId="167" fontId="39" fillId="0" borderId="3" xfId="1" applyNumberFormat="1" applyFont="1" applyFill="1" applyBorder="1"/>
    <xf numFmtId="167" fontId="39" fillId="0" borderId="3" xfId="1" applyNumberFormat="1" applyFont="1" applyFill="1" applyBorder="1" applyAlignment="1">
      <alignment horizontal="center"/>
    </xf>
    <xf numFmtId="167" fontId="39" fillId="0" borderId="13" xfId="0" applyNumberFormat="1" applyFont="1" applyFill="1" applyBorder="1"/>
    <xf numFmtId="0" fontId="40" fillId="0" borderId="0" xfId="1" applyFont="1" applyFill="1" applyBorder="1" applyAlignment="1">
      <alignment horizontal="left"/>
    </xf>
    <xf numFmtId="0" fontId="38" fillId="0" borderId="0" xfId="0" applyFont="1" applyAlignment="1">
      <alignment horizontal="left"/>
    </xf>
    <xf numFmtId="0" fontId="25" fillId="0" borderId="18" xfId="0" applyFont="1" applyBorder="1" applyAlignment="1">
      <alignment horizontal="left" indent="3"/>
    </xf>
    <xf numFmtId="0" fontId="41" fillId="0" borderId="0" xfId="0" applyFont="1" applyFill="1" applyBorder="1"/>
    <xf numFmtId="167" fontId="41" fillId="0" borderId="0" xfId="0" applyNumberFormat="1" applyFont="1" applyFill="1" applyBorder="1" applyAlignment="1"/>
    <xf numFmtId="167" fontId="41" fillId="0" borderId="0" xfId="0" applyNumberFormat="1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34" fillId="0" borderId="24" xfId="0" applyFont="1" applyBorder="1" applyAlignment="1">
      <alignment vertical="justify"/>
    </xf>
    <xf numFmtId="0" fontId="0" fillId="3" borderId="0" xfId="0" applyFill="1"/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" fontId="0" fillId="0" borderId="18" xfId="0" applyNumberFormat="1" applyBorder="1"/>
    <xf numFmtId="0" fontId="7" fillId="0" borderId="18" xfId="0" applyFont="1" applyBorder="1"/>
    <xf numFmtId="0" fontId="0" fillId="0" borderId="18" xfId="0" applyBorder="1"/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0" fontId="43" fillId="0" borderId="0" xfId="0" applyFont="1"/>
    <xf numFmtId="0" fontId="33" fillId="0" borderId="0" xfId="0" applyFont="1"/>
    <xf numFmtId="0" fontId="7" fillId="0" borderId="0" xfId="0" applyFont="1" applyBorder="1"/>
    <xf numFmtId="0" fontId="35" fillId="0" borderId="0" xfId="0" applyFont="1" applyBorder="1"/>
    <xf numFmtId="0" fontId="8" fillId="0" borderId="0" xfId="0" applyFont="1" applyBorder="1"/>
    <xf numFmtId="0" fontId="0" fillId="0" borderId="0" xfId="0" applyFill="1" applyBorder="1"/>
    <xf numFmtId="165" fontId="34" fillId="0" borderId="0" xfId="0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7" fillId="0" borderId="0" xfId="0" applyFont="1" applyFill="1" applyBorder="1"/>
    <xf numFmtId="0" fontId="34" fillId="0" borderId="0" xfId="0" applyFont="1" applyBorder="1" applyAlignment="1">
      <alignment vertical="justify"/>
    </xf>
    <xf numFmtId="0" fontId="3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left"/>
    </xf>
    <xf numFmtId="167" fontId="39" fillId="0" borderId="0" xfId="1" applyNumberFormat="1" applyFont="1" applyFill="1" applyBorder="1"/>
    <xf numFmtId="167" fontId="39" fillId="0" borderId="0" xfId="1" applyNumberFormat="1" applyFont="1" applyFill="1" applyBorder="1" applyAlignment="1">
      <alignment horizontal="center"/>
    </xf>
    <xf numFmtId="167" fontId="39" fillId="0" borderId="0" xfId="0" applyNumberFormat="1" applyFont="1" applyFill="1" applyBorder="1"/>
    <xf numFmtId="0" fontId="0" fillId="0" borderId="0" xfId="0" applyBorder="1"/>
    <xf numFmtId="0" fontId="45" fillId="0" borderId="0" xfId="0" applyFont="1" applyAlignment="1">
      <alignment horizontal="left"/>
    </xf>
    <xf numFmtId="0" fontId="45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48" fillId="0" borderId="18" xfId="0" applyFont="1" applyFill="1" applyBorder="1" applyAlignment="1">
      <alignment horizontal="center"/>
    </xf>
    <xf numFmtId="0" fontId="48" fillId="0" borderId="18" xfId="0" applyFont="1" applyFill="1" applyBorder="1"/>
    <xf numFmtId="49" fontId="48" fillId="0" borderId="18" xfId="0" applyNumberFormat="1" applyFont="1" applyFill="1" applyBorder="1" applyAlignment="1">
      <alignment horizontal="center"/>
    </xf>
    <xf numFmtId="0" fontId="46" fillId="0" borderId="8" xfId="0" applyFont="1" applyFill="1" applyBorder="1" applyAlignment="1">
      <alignment horizontal="left"/>
    </xf>
    <xf numFmtId="171" fontId="48" fillId="0" borderId="32" xfId="5" applyNumberFormat="1" applyFont="1" applyFill="1" applyBorder="1"/>
    <xf numFmtId="4" fontId="48" fillId="0" borderId="18" xfId="0" applyNumberFormat="1" applyFont="1" applyFill="1" applyBorder="1"/>
    <xf numFmtId="4" fontId="48" fillId="0" borderId="33" xfId="0" applyNumberFormat="1" applyFont="1" applyFill="1" applyBorder="1"/>
    <xf numFmtId="4" fontId="48" fillId="0" borderId="32" xfId="0" applyNumberFormat="1" applyFont="1" applyFill="1" applyBorder="1"/>
    <xf numFmtId="4" fontId="48" fillId="0" borderId="0" xfId="0" applyNumberFormat="1" applyFont="1" applyFill="1" applyBorder="1"/>
    <xf numFmtId="168" fontId="48" fillId="0" borderId="9" xfId="0" applyNumberFormat="1" applyFont="1" applyFill="1" applyBorder="1"/>
    <xf numFmtId="168" fontId="48" fillId="3" borderId="18" xfId="0" applyNumberFormat="1" applyFont="1" applyFill="1" applyBorder="1"/>
    <xf numFmtId="168" fontId="48" fillId="4" borderId="18" xfId="0" applyNumberFormat="1" applyFont="1" applyFill="1" applyBorder="1"/>
    <xf numFmtId="4" fontId="0" fillId="0" borderId="0" xfId="0" applyNumberFormat="1" applyFill="1"/>
    <xf numFmtId="166" fontId="0" fillId="0" borderId="0" xfId="0" applyNumberFormat="1" applyFill="1"/>
    <xf numFmtId="0" fontId="48" fillId="0" borderId="8" xfId="0" applyFont="1" applyFill="1" applyBorder="1" applyAlignment="1">
      <alignment horizontal="left"/>
    </xf>
    <xf numFmtId="166" fontId="48" fillId="0" borderId="32" xfId="6" applyFont="1" applyFill="1" applyBorder="1"/>
    <xf numFmtId="166" fontId="44" fillId="0" borderId="0" xfId="0" applyNumberFormat="1" applyFont="1" applyFill="1"/>
    <xf numFmtId="171" fontId="48" fillId="0" borderId="32" xfId="0" applyNumberFormat="1" applyFont="1" applyFill="1" applyBorder="1"/>
    <xf numFmtId="0" fontId="45" fillId="0" borderId="18" xfId="0" applyFont="1" applyBorder="1" applyAlignment="1"/>
    <xf numFmtId="0" fontId="45" fillId="0" borderId="8" xfId="0" applyFont="1" applyBorder="1" applyAlignment="1"/>
    <xf numFmtId="171" fontId="45" fillId="0" borderId="34" xfId="0" applyNumberFormat="1" applyFont="1" applyBorder="1"/>
    <xf numFmtId="171" fontId="45" fillId="0" borderId="21" xfId="0" applyNumberFormat="1" applyFont="1" applyBorder="1"/>
    <xf numFmtId="171" fontId="45" fillId="0" borderId="35" xfId="0" applyNumberFormat="1" applyFont="1" applyBorder="1"/>
    <xf numFmtId="171" fontId="45" fillId="3" borderId="21" xfId="0" applyNumberFormat="1" applyFont="1" applyFill="1" applyBorder="1"/>
    <xf numFmtId="171" fontId="45" fillId="4" borderId="22" xfId="0" applyNumberFormat="1" applyFont="1" applyFill="1" applyBorder="1"/>
    <xf numFmtId="171" fontId="45" fillId="0" borderId="0" xfId="0" applyNumberFormat="1" applyFont="1" applyBorder="1"/>
    <xf numFmtId="171" fontId="45" fillId="0" borderId="9" xfId="0" applyNumberFormat="1" applyFont="1" applyFill="1" applyBorder="1"/>
    <xf numFmtId="171" fontId="45" fillId="3" borderId="18" xfId="0" applyNumberFormat="1" applyFont="1" applyFill="1" applyBorder="1"/>
    <xf numFmtId="171" fontId="45" fillId="4" borderId="18" xfId="0" applyNumberFormat="1" applyFont="1" applyFill="1" applyBorder="1"/>
    <xf numFmtId="4" fontId="0" fillId="0" borderId="0" xfId="0" applyNumberFormat="1" applyFont="1"/>
    <xf numFmtId="0" fontId="0" fillId="0" borderId="0" xfId="0" applyFill="1" applyAlignment="1">
      <alignment horizontal="center"/>
    </xf>
    <xf numFmtId="4" fontId="0" fillId="0" borderId="0" xfId="0" applyNumberFormat="1"/>
    <xf numFmtId="0" fontId="45" fillId="0" borderId="0" xfId="0" applyFont="1" applyAlignment="1">
      <alignment horizontal="center"/>
    </xf>
    <xf numFmtId="9" fontId="45" fillId="5" borderId="0" xfId="0" applyNumberFormat="1" applyFont="1" applyFill="1" applyAlignment="1">
      <alignment horizontal="center"/>
    </xf>
    <xf numFmtId="166" fontId="0" fillId="0" borderId="0" xfId="0" applyNumberFormat="1"/>
    <xf numFmtId="0" fontId="0" fillId="6" borderId="0" xfId="0" applyFill="1"/>
    <xf numFmtId="9" fontId="45" fillId="7" borderId="0" xfId="0" applyNumberFormat="1" applyFont="1" applyFill="1" applyAlignment="1">
      <alignment horizontal="center"/>
    </xf>
    <xf numFmtId="171" fontId="0" fillId="0" borderId="0" xfId="0" applyNumberFormat="1"/>
    <xf numFmtId="171" fontId="0" fillId="0" borderId="0" xfId="0" applyNumberFormat="1" applyFill="1"/>
    <xf numFmtId="9" fontId="45" fillId="8" borderId="36" xfId="0" applyNumberFormat="1" applyFont="1" applyFill="1" applyBorder="1" applyAlignment="1">
      <alignment horizontal="center"/>
    </xf>
    <xf numFmtId="0" fontId="45" fillId="0" borderId="0" xfId="0" applyFont="1" applyBorder="1" applyAlignment="1">
      <alignment horizontal="left"/>
    </xf>
    <xf numFmtId="171" fontId="0" fillId="0" borderId="0" xfId="0" applyNumberFormat="1" applyBorder="1"/>
    <xf numFmtId="9" fontId="45" fillId="8" borderId="37" xfId="0" applyNumberFormat="1" applyFont="1" applyFill="1" applyBorder="1" applyAlignment="1">
      <alignment horizontal="center"/>
    </xf>
    <xf numFmtId="0" fontId="45" fillId="0" borderId="0" xfId="0" applyFont="1" applyFill="1" applyBorder="1" applyAlignment="1">
      <alignment horizontal="left"/>
    </xf>
    <xf numFmtId="171" fontId="0" fillId="0" borderId="0" xfId="0" applyNumberFormat="1" applyFill="1" applyBorder="1"/>
    <xf numFmtId="171" fontId="0" fillId="3" borderId="24" xfId="0" applyNumberFormat="1" applyFill="1" applyBorder="1"/>
    <xf numFmtId="0" fontId="45" fillId="0" borderId="0" xfId="0" applyFont="1" applyFill="1" applyBorder="1"/>
    <xf numFmtId="0" fontId="49" fillId="0" borderId="38" xfId="0" applyFont="1" applyFill="1" applyBorder="1"/>
    <xf numFmtId="171" fontId="45" fillId="0" borderId="0" xfId="0" applyNumberFormat="1" applyFont="1" applyFill="1" applyBorder="1"/>
    <xf numFmtId="0" fontId="51" fillId="0" borderId="18" xfId="0" applyFont="1" applyFill="1" applyBorder="1" applyAlignment="1">
      <alignment vertical="center" wrapText="1"/>
    </xf>
    <xf numFmtId="0" fontId="51" fillId="0" borderId="18" xfId="0" applyFont="1" applyFill="1" applyBorder="1" applyAlignment="1">
      <alignment horizontal="center" vertical="center" wrapText="1"/>
    </xf>
    <xf numFmtId="171" fontId="0" fillId="4" borderId="24" xfId="0" applyNumberFormat="1" applyFill="1" applyBorder="1"/>
    <xf numFmtId="0" fontId="53" fillId="0" borderId="18" xfId="0" applyFont="1" applyFill="1" applyBorder="1" applyAlignment="1">
      <alignment vertical="center" wrapText="1"/>
    </xf>
    <xf numFmtId="0" fontId="53" fillId="0" borderId="18" xfId="0" applyFont="1" applyFill="1" applyBorder="1" applyAlignment="1">
      <alignment horizontal="right" vertical="center" wrapText="1"/>
    </xf>
    <xf numFmtId="171" fontId="0" fillId="0" borderId="24" xfId="0" applyNumberFormat="1" applyBorder="1"/>
    <xf numFmtId="0" fontId="53" fillId="9" borderId="18" xfId="0" applyFont="1" applyFill="1" applyBorder="1" applyAlignment="1">
      <alignment vertical="center" wrapText="1"/>
    </xf>
    <xf numFmtId="0" fontId="53" fillId="9" borderId="18" xfId="0" applyFont="1" applyFill="1" applyBorder="1" applyAlignment="1">
      <alignment horizontal="right" vertical="center" wrapText="1"/>
    </xf>
    <xf numFmtId="0" fontId="0" fillId="0" borderId="26" xfId="0" applyBorder="1" applyAlignment="1">
      <alignment horizontal="center"/>
    </xf>
    <xf numFmtId="0" fontId="47" fillId="0" borderId="0" xfId="0" applyFont="1"/>
    <xf numFmtId="0" fontId="41" fillId="0" borderId="0" xfId="0" applyFont="1"/>
    <xf numFmtId="0" fontId="48" fillId="0" borderId="0" xfId="0" applyFont="1"/>
    <xf numFmtId="0" fontId="41" fillId="0" borderId="0" xfId="0" applyFont="1" applyAlignment="1">
      <alignment horizontal="center"/>
    </xf>
    <xf numFmtId="0" fontId="41" fillId="0" borderId="0" xfId="0" applyFont="1" applyFill="1"/>
    <xf numFmtId="0" fontId="47" fillId="0" borderId="17" xfId="0" applyFont="1" applyFill="1" applyBorder="1" applyAlignment="1">
      <alignment horizontal="center" vertical="justify" wrapText="1"/>
    </xf>
    <xf numFmtId="0" fontId="48" fillId="0" borderId="0" xfId="0" applyFont="1" applyBorder="1"/>
    <xf numFmtId="0" fontId="48" fillId="0" borderId="0" xfId="0" applyFont="1" applyFill="1" applyBorder="1"/>
    <xf numFmtId="0" fontId="47" fillId="0" borderId="0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left"/>
    </xf>
    <xf numFmtId="0" fontId="41" fillId="0" borderId="17" xfId="0" applyFont="1" applyFill="1" applyBorder="1"/>
    <xf numFmtId="0" fontId="26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0" fontId="2" fillId="0" borderId="0" xfId="0" applyFont="1" applyBorder="1" applyAlignment="1">
      <alignment horizontal="left" vertical="center" wrapText="1"/>
    </xf>
    <xf numFmtId="0" fontId="2" fillId="0" borderId="0" xfId="0" applyFont="1"/>
    <xf numFmtId="0" fontId="56" fillId="0" borderId="0" xfId="0" applyFont="1" applyAlignment="1"/>
    <xf numFmtId="0" fontId="25" fillId="0" borderId="0" xfId="0" applyFont="1" applyAlignment="1">
      <alignment horizontal="left"/>
    </xf>
    <xf numFmtId="0" fontId="57" fillId="0" borderId="0" xfId="0" applyFont="1"/>
    <xf numFmtId="0" fontId="2" fillId="0" borderId="38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58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61" fillId="0" borderId="0" xfId="0" applyFont="1" applyAlignment="1">
      <alignment horizontal="left"/>
    </xf>
    <xf numFmtId="38" fontId="58" fillId="0" borderId="0" xfId="0" applyNumberFormat="1" applyFont="1" applyAlignment="1">
      <alignment horizontal="left"/>
    </xf>
    <xf numFmtId="0" fontId="56" fillId="0" borderId="0" xfId="0" applyFont="1"/>
    <xf numFmtId="0" fontId="62" fillId="0" borderId="0" xfId="0" applyFont="1" applyAlignment="1">
      <alignment horizontal="center"/>
    </xf>
    <xf numFmtId="0" fontId="63" fillId="0" borderId="0" xfId="0" applyFont="1"/>
    <xf numFmtId="0" fontId="2" fillId="0" borderId="18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5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5" xfId="0" applyFont="1" applyFill="1" applyBorder="1" applyAlignment="1">
      <alignment vertical="center"/>
    </xf>
    <xf numFmtId="0" fontId="63" fillId="0" borderId="5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43" fillId="0" borderId="7" xfId="0" applyFont="1" applyFill="1" applyBorder="1" applyAlignment="1">
      <alignment horizontal="left" vertical="center" wrapText="1"/>
    </xf>
    <xf numFmtId="0" fontId="64" fillId="0" borderId="3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top" wrapText="1"/>
    </xf>
    <xf numFmtId="0" fontId="43" fillId="0" borderId="12" xfId="0" applyFont="1" applyFill="1" applyBorder="1" applyAlignment="1">
      <alignment horizontal="left" vertical="center" wrapText="1"/>
    </xf>
    <xf numFmtId="0" fontId="64" fillId="0" borderId="0" xfId="0" applyFont="1" applyFill="1" applyBorder="1" applyAlignment="1">
      <alignment horizontal="left" vertical="center" wrapText="1"/>
    </xf>
    <xf numFmtId="49" fontId="2" fillId="0" borderId="11" xfId="0" applyNumberFormat="1" applyFont="1" applyFill="1" applyBorder="1" applyAlignment="1">
      <alignment horizontal="left"/>
    </xf>
    <xf numFmtId="49" fontId="2" fillId="0" borderId="10" xfId="0" applyNumberFormat="1" applyFont="1" applyFill="1" applyBorder="1" applyAlignment="1">
      <alignment horizontal="left"/>
    </xf>
    <xf numFmtId="14" fontId="2" fillId="0" borderId="17" xfId="0" applyNumberFormat="1" applyFont="1" applyFill="1" applyBorder="1" applyAlignment="1">
      <alignment horizontal="left"/>
    </xf>
    <xf numFmtId="14" fontId="2" fillId="0" borderId="19" xfId="0" applyNumberFormat="1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64" fillId="0" borderId="4" xfId="0" applyFont="1" applyFill="1" applyBorder="1" applyAlignment="1">
      <alignment horizontal="left" vertical="center" wrapText="1"/>
    </xf>
    <xf numFmtId="14" fontId="2" fillId="0" borderId="20" xfId="0" applyNumberFormat="1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0" quotePrefix="1" applyFont="1" applyAlignment="1">
      <alignment horizontal="left"/>
    </xf>
    <xf numFmtId="0" fontId="8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65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8" fillId="0" borderId="18" xfId="0" applyFont="1" applyFill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8" fillId="0" borderId="18" xfId="0" quotePrefix="1" applyFont="1" applyBorder="1" applyAlignment="1">
      <alignment horizontal="left"/>
    </xf>
    <xf numFmtId="167" fontId="7" fillId="0" borderId="18" xfId="5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quotePrefix="1" applyFont="1" applyFill="1" applyBorder="1" applyAlignment="1">
      <alignment horizontal="left" vertical="center" wrapText="1"/>
    </xf>
    <xf numFmtId="167" fontId="7" fillId="0" borderId="17" xfId="5" applyFont="1" applyBorder="1" applyAlignment="1">
      <alignment horizontal="left"/>
    </xf>
    <xf numFmtId="0" fontId="7" fillId="0" borderId="18" xfId="0" applyFont="1" applyBorder="1" applyAlignment="1">
      <alignment horizontal="center"/>
    </xf>
    <xf numFmtId="0" fontId="8" fillId="0" borderId="18" xfId="0" quotePrefix="1" applyFont="1" applyBorder="1" applyAlignment="1">
      <alignment horizontal="center"/>
    </xf>
    <xf numFmtId="167" fontId="7" fillId="0" borderId="18" xfId="5" applyFont="1" applyBorder="1" applyAlignment="1">
      <alignment horizontal="center"/>
    </xf>
    <xf numFmtId="0" fontId="43" fillId="0" borderId="0" xfId="0" quotePrefix="1" applyFont="1" applyAlignment="1">
      <alignment horizontal="left"/>
    </xf>
    <xf numFmtId="0" fontId="43" fillId="0" borderId="0" xfId="0" applyFont="1" applyAlignment="1"/>
    <xf numFmtId="0" fontId="33" fillId="0" borderId="0" xfId="0" applyFont="1" applyAlignment="1"/>
    <xf numFmtId="0" fontId="43" fillId="2" borderId="8" xfId="0" quotePrefix="1" applyFont="1" applyFill="1" applyBorder="1" applyAlignment="1">
      <alignment horizontal="left" vertical="center"/>
    </xf>
    <xf numFmtId="0" fontId="43" fillId="2" borderId="9" xfId="0" applyFont="1" applyFill="1" applyBorder="1" applyAlignment="1">
      <alignment vertical="center"/>
    </xf>
    <xf numFmtId="0" fontId="33" fillId="2" borderId="18" xfId="0" applyFont="1" applyFill="1" applyBorder="1" applyAlignment="1"/>
    <xf numFmtId="167" fontId="33" fillId="2" borderId="18" xfId="5" applyFont="1" applyFill="1" applyBorder="1" applyAlignment="1">
      <alignment horizontal="center" vertical="center"/>
    </xf>
    <xf numFmtId="0" fontId="43" fillId="2" borderId="18" xfId="0" applyFont="1" applyFill="1" applyBorder="1" applyAlignment="1"/>
    <xf numFmtId="167" fontId="33" fillId="0" borderId="0" xfId="5" applyFont="1" applyAlignment="1">
      <alignment horizontal="center" vertical="center"/>
    </xf>
    <xf numFmtId="0" fontId="0" fillId="0" borderId="0" xfId="0" applyAlignment="1"/>
    <xf numFmtId="0" fontId="43" fillId="0" borderId="0" xfId="0" applyFont="1" applyAlignment="1">
      <alignment horizontal="left"/>
    </xf>
    <xf numFmtId="0" fontId="43" fillId="0" borderId="38" xfId="0" applyFont="1" applyBorder="1" applyAlignment="1"/>
    <xf numFmtId="0" fontId="43" fillId="2" borderId="18" xfId="0" applyFont="1" applyFill="1" applyBorder="1" applyAlignment="1">
      <alignment horizontal="center" vertical="justify" wrapText="1"/>
    </xf>
    <xf numFmtId="0" fontId="43" fillId="2" borderId="18" xfId="0" applyFont="1" applyFill="1" applyBorder="1" applyAlignment="1">
      <alignment horizontal="center" vertical="center"/>
    </xf>
    <xf numFmtId="0" fontId="43" fillId="2" borderId="18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43" fillId="0" borderId="0" xfId="0" applyFont="1" applyFill="1" applyAlignment="1">
      <alignment horizontal="left"/>
    </xf>
    <xf numFmtId="0" fontId="33" fillId="0" borderId="0" xfId="0" applyFont="1" applyFill="1" applyAlignment="1">
      <alignment horizontal="left"/>
    </xf>
    <xf numFmtId="0" fontId="68" fillId="0" borderId="0" xfId="0" applyFont="1" applyAlignment="1">
      <alignment horizontal="left"/>
    </xf>
    <xf numFmtId="0" fontId="33" fillId="0" borderId="18" xfId="0" applyFont="1" applyBorder="1" applyAlignment="1">
      <alignment horizontal="left"/>
    </xf>
    <xf numFmtId="167" fontId="33" fillId="0" borderId="18" xfId="5" applyFont="1" applyBorder="1" applyAlignment="1">
      <alignment horizontal="left"/>
    </xf>
    <xf numFmtId="167" fontId="33" fillId="0" borderId="18" xfId="0" applyNumberFormat="1" applyFont="1" applyBorder="1" applyAlignment="1">
      <alignment horizontal="left"/>
    </xf>
    <xf numFmtId="0" fontId="33" fillId="0" borderId="18" xfId="0" applyFont="1" applyBorder="1" applyAlignment="1">
      <alignment horizontal="center"/>
    </xf>
    <xf numFmtId="14" fontId="0" fillId="0" borderId="18" xfId="0" applyNumberFormat="1" applyBorder="1"/>
    <xf numFmtId="167" fontId="0" fillId="0" borderId="18" xfId="5" applyFont="1" applyBorder="1"/>
    <xf numFmtId="167" fontId="0" fillId="0" borderId="18" xfId="5" applyFont="1" applyBorder="1" applyAlignment="1">
      <alignment vertical="center"/>
    </xf>
    <xf numFmtId="9" fontId="1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3" fillId="2" borderId="18" xfId="0" applyFont="1" applyFill="1" applyBorder="1" applyAlignment="1">
      <alignment horizontal="left"/>
    </xf>
    <xf numFmtId="167" fontId="33" fillId="2" borderId="18" xfId="5" applyFont="1" applyFill="1" applyBorder="1" applyAlignment="1">
      <alignment horizontal="left"/>
    </xf>
    <xf numFmtId="0" fontId="43" fillId="2" borderId="18" xfId="0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0" fillId="0" borderId="18" xfId="0" applyBorder="1" applyAlignment="1">
      <alignment horizontal="left"/>
    </xf>
    <xf numFmtId="167" fontId="0" fillId="0" borderId="18" xfId="5" applyFont="1" applyBorder="1" applyAlignment="1">
      <alignment horizontal="left"/>
    </xf>
    <xf numFmtId="0" fontId="69" fillId="0" borderId="18" xfId="0" applyFont="1" applyBorder="1" applyAlignment="1">
      <alignment horizontal="center" vertical="center" wrapText="1"/>
    </xf>
    <xf numFmtId="0" fontId="69" fillId="0" borderId="18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43" fillId="0" borderId="0" xfId="0" quotePrefix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47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1" fillId="2" borderId="18" xfId="0" applyFont="1" applyFill="1" applyBorder="1" applyAlignment="1">
      <alignment horizontal="left"/>
    </xf>
    <xf numFmtId="0" fontId="47" fillId="0" borderId="0" xfId="0" quotePrefix="1" applyFont="1" applyAlignment="1">
      <alignment horizontal="left"/>
    </xf>
    <xf numFmtId="167" fontId="41" fillId="2" borderId="18" xfId="5" applyFont="1" applyFill="1" applyBorder="1" applyAlignment="1">
      <alignment horizontal="left"/>
    </xf>
    <xf numFmtId="167" fontId="0" fillId="0" borderId="0" xfId="5" applyFont="1"/>
    <xf numFmtId="167" fontId="70" fillId="0" borderId="0" xfId="5" applyFont="1"/>
    <xf numFmtId="0" fontId="33" fillId="0" borderId="0" xfId="0" applyFont="1" applyAlignment="1">
      <alignment horizontal="left" vertical="center"/>
    </xf>
    <xf numFmtId="49" fontId="0" fillId="0" borderId="18" xfId="0" applyNumberFormat="1" applyBorder="1" applyAlignment="1">
      <alignment horizontal="left"/>
    </xf>
    <xf numFmtId="0" fontId="33" fillId="0" borderId="22" xfId="0" applyFont="1" applyBorder="1" applyAlignment="1"/>
    <xf numFmtId="0" fontId="33" fillId="0" borderId="18" xfId="0" applyFont="1" applyBorder="1" applyAlignment="1"/>
    <xf numFmtId="9" fontId="0" fillId="0" borderId="18" xfId="0" applyNumberFormat="1" applyBorder="1" applyAlignment="1">
      <alignment horizontal="center"/>
    </xf>
    <xf numFmtId="0" fontId="43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quotePrefix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/>
    </xf>
    <xf numFmtId="0" fontId="71" fillId="0" borderId="0" xfId="0" applyFont="1" applyAlignment="1"/>
    <xf numFmtId="0" fontId="71" fillId="0" borderId="0" xfId="0" applyFont="1" applyAlignment="1">
      <alignment horizontal="left"/>
    </xf>
    <xf numFmtId="0" fontId="71" fillId="0" borderId="0" xfId="0" applyFont="1"/>
    <xf numFmtId="167" fontId="41" fillId="0" borderId="20" xfId="5" applyFont="1" applyFill="1" applyBorder="1"/>
    <xf numFmtId="167" fontId="41" fillId="0" borderId="17" xfId="5" applyFont="1" applyFill="1" applyBorder="1"/>
    <xf numFmtId="167" fontId="47" fillId="0" borderId="20" xfId="5" applyFont="1" applyFill="1" applyBorder="1"/>
    <xf numFmtId="167" fontId="41" fillId="0" borderId="20" xfId="5" applyFont="1" applyFill="1" applyBorder="1" applyAlignment="1">
      <alignment horizontal="center"/>
    </xf>
    <xf numFmtId="0" fontId="41" fillId="0" borderId="19" xfId="0" applyFont="1" applyFill="1" applyBorder="1"/>
    <xf numFmtId="0" fontId="41" fillId="0" borderId="20" xfId="0" applyFont="1" applyFill="1" applyBorder="1"/>
    <xf numFmtId="0" fontId="41" fillId="0" borderId="20" xfId="0" applyFont="1" applyFill="1" applyBorder="1" applyAlignment="1">
      <alignment horizontal="left"/>
    </xf>
    <xf numFmtId="0" fontId="41" fillId="0" borderId="0" xfId="0" applyFont="1" applyBorder="1"/>
    <xf numFmtId="0" fontId="72" fillId="0" borderId="0" xfId="0" applyFont="1" applyBorder="1"/>
    <xf numFmtId="14" fontId="72" fillId="0" borderId="0" xfId="0" applyNumberFormat="1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49" fontId="47" fillId="0" borderId="17" xfId="0" applyNumberFormat="1" applyFont="1" applyFill="1" applyBorder="1" applyAlignment="1">
      <alignment horizontal="center" vertical="justify" wrapText="1"/>
    </xf>
    <xf numFmtId="167" fontId="47" fillId="0" borderId="17" xfId="5" applyFont="1" applyFill="1" applyBorder="1" applyAlignment="1">
      <alignment horizontal="center" vertical="justify" wrapText="1"/>
    </xf>
    <xf numFmtId="167" fontId="47" fillId="0" borderId="19" xfId="5" applyFont="1" applyFill="1" applyBorder="1" applyAlignment="1">
      <alignment horizontal="center" vertical="justify" wrapText="1"/>
    </xf>
    <xf numFmtId="0" fontId="47" fillId="0" borderId="0" xfId="0" applyFont="1" applyBorder="1" applyAlignment="1">
      <alignment vertical="center"/>
    </xf>
    <xf numFmtId="0" fontId="41" fillId="2" borderId="22" xfId="0" applyFont="1" applyFill="1" applyBorder="1" applyAlignment="1"/>
    <xf numFmtId="167" fontId="41" fillId="2" borderId="18" xfId="5" applyFont="1" applyFill="1" applyBorder="1" applyAlignment="1"/>
    <xf numFmtId="17" fontId="25" fillId="0" borderId="0" xfId="0" applyNumberFormat="1" applyFont="1"/>
    <xf numFmtId="49" fontId="2" fillId="0" borderId="18" xfId="0" applyNumberFormat="1" applyFont="1" applyFill="1" applyBorder="1"/>
    <xf numFmtId="167" fontId="0" fillId="0" borderId="43" xfId="5" applyFont="1" applyBorder="1"/>
    <xf numFmtId="49" fontId="2" fillId="0" borderId="17" xfId="0" applyNumberFormat="1" applyFont="1" applyFill="1" applyBorder="1" applyAlignment="1">
      <alignment horizontal="left"/>
    </xf>
    <xf numFmtId="0" fontId="26" fillId="0" borderId="0" xfId="0" applyFont="1" applyBorder="1"/>
    <xf numFmtId="0" fontId="25" fillId="0" borderId="0" xfId="0" applyFont="1" applyBorder="1"/>
    <xf numFmtId="0" fontId="63" fillId="0" borderId="0" xfId="0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/>
    <xf numFmtId="0" fontId="2" fillId="0" borderId="0" xfId="0" applyFont="1" applyFill="1" applyBorder="1"/>
    <xf numFmtId="0" fontId="2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167" fontId="0" fillId="0" borderId="20" xfId="0" applyNumberFormat="1" applyBorder="1" applyAlignment="1">
      <alignment horizontal="left"/>
    </xf>
    <xf numFmtId="0" fontId="2" fillId="0" borderId="20" xfId="0" applyNumberFormat="1" applyFont="1" applyFill="1" applyBorder="1" applyAlignment="1">
      <alignment horizontal="left"/>
    </xf>
    <xf numFmtId="0" fontId="2" fillId="0" borderId="18" xfId="0" applyNumberFormat="1" applyFont="1" applyFill="1" applyBorder="1"/>
    <xf numFmtId="167" fontId="0" fillId="0" borderId="17" xfId="0" applyNumberFormat="1" applyBorder="1" applyAlignment="1">
      <alignment horizontal="left"/>
    </xf>
    <xf numFmtId="0" fontId="0" fillId="0" borderId="18" xfId="0" applyFont="1" applyBorder="1" applyAlignment="1">
      <alignment horizontal="left"/>
    </xf>
    <xf numFmtId="167" fontId="0" fillId="0" borderId="17" xfId="5" applyFont="1" applyBorder="1" applyAlignment="1">
      <alignment horizontal="left"/>
    </xf>
    <xf numFmtId="167" fontId="0" fillId="0" borderId="20" xfId="5" applyFont="1" applyBorder="1" applyAlignment="1">
      <alignment horizontal="left"/>
    </xf>
    <xf numFmtId="167" fontId="0" fillId="0" borderId="21" xfId="5" applyFont="1" applyBorder="1" applyAlignment="1">
      <alignment horizontal="left"/>
    </xf>
    <xf numFmtId="0" fontId="43" fillId="0" borderId="22" xfId="0" applyFont="1" applyBorder="1" applyAlignment="1"/>
    <xf numFmtId="167" fontId="0" fillId="0" borderId="43" xfId="0" applyNumberFormat="1" applyBorder="1"/>
    <xf numFmtId="167" fontId="33" fillId="0" borderId="20" xfId="0" applyNumberFormat="1" applyFont="1" applyBorder="1" applyAlignment="1">
      <alignment horizontal="left"/>
    </xf>
    <xf numFmtId="167" fontId="33" fillId="0" borderId="17" xfId="5" applyFont="1" applyBorder="1" applyAlignment="1">
      <alignment horizontal="left"/>
    </xf>
    <xf numFmtId="167" fontId="33" fillId="0" borderId="20" xfId="5" applyFont="1" applyBorder="1" applyAlignment="1">
      <alignment horizontal="left"/>
    </xf>
    <xf numFmtId="167" fontId="33" fillId="0" borderId="17" xfId="0" applyNumberFormat="1" applyFont="1" applyBorder="1" applyAlignment="1">
      <alignment horizontal="left"/>
    </xf>
    <xf numFmtId="167" fontId="33" fillId="0" borderId="17" xfId="5" applyFont="1" applyBorder="1"/>
    <xf numFmtId="167" fontId="33" fillId="0" borderId="21" xfId="5" applyFont="1" applyBorder="1"/>
    <xf numFmtId="167" fontId="33" fillId="0" borderId="18" xfId="5" applyFont="1" applyBorder="1"/>
    <xf numFmtId="0" fontId="33" fillId="0" borderId="20" xfId="0" applyFont="1" applyBorder="1" applyAlignment="1">
      <alignment horizontal="left"/>
    </xf>
    <xf numFmtId="0" fontId="33" fillId="0" borderId="17" xfId="0" applyFont="1" applyBorder="1" applyAlignment="1">
      <alignment horizontal="left"/>
    </xf>
    <xf numFmtId="0" fontId="33" fillId="0" borderId="18" xfId="0" applyFont="1" applyBorder="1"/>
    <xf numFmtId="167" fontId="33" fillId="0" borderId="11" xfId="5" applyFont="1" applyBorder="1" applyAlignment="1">
      <alignment horizontal="left"/>
    </xf>
    <xf numFmtId="167" fontId="33" fillId="0" borderId="21" xfId="5" applyFont="1" applyBorder="1" applyAlignment="1">
      <alignment horizontal="left"/>
    </xf>
    <xf numFmtId="167" fontId="33" fillId="0" borderId="44" xfId="5" applyFont="1" applyBorder="1" applyAlignment="1">
      <alignment horizontal="left"/>
    </xf>
    <xf numFmtId="0" fontId="43" fillId="0" borderId="20" xfId="0" applyNumberFormat="1" applyFont="1" applyFill="1" applyBorder="1" applyAlignment="1">
      <alignment horizontal="center"/>
    </xf>
    <xf numFmtId="0" fontId="33" fillId="0" borderId="5" xfId="0" applyFont="1" applyBorder="1" applyAlignment="1">
      <alignment horizontal="left"/>
    </xf>
    <xf numFmtId="167" fontId="33" fillId="0" borderId="44" xfId="0" applyNumberFormat="1" applyFont="1" applyBorder="1" applyAlignment="1">
      <alignment horizontal="left"/>
    </xf>
    <xf numFmtId="49" fontId="33" fillId="0" borderId="17" xfId="0" applyNumberFormat="1" applyFont="1" applyFill="1" applyBorder="1" applyAlignment="1">
      <alignment horizontal="left"/>
    </xf>
    <xf numFmtId="14" fontId="33" fillId="0" borderId="19" xfId="0" applyNumberFormat="1" applyFont="1" applyFill="1" applyBorder="1" applyAlignment="1">
      <alignment horizontal="left"/>
    </xf>
    <xf numFmtId="0" fontId="33" fillId="0" borderId="19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 vertical="center" wrapText="1"/>
    </xf>
    <xf numFmtId="0" fontId="33" fillId="0" borderId="20" xfId="0" applyNumberFormat="1" applyFont="1" applyFill="1" applyBorder="1" applyAlignment="1">
      <alignment horizontal="left"/>
    </xf>
    <xf numFmtId="49" fontId="33" fillId="0" borderId="19" xfId="0" applyNumberFormat="1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3" fillId="0" borderId="4" xfId="0" applyNumberFormat="1" applyFont="1" applyFill="1" applyBorder="1" applyAlignment="1">
      <alignment horizontal="left"/>
    </xf>
    <xf numFmtId="0" fontId="33" fillId="0" borderId="18" xfId="0" applyFont="1" applyFill="1" applyBorder="1" applyAlignment="1">
      <alignment horizontal="left" vertical="center" wrapText="1"/>
    </xf>
    <xf numFmtId="0" fontId="33" fillId="0" borderId="4" xfId="0" applyFont="1" applyFill="1" applyBorder="1" applyAlignment="1">
      <alignment horizontal="left" vertical="center" wrapText="1"/>
    </xf>
    <xf numFmtId="14" fontId="33" fillId="0" borderId="17" xfId="0" applyNumberFormat="1" applyFont="1" applyFill="1" applyBorder="1" applyAlignment="1">
      <alignment horizontal="left"/>
    </xf>
    <xf numFmtId="0" fontId="33" fillId="0" borderId="17" xfId="0" applyFont="1" applyFill="1" applyBorder="1" applyAlignment="1">
      <alignment horizontal="left"/>
    </xf>
    <xf numFmtId="0" fontId="33" fillId="0" borderId="17" xfId="0" applyNumberFormat="1" applyFont="1" applyFill="1" applyBorder="1" applyAlignment="1">
      <alignment horizontal="left"/>
    </xf>
    <xf numFmtId="49" fontId="33" fillId="0" borderId="18" xfId="0" applyNumberFormat="1" applyFont="1" applyFill="1" applyBorder="1" applyAlignment="1">
      <alignment horizontal="left"/>
    </xf>
    <xf numFmtId="0" fontId="33" fillId="0" borderId="18" xfId="0" applyFont="1" applyFill="1" applyBorder="1" applyAlignment="1">
      <alignment horizontal="left"/>
    </xf>
    <xf numFmtId="0" fontId="33" fillId="0" borderId="18" xfId="0" applyNumberFormat="1" applyFont="1" applyFill="1" applyBorder="1" applyAlignment="1">
      <alignment horizontal="left"/>
    </xf>
    <xf numFmtId="49" fontId="0" fillId="0" borderId="17" xfId="0" applyNumberFormat="1" applyFont="1" applyFill="1" applyBorder="1" applyAlignment="1">
      <alignment horizontal="left"/>
    </xf>
    <xf numFmtId="14" fontId="0" fillId="0" borderId="19" xfId="0" applyNumberFormat="1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74" fillId="0" borderId="4" xfId="0" applyFont="1" applyFill="1" applyBorder="1" applyAlignment="1">
      <alignment horizontal="left" vertical="center" wrapText="1"/>
    </xf>
    <xf numFmtId="0" fontId="0" fillId="0" borderId="20" xfId="0" applyNumberFormat="1" applyFont="1" applyFill="1" applyBorder="1" applyAlignment="1">
      <alignment horizontal="left"/>
    </xf>
    <xf numFmtId="167" fontId="0" fillId="0" borderId="20" xfId="0" applyNumberFormat="1" applyFont="1" applyBorder="1" applyAlignment="1">
      <alignment horizontal="left"/>
    </xf>
    <xf numFmtId="167" fontId="0" fillId="0" borderId="17" xfId="0" applyNumberFormat="1" applyFont="1" applyBorder="1" applyAlignment="1">
      <alignment horizontal="left"/>
    </xf>
    <xf numFmtId="49" fontId="0" fillId="0" borderId="19" xfId="0" applyNumberFormat="1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167" fontId="1" fillId="0" borderId="20" xfId="5" applyFont="1" applyBorder="1" applyAlignment="1">
      <alignment horizontal="left"/>
    </xf>
    <xf numFmtId="167" fontId="1" fillId="0" borderId="17" xfId="5" applyFont="1" applyBorder="1" applyAlignment="1">
      <alignment horizontal="left"/>
    </xf>
    <xf numFmtId="14" fontId="0" fillId="0" borderId="17" xfId="0" applyNumberFormat="1" applyFont="1" applyFill="1" applyBorder="1" applyAlignment="1">
      <alignment horizontal="left"/>
    </xf>
    <xf numFmtId="0" fontId="0" fillId="0" borderId="17" xfId="0" applyFont="1" applyFill="1" applyBorder="1" applyAlignment="1">
      <alignment horizontal="left"/>
    </xf>
    <xf numFmtId="0" fontId="0" fillId="0" borderId="17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9" fontId="0" fillId="0" borderId="18" xfId="0" applyNumberFormat="1" applyFont="1" applyFill="1" applyBorder="1" applyAlignment="1">
      <alignment horizontal="left"/>
    </xf>
    <xf numFmtId="14" fontId="0" fillId="0" borderId="18" xfId="0" applyNumberFormat="1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8" xfId="0" applyNumberFormat="1" applyFont="1" applyFill="1" applyBorder="1" applyAlignment="1">
      <alignment horizontal="left"/>
    </xf>
    <xf numFmtId="167" fontId="1" fillId="0" borderId="21" xfId="5" applyFont="1" applyBorder="1" applyAlignment="1">
      <alignment horizontal="left"/>
    </xf>
    <xf numFmtId="167" fontId="1" fillId="0" borderId="5" xfId="5" applyFont="1" applyBorder="1" applyAlignment="1">
      <alignment horizontal="left"/>
    </xf>
    <xf numFmtId="167" fontId="1" fillId="0" borderId="44" xfId="5" applyFont="1" applyBorder="1" applyAlignment="1">
      <alignment horizontal="left"/>
    </xf>
    <xf numFmtId="167" fontId="1" fillId="0" borderId="18" xfId="5" applyFont="1" applyBorder="1" applyAlignment="1">
      <alignment horizontal="left"/>
    </xf>
    <xf numFmtId="14" fontId="33" fillId="0" borderId="20" xfId="0" applyNumberFormat="1" applyFont="1" applyFill="1" applyBorder="1" applyAlignment="1">
      <alignment horizontal="left"/>
    </xf>
    <xf numFmtId="0" fontId="42" fillId="0" borderId="20" xfId="0" applyFont="1" applyFill="1" applyBorder="1" applyAlignment="1">
      <alignment horizontal="center" vertical="center"/>
    </xf>
    <xf numFmtId="14" fontId="33" fillId="0" borderId="18" xfId="0" applyNumberFormat="1" applyFont="1" applyFill="1" applyBorder="1" applyAlignment="1">
      <alignment horizontal="left"/>
    </xf>
    <xf numFmtId="0" fontId="33" fillId="0" borderId="4" xfId="0" applyFont="1" applyFill="1" applyBorder="1" applyAlignment="1">
      <alignment vertical="center" wrapText="1"/>
    </xf>
    <xf numFmtId="14" fontId="33" fillId="0" borderId="20" xfId="0" applyNumberFormat="1" applyFont="1" applyFill="1" applyBorder="1" applyAlignment="1">
      <alignment horizontal="center"/>
    </xf>
    <xf numFmtId="49" fontId="33" fillId="0" borderId="17" xfId="0" applyNumberFormat="1" applyFont="1" applyFill="1" applyBorder="1" applyAlignment="1">
      <alignment horizontal="center"/>
    </xf>
    <xf numFmtId="14" fontId="33" fillId="0" borderId="17" xfId="0" applyNumberFormat="1" applyFont="1" applyFill="1" applyBorder="1" applyAlignment="1">
      <alignment horizontal="center"/>
    </xf>
    <xf numFmtId="0" fontId="33" fillId="0" borderId="17" xfId="0" applyFont="1" applyFill="1" applyBorder="1" applyAlignment="1">
      <alignment horizontal="center"/>
    </xf>
    <xf numFmtId="0" fontId="33" fillId="0" borderId="17" xfId="0" applyNumberFormat="1" applyFont="1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49" fontId="0" fillId="0" borderId="17" xfId="0" applyNumberFormat="1" applyFill="1" applyBorder="1" applyAlignment="1">
      <alignment horizontal="left"/>
    </xf>
    <xf numFmtId="49" fontId="0" fillId="0" borderId="19" xfId="0" applyNumberFormat="1" applyFill="1" applyBorder="1" applyAlignment="1">
      <alignment horizontal="left"/>
    </xf>
    <xf numFmtId="49" fontId="0" fillId="0" borderId="18" xfId="0" applyNumberForma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20" xfId="0" applyNumberFormat="1" applyFill="1" applyBorder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6" fillId="0" borderId="0" xfId="0" applyNumberFormat="1" applyFont="1" applyAlignment="1">
      <alignment horizontal="left"/>
    </xf>
    <xf numFmtId="14" fontId="0" fillId="0" borderId="19" xfId="0" applyNumberFormat="1" applyFill="1" applyBorder="1" applyAlignment="1">
      <alignment horizontal="left"/>
    </xf>
    <xf numFmtId="167" fontId="0" fillId="0" borderId="43" xfId="5" applyFont="1" applyBorder="1" applyAlignment="1">
      <alignment horizontal="left"/>
    </xf>
    <xf numFmtId="49" fontId="2" fillId="0" borderId="19" xfId="0" applyNumberFormat="1" applyFont="1" applyFill="1" applyBorder="1" applyAlignment="1">
      <alignment horizontal="left"/>
    </xf>
    <xf numFmtId="167" fontId="0" fillId="0" borderId="17" xfId="5" applyFont="1" applyBorder="1"/>
    <xf numFmtId="0" fontId="2" fillId="0" borderId="17" xfId="0" applyFont="1" applyFill="1" applyBorder="1" applyAlignment="1">
      <alignment horizontal="left"/>
    </xf>
    <xf numFmtId="0" fontId="2" fillId="0" borderId="17" xfId="0" applyNumberFormat="1" applyFont="1" applyFill="1" applyBorder="1" applyAlignment="1">
      <alignment horizontal="left"/>
    </xf>
    <xf numFmtId="167" fontId="0" fillId="0" borderId="10" xfId="5" applyFont="1" applyBorder="1" applyAlignment="1">
      <alignment horizontal="left"/>
    </xf>
    <xf numFmtId="167" fontId="0" fillId="0" borderId="44" xfId="5" applyFont="1" applyBorder="1"/>
    <xf numFmtId="0" fontId="2" fillId="0" borderId="18" xfId="0" applyNumberFormat="1" applyFont="1" applyFill="1" applyBorder="1" applyAlignment="1">
      <alignment horizontal="left"/>
    </xf>
    <xf numFmtId="167" fontId="0" fillId="0" borderId="5" xfId="5" applyFont="1" applyBorder="1"/>
    <xf numFmtId="167" fontId="0" fillId="0" borderId="11" xfId="5" applyFont="1" applyBorder="1" applyAlignment="1">
      <alignment horizontal="left"/>
    </xf>
    <xf numFmtId="49" fontId="2" fillId="0" borderId="18" xfId="0" applyNumberFormat="1" applyFont="1" applyFill="1" applyBorder="1" applyAlignment="1">
      <alignment horizontal="left"/>
    </xf>
    <xf numFmtId="167" fontId="0" fillId="0" borderId="44" xfId="5" applyFont="1" applyBorder="1" applyAlignment="1">
      <alignment horizontal="left"/>
    </xf>
    <xf numFmtId="17" fontId="47" fillId="0" borderId="0" xfId="0" applyNumberFormat="1" applyFont="1"/>
    <xf numFmtId="0" fontId="42" fillId="0" borderId="0" xfId="0" applyFont="1" applyFill="1" applyBorder="1"/>
    <xf numFmtId="167" fontId="0" fillId="0" borderId="0" xfId="0" applyNumberFormat="1"/>
    <xf numFmtId="14" fontId="42" fillId="0" borderId="18" xfId="0" applyNumberFormat="1" applyFont="1" applyFill="1" applyBorder="1"/>
    <xf numFmtId="16" fontId="42" fillId="0" borderId="18" xfId="0" applyNumberFormat="1" applyFont="1" applyFill="1" applyBorder="1"/>
    <xf numFmtId="0" fontId="42" fillId="0" borderId="18" xfId="0" applyFont="1" applyFill="1" applyBorder="1"/>
    <xf numFmtId="17" fontId="33" fillId="0" borderId="0" xfId="0" applyNumberFormat="1" applyFont="1"/>
    <xf numFmtId="167" fontId="0" fillId="0" borderId="0" xfId="0" applyNumberFormat="1" applyFont="1" applyFill="1"/>
    <xf numFmtId="0" fontId="43" fillId="0" borderId="0" xfId="0" applyFont="1" applyFill="1"/>
    <xf numFmtId="49" fontId="42" fillId="0" borderId="18" xfId="0" applyNumberFormat="1" applyFont="1" applyFill="1" applyBorder="1"/>
    <xf numFmtId="167" fontId="42" fillId="0" borderId="18" xfId="0" applyNumberFormat="1" applyFont="1" applyFill="1" applyBorder="1" applyAlignment="1"/>
    <xf numFmtId="0" fontId="33" fillId="0" borderId="22" xfId="0" applyFont="1" applyFill="1" applyBorder="1" applyAlignment="1">
      <alignment horizontal="center" vertical="justify"/>
    </xf>
    <xf numFmtId="49" fontId="24" fillId="0" borderId="0" xfId="0" applyNumberFormat="1" applyFont="1" applyAlignment="1">
      <alignment horizontal="right"/>
    </xf>
    <xf numFmtId="9" fontId="0" fillId="0" borderId="0" xfId="0" applyNumberFormat="1" applyFont="1" applyFill="1"/>
    <xf numFmtId="49" fontId="33" fillId="10" borderId="17" xfId="0" applyNumberFormat="1" applyFont="1" applyFill="1" applyBorder="1" applyAlignment="1">
      <alignment horizontal="left"/>
    </xf>
    <xf numFmtId="14" fontId="33" fillId="10" borderId="19" xfId="0" applyNumberFormat="1" applyFont="1" applyFill="1" applyBorder="1" applyAlignment="1">
      <alignment horizontal="left"/>
    </xf>
    <xf numFmtId="49" fontId="33" fillId="10" borderId="19" xfId="0" applyNumberFormat="1" applyFont="1" applyFill="1" applyBorder="1" applyAlignment="1">
      <alignment horizontal="left"/>
    </xf>
    <xf numFmtId="0" fontId="33" fillId="10" borderId="19" xfId="0" applyFont="1" applyFill="1" applyBorder="1" applyAlignment="1">
      <alignment horizontal="left"/>
    </xf>
    <xf numFmtId="0" fontId="33" fillId="10" borderId="4" xfId="0" applyFont="1" applyFill="1" applyBorder="1" applyAlignment="1">
      <alignment horizontal="left" vertical="center" wrapText="1"/>
    </xf>
    <xf numFmtId="0" fontId="33" fillId="10" borderId="20" xfId="0" applyNumberFormat="1" applyFont="1" applyFill="1" applyBorder="1" applyAlignment="1">
      <alignment horizontal="left"/>
    </xf>
    <xf numFmtId="0" fontId="33" fillId="10" borderId="20" xfId="0" applyFont="1" applyFill="1" applyBorder="1" applyAlignment="1">
      <alignment horizontal="left"/>
    </xf>
    <xf numFmtId="0" fontId="0" fillId="10" borderId="0" xfId="0" applyFont="1" applyFill="1"/>
    <xf numFmtId="167" fontId="33" fillId="10" borderId="17" xfId="0" applyNumberFormat="1" applyFont="1" applyFill="1" applyBorder="1" applyAlignment="1">
      <alignment horizontal="left"/>
    </xf>
    <xf numFmtId="167" fontId="33" fillId="10" borderId="21" xfId="5" applyFont="1" applyFill="1" applyBorder="1" applyAlignment="1">
      <alignment horizontal="left"/>
    </xf>
    <xf numFmtId="0" fontId="33" fillId="10" borderId="20" xfId="0" applyNumberFormat="1" applyFont="1" applyFill="1" applyBorder="1" applyAlignment="1">
      <alignment horizontal="center"/>
    </xf>
    <xf numFmtId="167" fontId="33" fillId="10" borderId="20" xfId="5" applyFont="1" applyFill="1" applyBorder="1" applyAlignment="1">
      <alignment horizontal="left"/>
    </xf>
    <xf numFmtId="167" fontId="33" fillId="10" borderId="5" xfId="5" applyFont="1" applyFill="1" applyBorder="1" applyAlignment="1">
      <alignment horizontal="left"/>
    </xf>
    <xf numFmtId="49" fontId="2" fillId="10" borderId="17" xfId="0" applyNumberFormat="1" applyFont="1" applyFill="1" applyBorder="1" applyAlignment="1">
      <alignment horizontal="center"/>
    </xf>
    <xf numFmtId="14" fontId="2" fillId="10" borderId="17" xfId="0" applyNumberFormat="1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7" xfId="0" applyNumberFormat="1" applyFont="1" applyFill="1" applyBorder="1" applyAlignment="1">
      <alignment horizontal="center"/>
    </xf>
    <xf numFmtId="0" fontId="2" fillId="10" borderId="20" xfId="0" applyNumberFormat="1" applyFont="1" applyFill="1" applyBorder="1" applyAlignment="1">
      <alignment horizontal="left"/>
    </xf>
    <xf numFmtId="167" fontId="0" fillId="10" borderId="43" xfId="5" applyFont="1" applyFill="1" applyBorder="1"/>
    <xf numFmtId="0" fontId="26" fillId="10" borderId="0" xfId="0" applyFont="1" applyFill="1"/>
    <xf numFmtId="167" fontId="33" fillId="10" borderId="20" xfId="0" applyNumberFormat="1" applyFont="1" applyFill="1" applyBorder="1" applyAlignment="1">
      <alignment horizontal="left"/>
    </xf>
    <xf numFmtId="0" fontId="33" fillId="10" borderId="17" xfId="0" applyFont="1" applyFill="1" applyBorder="1" applyAlignment="1">
      <alignment horizontal="left"/>
    </xf>
    <xf numFmtId="0" fontId="41" fillId="0" borderId="0" xfId="0" applyNumberFormat="1" applyFont="1" applyFill="1" applyBorder="1"/>
    <xf numFmtId="0" fontId="0" fillId="0" borderId="0" xfId="0" applyFont="1" applyFill="1" applyBorder="1"/>
    <xf numFmtId="0" fontId="60" fillId="0" borderId="41" xfId="0" applyFont="1" applyFill="1" applyBorder="1" applyAlignment="1">
      <alignment horizontal="center" vertical="center" wrapText="1"/>
    </xf>
    <xf numFmtId="0" fontId="60" fillId="0" borderId="37" xfId="0" applyFont="1" applyFill="1" applyBorder="1" applyAlignment="1">
      <alignment horizontal="center" vertical="center" wrapText="1"/>
    </xf>
    <xf numFmtId="49" fontId="24" fillId="0" borderId="0" xfId="1" applyNumberFormat="1" applyFont="1" applyBorder="1" applyAlignment="1">
      <alignment horizontal="right"/>
    </xf>
    <xf numFmtId="167" fontId="28" fillId="0" borderId="0" xfId="0" applyNumberFormat="1" applyFont="1" applyFill="1"/>
    <xf numFmtId="167" fontId="42" fillId="11" borderId="18" xfId="0" applyNumberFormat="1" applyFont="1" applyFill="1" applyBorder="1"/>
    <xf numFmtId="167" fontId="75" fillId="11" borderId="18" xfId="0" applyNumberFormat="1" applyFont="1" applyFill="1" applyBorder="1"/>
    <xf numFmtId="0" fontId="33" fillId="0" borderId="5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3" fillId="10" borderId="0" xfId="0" applyFont="1" applyFill="1"/>
    <xf numFmtId="49" fontId="43" fillId="10" borderId="4" xfId="0" applyNumberFormat="1" applyFont="1" applyFill="1" applyBorder="1" applyAlignment="1">
      <alignment horizontal="right"/>
    </xf>
    <xf numFmtId="0" fontId="33" fillId="10" borderId="38" xfId="0" applyFont="1" applyFill="1" applyBorder="1" applyAlignment="1">
      <alignment vertical="center"/>
    </xf>
    <xf numFmtId="0" fontId="33" fillId="10" borderId="18" xfId="0" applyFont="1" applyFill="1" applyBorder="1" applyAlignment="1">
      <alignment vertical="center"/>
    </xf>
    <xf numFmtId="167" fontId="75" fillId="10" borderId="18" xfId="0" applyNumberFormat="1" applyFont="1" applyFill="1" applyBorder="1"/>
    <xf numFmtId="167" fontId="42" fillId="10" borderId="18" xfId="0" applyNumberFormat="1" applyFont="1" applyFill="1" applyBorder="1"/>
    <xf numFmtId="167" fontId="41" fillId="10" borderId="0" xfId="0" applyNumberFormat="1" applyFont="1" applyFill="1" applyBorder="1"/>
    <xf numFmtId="167" fontId="42" fillId="10" borderId="17" xfId="0" applyNumberFormat="1" applyFont="1" applyFill="1" applyBorder="1"/>
    <xf numFmtId="0" fontId="42" fillId="11" borderId="18" xfId="0" applyFont="1" applyFill="1" applyBorder="1"/>
    <xf numFmtId="14" fontId="42" fillId="11" borderId="18" xfId="0" applyNumberFormat="1" applyFont="1" applyFill="1" applyBorder="1"/>
    <xf numFmtId="167" fontId="42" fillId="11" borderId="18" xfId="0" applyNumberFormat="1" applyFont="1" applyFill="1" applyBorder="1" applyAlignment="1"/>
    <xf numFmtId="49" fontId="42" fillId="11" borderId="18" xfId="0" applyNumberFormat="1" applyFont="1" applyFill="1" applyBorder="1" applyAlignment="1">
      <alignment horizontal="right"/>
    </xf>
    <xf numFmtId="167" fontId="42" fillId="11" borderId="5" xfId="0" applyNumberFormat="1" applyFont="1" applyFill="1" applyBorder="1"/>
    <xf numFmtId="14" fontId="42" fillId="3" borderId="18" xfId="0" applyNumberFormat="1" applyFont="1" applyFill="1" applyBorder="1"/>
    <xf numFmtId="0" fontId="42" fillId="3" borderId="18" xfId="0" applyFont="1" applyFill="1" applyBorder="1"/>
    <xf numFmtId="167" fontId="42" fillId="3" borderId="18" xfId="0" applyNumberFormat="1" applyFont="1" applyFill="1" applyBorder="1" applyAlignment="1"/>
    <xf numFmtId="167" fontId="42" fillId="3" borderId="18" xfId="0" applyNumberFormat="1" applyFont="1" applyFill="1" applyBorder="1"/>
    <xf numFmtId="14" fontId="42" fillId="12" borderId="18" xfId="0" applyNumberFormat="1" applyFont="1" applyFill="1" applyBorder="1"/>
    <xf numFmtId="0" fontId="42" fillId="12" borderId="18" xfId="0" applyFont="1" applyFill="1" applyBorder="1"/>
    <xf numFmtId="167" fontId="42" fillId="12" borderId="18" xfId="0" applyNumberFormat="1" applyFont="1" applyFill="1" applyBorder="1" applyAlignment="1"/>
    <xf numFmtId="167" fontId="42" fillId="12" borderId="18" xfId="0" applyNumberFormat="1" applyFont="1" applyFill="1" applyBorder="1"/>
    <xf numFmtId="14" fontId="42" fillId="13" borderId="18" xfId="0" applyNumberFormat="1" applyFont="1" applyFill="1" applyBorder="1"/>
    <xf numFmtId="0" fontId="42" fillId="13" borderId="18" xfId="0" applyFont="1" applyFill="1" applyBorder="1"/>
    <xf numFmtId="167" fontId="42" fillId="13" borderId="18" xfId="0" applyNumberFormat="1" applyFont="1" applyFill="1" applyBorder="1" applyAlignment="1"/>
    <xf numFmtId="167" fontId="42" fillId="13" borderId="18" xfId="0" applyNumberFormat="1" applyFont="1" applyFill="1" applyBorder="1"/>
    <xf numFmtId="14" fontId="42" fillId="14" borderId="18" xfId="0" applyNumberFormat="1" applyFont="1" applyFill="1" applyBorder="1"/>
    <xf numFmtId="0" fontId="42" fillId="14" borderId="18" xfId="0" applyFont="1" applyFill="1" applyBorder="1"/>
    <xf numFmtId="167" fontId="42" fillId="14" borderId="18" xfId="0" applyNumberFormat="1" applyFont="1" applyFill="1" applyBorder="1" applyAlignment="1"/>
    <xf numFmtId="167" fontId="42" fillId="14" borderId="18" xfId="0" applyNumberFormat="1" applyFont="1" applyFill="1" applyBorder="1"/>
    <xf numFmtId="14" fontId="42" fillId="15" borderId="18" xfId="0" applyNumberFormat="1" applyFont="1" applyFill="1" applyBorder="1"/>
    <xf numFmtId="0" fontId="42" fillId="15" borderId="18" xfId="0" applyFont="1" applyFill="1" applyBorder="1"/>
    <xf numFmtId="167" fontId="42" fillId="15" borderId="18" xfId="0" applyNumberFormat="1" applyFont="1" applyFill="1" applyBorder="1" applyAlignment="1"/>
    <xf numFmtId="167" fontId="42" fillId="15" borderId="18" xfId="0" applyNumberFormat="1" applyFont="1" applyFill="1" applyBorder="1"/>
    <xf numFmtId="14" fontId="42" fillId="16" borderId="18" xfId="0" applyNumberFormat="1" applyFont="1" applyFill="1" applyBorder="1"/>
    <xf numFmtId="0" fontId="42" fillId="16" borderId="18" xfId="0" applyFont="1" applyFill="1" applyBorder="1"/>
    <xf numFmtId="167" fontId="42" fillId="16" borderId="18" xfId="0" applyNumberFormat="1" applyFont="1" applyFill="1" applyBorder="1" applyAlignment="1"/>
    <xf numFmtId="167" fontId="42" fillId="16" borderId="18" xfId="0" applyNumberFormat="1" applyFont="1" applyFill="1" applyBorder="1"/>
    <xf numFmtId="14" fontId="42" fillId="17" borderId="18" xfId="0" applyNumberFormat="1" applyFont="1" applyFill="1" applyBorder="1"/>
    <xf numFmtId="0" fontId="42" fillId="17" borderId="18" xfId="0" applyFont="1" applyFill="1" applyBorder="1"/>
    <xf numFmtId="167" fontId="42" fillId="17" borderId="18" xfId="0" applyNumberFormat="1" applyFont="1" applyFill="1" applyBorder="1" applyAlignment="1"/>
    <xf numFmtId="167" fontId="42" fillId="17" borderId="18" xfId="0" applyNumberFormat="1" applyFont="1" applyFill="1" applyBorder="1"/>
    <xf numFmtId="14" fontId="42" fillId="18" borderId="18" xfId="0" applyNumberFormat="1" applyFont="1" applyFill="1" applyBorder="1"/>
    <xf numFmtId="0" fontId="42" fillId="18" borderId="18" xfId="0" applyFont="1" applyFill="1" applyBorder="1"/>
    <xf numFmtId="167" fontId="42" fillId="18" borderId="18" xfId="0" applyNumberFormat="1" applyFont="1" applyFill="1" applyBorder="1" applyAlignment="1"/>
    <xf numFmtId="167" fontId="42" fillId="18" borderId="18" xfId="0" applyNumberFormat="1" applyFont="1" applyFill="1" applyBorder="1"/>
    <xf numFmtId="0" fontId="42" fillId="10" borderId="18" xfId="0" applyFont="1" applyFill="1" applyBorder="1"/>
    <xf numFmtId="14" fontId="42" fillId="19" borderId="18" xfId="0" applyNumberFormat="1" applyFont="1" applyFill="1" applyBorder="1"/>
    <xf numFmtId="0" fontId="42" fillId="19" borderId="18" xfId="0" applyFont="1" applyFill="1" applyBorder="1"/>
    <xf numFmtId="167" fontId="42" fillId="19" borderId="18" xfId="0" applyNumberFormat="1" applyFont="1" applyFill="1" applyBorder="1" applyAlignment="1"/>
    <xf numFmtId="167" fontId="42" fillId="19" borderId="18" xfId="0" applyNumberFormat="1" applyFont="1" applyFill="1" applyBorder="1"/>
    <xf numFmtId="0" fontId="42" fillId="0" borderId="7" xfId="0" applyFont="1" applyFill="1" applyBorder="1"/>
    <xf numFmtId="0" fontId="42" fillId="0" borderId="12" xfId="0" applyFont="1" applyFill="1" applyBorder="1"/>
    <xf numFmtId="0" fontId="33" fillId="0" borderId="58" xfId="0" applyFont="1" applyFill="1" applyBorder="1" applyAlignment="1">
      <alignment horizontal="center" vertical="center" wrapText="1"/>
    </xf>
    <xf numFmtId="167" fontId="58" fillId="0" borderId="0" xfId="0" applyNumberFormat="1" applyFont="1" applyAlignment="1">
      <alignment horizontal="left"/>
    </xf>
    <xf numFmtId="49" fontId="42" fillId="10" borderId="18" xfId="0" applyNumberFormat="1" applyFont="1" applyFill="1" applyBorder="1" applyAlignment="1">
      <alignment horizontal="right"/>
    </xf>
    <xf numFmtId="0" fontId="60" fillId="0" borderId="26" xfId="0" applyFont="1" applyFill="1" applyBorder="1" applyAlignment="1">
      <alignment horizontal="center" vertical="center" wrapText="1"/>
    </xf>
    <xf numFmtId="0" fontId="60" fillId="0" borderId="28" xfId="0" applyFont="1" applyFill="1" applyBorder="1" applyAlignment="1">
      <alignment horizontal="center" vertical="center" wrapText="1"/>
    </xf>
    <xf numFmtId="0" fontId="60" fillId="0" borderId="24" xfId="0" applyFont="1" applyFill="1" applyBorder="1" applyAlignment="1">
      <alignment horizontal="center" vertical="center" wrapText="1"/>
    </xf>
    <xf numFmtId="0" fontId="60" fillId="0" borderId="27" xfId="0" applyFont="1" applyFill="1" applyBorder="1" applyAlignment="1">
      <alignment horizontal="center" vertical="center" wrapText="1"/>
    </xf>
    <xf numFmtId="167" fontId="58" fillId="0" borderId="0" xfId="5" applyFont="1" applyAlignment="1">
      <alignment horizontal="left"/>
    </xf>
    <xf numFmtId="0" fontId="77" fillId="0" borderId="0" xfId="0" applyFont="1" applyAlignment="1">
      <alignment horizontal="left"/>
    </xf>
    <xf numFmtId="0" fontId="72" fillId="0" borderId="0" xfId="0" applyFont="1" applyAlignment="1">
      <alignment horizontal="left"/>
    </xf>
    <xf numFmtId="0" fontId="78" fillId="0" borderId="0" xfId="0" applyFont="1" applyAlignment="1">
      <alignment horizontal="left"/>
    </xf>
    <xf numFmtId="167" fontId="28" fillId="0" borderId="0" xfId="0" applyNumberFormat="1" applyFont="1" applyFill="1" applyBorder="1" applyAlignment="1">
      <alignment horizontal="center"/>
    </xf>
    <xf numFmtId="167" fontId="28" fillId="0" borderId="9" xfId="0" applyNumberFormat="1" applyFont="1" applyFill="1" applyBorder="1"/>
    <xf numFmtId="167" fontId="28" fillId="0" borderId="18" xfId="0" applyNumberFormat="1" applyFont="1" applyFill="1" applyBorder="1"/>
    <xf numFmtId="167" fontId="27" fillId="0" borderId="17" xfId="1" applyNumberFormat="1" applyFont="1" applyFill="1" applyBorder="1" applyAlignment="1">
      <alignment horizontal="center"/>
    </xf>
    <xf numFmtId="167" fontId="27" fillId="0" borderId="18" xfId="1" applyNumberFormat="1" applyFont="1" applyFill="1" applyBorder="1" applyAlignment="1">
      <alignment horizontal="center"/>
    </xf>
    <xf numFmtId="0" fontId="28" fillId="0" borderId="18" xfId="0" applyFont="1" applyFill="1" applyBorder="1"/>
    <xf numFmtId="0" fontId="27" fillId="0" borderId="18" xfId="1" applyFont="1" applyFill="1" applyBorder="1" applyAlignment="1">
      <alignment horizontal="center" vertical="top"/>
    </xf>
    <xf numFmtId="0" fontId="27" fillId="0" borderId="18" xfId="1" applyFont="1" applyFill="1" applyBorder="1" applyAlignment="1">
      <alignment vertical="top"/>
    </xf>
    <xf numFmtId="0" fontId="27" fillId="0" borderId="18" xfId="1" applyFont="1" applyFill="1" applyBorder="1" applyAlignment="1">
      <alignment horizontal="center"/>
    </xf>
    <xf numFmtId="0" fontId="29" fillId="0" borderId="18" xfId="1" applyFont="1" applyFill="1" applyBorder="1"/>
    <xf numFmtId="167" fontId="27" fillId="0" borderId="18" xfId="5" applyFont="1" applyFill="1" applyBorder="1"/>
    <xf numFmtId="167" fontId="27" fillId="0" borderId="18" xfId="5" applyFont="1" applyFill="1" applyBorder="1" applyAlignment="1">
      <alignment horizontal="center"/>
    </xf>
    <xf numFmtId="167" fontId="27" fillId="0" borderId="18" xfId="1" applyNumberFormat="1" applyFont="1" applyFill="1" applyBorder="1"/>
    <xf numFmtId="167" fontId="30" fillId="0" borderId="18" xfId="5" applyFont="1" applyFill="1" applyBorder="1"/>
    <xf numFmtId="167" fontId="31" fillId="0" borderId="18" xfId="1" applyNumberFormat="1" applyFont="1" applyFill="1" applyBorder="1"/>
    <xf numFmtId="0" fontId="29" fillId="0" borderId="18" xfId="1" applyFont="1" applyFill="1" applyBorder="1" applyAlignment="1">
      <alignment horizontal="left"/>
    </xf>
    <xf numFmtId="167" fontId="32" fillId="0" borderId="17" xfId="0" applyNumberFormat="1" applyFont="1" applyFill="1" applyBorder="1"/>
    <xf numFmtId="167" fontId="27" fillId="0" borderId="5" xfId="5" applyFont="1" applyFill="1" applyBorder="1"/>
    <xf numFmtId="167" fontId="27" fillId="0" borderId="5" xfId="5" applyFont="1" applyFill="1" applyBorder="1" applyAlignment="1">
      <alignment horizontal="center"/>
    </xf>
    <xf numFmtId="167" fontId="27" fillId="0" borderId="5" xfId="1" applyNumberFormat="1" applyFont="1" applyFill="1" applyBorder="1" applyAlignment="1">
      <alignment horizontal="center"/>
    </xf>
    <xf numFmtId="167" fontId="28" fillId="0" borderId="62" xfId="0" applyNumberFormat="1" applyFont="1" applyFill="1" applyBorder="1"/>
    <xf numFmtId="167" fontId="28" fillId="0" borderId="59" xfId="0" applyNumberFormat="1" applyFont="1" applyFill="1" applyBorder="1"/>
    <xf numFmtId="167" fontId="28" fillId="0" borderId="63" xfId="0" applyNumberFormat="1" applyFont="1" applyFill="1" applyBorder="1"/>
    <xf numFmtId="167" fontId="27" fillId="0" borderId="5" xfId="1" applyNumberFormat="1" applyFont="1" applyFill="1" applyBorder="1"/>
    <xf numFmtId="167" fontId="27" fillId="0" borderId="59" xfId="1" applyNumberFormat="1" applyFont="1" applyFill="1" applyBorder="1" applyAlignment="1">
      <alignment horizontal="center"/>
    </xf>
    <xf numFmtId="0" fontId="27" fillId="0" borderId="8" xfId="1" applyFont="1" applyFill="1" applyBorder="1" applyAlignment="1">
      <alignment horizontal="center"/>
    </xf>
    <xf numFmtId="167" fontId="27" fillId="0" borderId="8" xfId="1" applyNumberFormat="1" applyFont="1" applyFill="1" applyBorder="1"/>
    <xf numFmtId="167" fontId="28" fillId="0" borderId="8" xfId="0" applyNumberFormat="1" applyFont="1" applyFill="1" applyBorder="1"/>
    <xf numFmtId="167" fontId="27" fillId="0" borderId="6" xfId="1" applyNumberFormat="1" applyFont="1" applyFill="1" applyBorder="1"/>
    <xf numFmtId="0" fontId="28" fillId="0" borderId="5" xfId="0" applyFont="1" applyFill="1" applyBorder="1"/>
    <xf numFmtId="167" fontId="28" fillId="0" borderId="5" xfId="0" applyNumberFormat="1" applyFont="1" applyFill="1" applyBorder="1"/>
    <xf numFmtId="0" fontId="28" fillId="0" borderId="9" xfId="0" applyFont="1" applyFill="1" applyBorder="1" applyAlignment="1"/>
    <xf numFmtId="0" fontId="58" fillId="10" borderId="0" xfId="0" applyFont="1" applyFill="1" applyAlignment="1">
      <alignment horizontal="left"/>
    </xf>
    <xf numFmtId="0" fontId="0" fillId="10" borderId="0" xfId="0" applyFill="1"/>
    <xf numFmtId="0" fontId="28" fillId="0" borderId="7" xfId="0" applyFont="1" applyFill="1" applyBorder="1"/>
    <xf numFmtId="167" fontId="28" fillId="0" borderId="65" xfId="5" applyFont="1" applyFill="1" applyBorder="1"/>
    <xf numFmtId="167" fontId="28" fillId="0" borderId="18" xfId="0" applyNumberFormat="1" applyFont="1" applyFill="1" applyBorder="1" applyAlignment="1">
      <alignment horizontal="center"/>
    </xf>
    <xf numFmtId="0" fontId="28" fillId="0" borderId="17" xfId="0" applyFont="1" applyFill="1" applyBorder="1"/>
    <xf numFmtId="0" fontId="29" fillId="0" borderId="0" xfId="1" applyFont="1" applyFill="1" applyBorder="1"/>
    <xf numFmtId="0" fontId="27" fillId="0" borderId="18" xfId="0" applyFont="1" applyFill="1" applyBorder="1" applyAlignment="1">
      <alignment horizontal="center"/>
    </xf>
    <xf numFmtId="0" fontId="41" fillId="10" borderId="18" xfId="0" applyFont="1" applyFill="1" applyBorder="1"/>
    <xf numFmtId="167" fontId="41" fillId="10" borderId="17" xfId="5" applyFont="1" applyFill="1" applyBorder="1" applyAlignment="1">
      <alignment horizontal="left"/>
    </xf>
    <xf numFmtId="167" fontId="41" fillId="0" borderId="17" xfId="5" applyFont="1" applyBorder="1" applyAlignment="1">
      <alignment horizontal="left"/>
    </xf>
    <xf numFmtId="167" fontId="41" fillId="10" borderId="18" xfId="5" applyFont="1" applyFill="1" applyBorder="1" applyAlignment="1">
      <alignment horizontal="left"/>
    </xf>
    <xf numFmtId="167" fontId="41" fillId="0" borderId="18" xfId="5" applyFont="1" applyBorder="1" applyAlignment="1">
      <alignment horizontal="left"/>
    </xf>
    <xf numFmtId="0" fontId="41" fillId="10" borderId="20" xfId="0" applyFont="1" applyFill="1" applyBorder="1" applyAlignment="1">
      <alignment horizontal="left"/>
    </xf>
    <xf numFmtId="49" fontId="41" fillId="10" borderId="18" xfId="0" applyNumberFormat="1" applyFont="1" applyFill="1" applyBorder="1" applyAlignment="1">
      <alignment horizontal="right"/>
    </xf>
    <xf numFmtId="0" fontId="41" fillId="10" borderId="11" xfId="0" applyFont="1" applyFill="1" applyBorder="1" applyAlignment="1">
      <alignment horizontal="left"/>
    </xf>
    <xf numFmtId="49" fontId="41" fillId="10" borderId="8" xfId="0" applyNumberFormat="1" applyFont="1" applyFill="1" applyBorder="1" applyAlignment="1">
      <alignment horizontal="right"/>
    </xf>
    <xf numFmtId="0" fontId="41" fillId="10" borderId="26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7" fillId="0" borderId="61" xfId="0" applyFont="1" applyFill="1" applyBorder="1" applyAlignment="1">
      <alignment horizontal="left"/>
    </xf>
    <xf numFmtId="38" fontId="41" fillId="0" borderId="0" xfId="0" applyNumberFormat="1" applyFont="1" applyFill="1" applyAlignment="1">
      <alignment horizontal="left"/>
    </xf>
    <xf numFmtId="167" fontId="41" fillId="0" borderId="66" xfId="5" applyFont="1" applyFill="1" applyBorder="1" applyAlignment="1">
      <alignment horizontal="left"/>
    </xf>
    <xf numFmtId="167" fontId="41" fillId="0" borderId="11" xfId="5" applyFont="1" applyFill="1" applyBorder="1" applyAlignment="1">
      <alignment horizontal="left"/>
    </xf>
    <xf numFmtId="167" fontId="41" fillId="0" borderId="30" xfId="5" applyFont="1" applyFill="1" applyBorder="1" applyAlignment="1">
      <alignment horizontal="left"/>
    </xf>
    <xf numFmtId="167" fontId="41" fillId="10" borderId="5" xfId="5" applyFont="1" applyFill="1" applyBorder="1" applyAlignment="1">
      <alignment horizontal="left"/>
    </xf>
    <xf numFmtId="167" fontId="41" fillId="10" borderId="59" xfId="5" applyFont="1" applyFill="1" applyBorder="1" applyAlignment="1">
      <alignment horizontal="left"/>
    </xf>
    <xf numFmtId="14" fontId="42" fillId="20" borderId="18" xfId="0" applyNumberFormat="1" applyFont="1" applyFill="1" applyBorder="1"/>
    <xf numFmtId="0" fontId="42" fillId="20" borderId="18" xfId="0" applyFont="1" applyFill="1" applyBorder="1"/>
    <xf numFmtId="167" fontId="42" fillId="20" borderId="18" xfId="0" applyNumberFormat="1" applyFont="1" applyFill="1" applyBorder="1" applyAlignment="1"/>
    <xf numFmtId="167" fontId="42" fillId="20" borderId="18" xfId="0" applyNumberFormat="1" applyFont="1" applyFill="1" applyBorder="1"/>
    <xf numFmtId="172" fontId="0" fillId="0" borderId="0" xfId="0" applyNumberFormat="1" applyFill="1"/>
    <xf numFmtId="173" fontId="45" fillId="0" borderId="0" xfId="0" applyNumberFormat="1" applyFont="1" applyFill="1" applyBorder="1"/>
    <xf numFmtId="167" fontId="27" fillId="10" borderId="18" xfId="5" applyFont="1" applyFill="1" applyBorder="1"/>
    <xf numFmtId="167" fontId="27" fillId="10" borderId="18" xfId="5" applyFont="1" applyFill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28" fillId="10" borderId="18" xfId="0" applyNumberFormat="1" applyFont="1" applyFill="1" applyBorder="1"/>
    <xf numFmtId="167" fontId="28" fillId="10" borderId="18" xfId="5" applyFont="1" applyFill="1" applyBorder="1"/>
    <xf numFmtId="0" fontId="28" fillId="10" borderId="18" xfId="0" applyFont="1" applyFill="1" applyBorder="1"/>
    <xf numFmtId="167" fontId="79" fillId="0" borderId="18" xfId="0" applyNumberFormat="1" applyFont="1" applyBorder="1" applyAlignment="1">
      <alignment horizontal="left"/>
    </xf>
    <xf numFmtId="167" fontId="79" fillId="0" borderId="21" xfId="0" applyNumberFormat="1" applyFont="1" applyBorder="1" applyAlignment="1">
      <alignment horizontal="left"/>
    </xf>
    <xf numFmtId="167" fontId="79" fillId="0" borderId="17" xfId="0" applyNumberFormat="1" applyFont="1" applyBorder="1" applyAlignment="1">
      <alignment horizontal="left"/>
    </xf>
    <xf numFmtId="0" fontId="79" fillId="0" borderId="18" xfId="0" applyFont="1" applyBorder="1" applyAlignment="1">
      <alignment horizontal="left"/>
    </xf>
    <xf numFmtId="0" fontId="79" fillId="0" borderId="17" xfId="0" applyFont="1" applyBorder="1" applyAlignment="1">
      <alignment horizontal="left"/>
    </xf>
    <xf numFmtId="167" fontId="0" fillId="0" borderId="9" xfId="0" applyNumberFormat="1" applyFont="1" applyFill="1" applyBorder="1" applyAlignment="1">
      <alignment horizontal="left"/>
    </xf>
    <xf numFmtId="0" fontId="0" fillId="0" borderId="18" xfId="0" applyFont="1" applyFill="1" applyBorder="1" applyAlignment="1">
      <alignment horizontal="left" vertical="top" wrapText="1"/>
    </xf>
    <xf numFmtId="167" fontId="0" fillId="0" borderId="5" xfId="0" applyNumberFormat="1" applyFont="1" applyFill="1" applyBorder="1" applyAlignment="1">
      <alignment horizontal="left"/>
    </xf>
    <xf numFmtId="167" fontId="0" fillId="0" borderId="21" xfId="0" applyNumberFormat="1" applyFont="1" applyFill="1" applyBorder="1" applyAlignment="1">
      <alignment horizontal="left"/>
    </xf>
    <xf numFmtId="167" fontId="0" fillId="0" borderId="17" xfId="0" applyNumberFormat="1" applyFont="1" applyFill="1" applyBorder="1" applyAlignment="1">
      <alignment horizontal="left"/>
    </xf>
    <xf numFmtId="167" fontId="0" fillId="0" borderId="18" xfId="0" applyNumberFormat="1" applyFont="1" applyFill="1" applyBorder="1" applyAlignment="1">
      <alignment horizontal="left"/>
    </xf>
    <xf numFmtId="167" fontId="0" fillId="0" borderId="59" xfId="0" applyNumberFormat="1" applyFont="1" applyFill="1" applyBorder="1" applyAlignment="1">
      <alignment horizontal="left"/>
    </xf>
    <xf numFmtId="167" fontId="42" fillId="11" borderId="5" xfId="0" applyNumberFormat="1" applyFont="1" applyFill="1" applyBorder="1" applyAlignment="1"/>
    <xf numFmtId="167" fontId="42" fillId="0" borderId="17" xfId="0" applyNumberFormat="1" applyFont="1" applyFill="1" applyBorder="1" applyAlignment="1"/>
    <xf numFmtId="167" fontId="75" fillId="10" borderId="67" xfId="0" applyNumberFormat="1" applyFont="1" applyFill="1" applyBorder="1"/>
    <xf numFmtId="164" fontId="0" fillId="0" borderId="0" xfId="0" applyNumberFormat="1" applyFont="1" applyFill="1"/>
    <xf numFmtId="0" fontId="8" fillId="0" borderId="6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74" fontId="41" fillId="0" borderId="17" xfId="0" applyNumberFormat="1" applyFont="1" applyFill="1" applyBorder="1" applyAlignment="1">
      <alignment horizontal="center" vertical="center"/>
    </xf>
    <xf numFmtId="16" fontId="0" fillId="0" borderId="8" xfId="0" applyNumberFormat="1" applyBorder="1" applyAlignment="1">
      <alignment horizontal="center"/>
    </xf>
    <xf numFmtId="49" fontId="41" fillId="21" borderId="4" xfId="0" applyNumberFormat="1" applyFont="1" applyFill="1" applyBorder="1" applyAlignment="1">
      <alignment horizontal="center"/>
    </xf>
    <xf numFmtId="49" fontId="47" fillId="21" borderId="20" xfId="0" applyNumberFormat="1" applyFont="1" applyFill="1" applyBorder="1" applyAlignment="1">
      <alignment vertical="center" wrapText="1"/>
    </xf>
    <xf numFmtId="0" fontId="47" fillId="21" borderId="4" xfId="0" applyFont="1" applyFill="1" applyBorder="1" applyAlignment="1">
      <alignment vertical="center" wrapText="1"/>
    </xf>
    <xf numFmtId="0" fontId="41" fillId="21" borderId="20" xfId="0" applyFont="1" applyFill="1" applyBorder="1"/>
    <xf numFmtId="49" fontId="41" fillId="0" borderId="20" xfId="5" applyNumberFormat="1" applyFont="1" applyFill="1" applyBorder="1"/>
    <xf numFmtId="0" fontId="2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167" fontId="41" fillId="0" borderId="20" xfId="5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47" fillId="0" borderId="17" xfId="5" applyFont="1" applyFill="1" applyBorder="1"/>
    <xf numFmtId="167" fontId="80" fillId="0" borderId="18" xfId="5" applyFont="1" applyBorder="1"/>
    <xf numFmtId="167" fontId="47" fillId="0" borderId="18" xfId="5" applyFont="1" applyBorder="1"/>
    <xf numFmtId="167" fontId="80" fillId="0" borderId="18" xfId="5" applyFont="1" applyBorder="1" applyAlignment="1">
      <alignment horizontal="center"/>
    </xf>
    <xf numFmtId="167" fontId="47" fillId="0" borderId="18" xfId="5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14" fontId="7" fillId="0" borderId="1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14" fontId="7" fillId="0" borderId="20" xfId="0" applyNumberFormat="1" applyFont="1" applyFill="1" applyBorder="1" applyAlignment="1">
      <alignment horizontal="center" vertical="center"/>
    </xf>
    <xf numFmtId="17" fontId="43" fillId="0" borderId="18" xfId="0" applyNumberFormat="1" applyFont="1" applyBorder="1" applyAlignment="1">
      <alignment horizontal="right" vertical="center"/>
    </xf>
    <xf numFmtId="0" fontId="43" fillId="0" borderId="18" xfId="0" applyFont="1" applyBorder="1" applyAlignment="1">
      <alignment horizontal="right" vertical="center"/>
    </xf>
    <xf numFmtId="0" fontId="81" fillId="0" borderId="0" xfId="0" applyFont="1" applyBorder="1" applyAlignment="1">
      <alignment horizontal="center" vertical="center" wrapText="1"/>
    </xf>
    <xf numFmtId="0" fontId="81" fillId="0" borderId="0" xfId="0" applyFont="1"/>
    <xf numFmtId="0" fontId="81" fillId="0" borderId="32" xfId="0" applyFont="1" applyBorder="1" applyAlignment="1">
      <alignment horizontal="center" vertical="center"/>
    </xf>
    <xf numFmtId="0" fontId="81" fillId="0" borderId="18" xfId="0" applyFont="1" applyBorder="1" applyAlignment="1">
      <alignment horizontal="center" vertical="center"/>
    </xf>
    <xf numFmtId="0" fontId="81" fillId="0" borderId="0" xfId="0" applyFont="1" applyFill="1"/>
    <xf numFmtId="0" fontId="0" fillId="0" borderId="17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5" fillId="0" borderId="0" xfId="0" applyFont="1" applyAlignment="1">
      <alignment wrapText="1"/>
    </xf>
    <xf numFmtId="174" fontId="0" fillId="0" borderId="17" xfId="0" applyNumberFormat="1" applyBorder="1" applyAlignment="1">
      <alignment horizontal="center" vertical="center" wrapText="1"/>
    </xf>
    <xf numFmtId="167" fontId="0" fillId="0" borderId="17" xfId="5" applyFont="1" applyBorder="1" applyAlignment="1">
      <alignment horizontal="left" vertical="center" wrapText="1"/>
    </xf>
    <xf numFmtId="10" fontId="0" fillId="0" borderId="17" xfId="5" applyNumberFormat="1" applyFont="1" applyBorder="1" applyAlignment="1">
      <alignment horizontal="center" vertical="center" wrapText="1"/>
    </xf>
    <xf numFmtId="167" fontId="0" fillId="0" borderId="17" xfId="5" applyNumberFormat="1" applyFont="1" applyBorder="1" applyAlignment="1">
      <alignment horizontal="left" vertical="center" wrapText="1"/>
    </xf>
    <xf numFmtId="49" fontId="0" fillId="0" borderId="17" xfId="0" applyNumberForma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7" fontId="0" fillId="0" borderId="18" xfId="5" applyFont="1" applyFill="1" applyBorder="1" applyAlignment="1">
      <alignment wrapText="1"/>
    </xf>
    <xf numFmtId="0" fontId="0" fillId="10" borderId="18" xfId="0" applyFill="1" applyBorder="1" applyAlignment="1">
      <alignment wrapText="1"/>
    </xf>
    <xf numFmtId="167" fontId="0" fillId="0" borderId="18" xfId="5" applyFont="1" applyBorder="1" applyAlignment="1">
      <alignment wrapText="1"/>
    </xf>
    <xf numFmtId="0" fontId="55" fillId="0" borderId="0" xfId="0" applyFont="1" applyAlignment="1">
      <alignment wrapText="1"/>
    </xf>
    <xf numFmtId="167" fontId="1" fillId="21" borderId="17" xfId="5" applyFont="1" applyFill="1" applyBorder="1" applyAlignment="1">
      <alignment horizontal="left" vertical="center" wrapText="1"/>
    </xf>
    <xf numFmtId="0" fontId="47" fillId="0" borderId="0" xfId="0" applyFont="1" applyAlignment="1"/>
    <xf numFmtId="0" fontId="41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17" fontId="47" fillId="0" borderId="0" xfId="0" applyNumberFormat="1" applyFont="1" applyAlignment="1"/>
    <xf numFmtId="0" fontId="0" fillId="21" borderId="17" xfId="0" applyFill="1" applyBorder="1" applyAlignment="1">
      <alignment horizontal="center" vertical="center" wrapText="1"/>
    </xf>
    <xf numFmtId="0" fontId="0" fillId="21" borderId="18" xfId="0" applyFill="1" applyBorder="1" applyAlignment="1">
      <alignment horizontal="center" wrapText="1"/>
    </xf>
    <xf numFmtId="16" fontId="0" fillId="0" borderId="8" xfId="0" applyNumberFormat="1" applyBorder="1" applyAlignment="1">
      <alignment horizontal="center" vertical="center"/>
    </xf>
    <xf numFmtId="0" fontId="0" fillId="4" borderId="0" xfId="0" applyFill="1"/>
    <xf numFmtId="0" fontId="2" fillId="0" borderId="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" fontId="25" fillId="0" borderId="0" xfId="0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43" fillId="0" borderId="18" xfId="0" applyFont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63" fillId="0" borderId="0" xfId="0" applyFont="1" applyAlignment="1">
      <alignment vertical="center" wrapText="1"/>
    </xf>
    <xf numFmtId="0" fontId="2" fillId="0" borderId="20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49" fontId="2" fillId="0" borderId="20" xfId="0" applyNumberFormat="1" applyFont="1" applyFill="1" applyBorder="1" applyAlignment="1">
      <alignment horizontal="left" vertical="center" wrapText="1"/>
    </xf>
    <xf numFmtId="16" fontId="2" fillId="0" borderId="20" xfId="0" applyNumberFormat="1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49" fontId="2" fillId="0" borderId="2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8" xfId="0" applyFont="1" applyFill="1" applyBorder="1" applyAlignment="1">
      <alignment horizontal="right" vertical="center" wrapText="1"/>
    </xf>
    <xf numFmtId="167" fontId="2" fillId="0" borderId="18" xfId="5" applyFont="1" applyFill="1" applyBorder="1" applyAlignment="1">
      <alignment horizontal="right" vertical="center" wrapText="1"/>
    </xf>
    <xf numFmtId="167" fontId="2" fillId="22" borderId="18" xfId="5" applyFont="1" applyFill="1" applyBorder="1" applyAlignment="1">
      <alignment horizontal="right" vertical="center" wrapText="1"/>
    </xf>
    <xf numFmtId="167" fontId="2" fillId="0" borderId="5" xfId="5" applyFont="1" applyFill="1" applyBorder="1" applyAlignment="1">
      <alignment horizontal="right" vertical="center" wrapText="1"/>
    </xf>
    <xf numFmtId="167" fontId="2" fillId="0" borderId="21" xfId="5" applyFont="1" applyFill="1" applyBorder="1" applyAlignment="1">
      <alignment horizontal="right" vertical="center" wrapText="1"/>
    </xf>
    <xf numFmtId="167" fontId="2" fillId="0" borderId="17" xfId="5" applyFont="1" applyFill="1" applyBorder="1" applyAlignment="1">
      <alignment horizontal="right" vertical="center" wrapText="1"/>
    </xf>
    <xf numFmtId="167" fontId="0" fillId="0" borderId="43" xfId="5" applyFont="1" applyBorder="1" applyAlignment="1">
      <alignment horizontal="right" vertical="center"/>
    </xf>
    <xf numFmtId="0" fontId="82" fillId="23" borderId="68" xfId="0" applyFont="1" applyFill="1" applyBorder="1" applyAlignment="1">
      <alignment horizontal="center" vertical="center" wrapText="1"/>
    </xf>
    <xf numFmtId="175" fontId="82" fillId="23" borderId="69" xfId="0" applyNumberFormat="1" applyFont="1" applyFill="1" applyBorder="1" applyAlignment="1">
      <alignment horizontal="center" vertical="center" wrapText="1"/>
    </xf>
    <xf numFmtId="49" fontId="47" fillId="18" borderId="17" xfId="0" applyNumberFormat="1" applyFont="1" applyFill="1" applyBorder="1" applyAlignment="1">
      <alignment horizontal="center" vertical="justify" wrapText="1"/>
    </xf>
    <xf numFmtId="0" fontId="47" fillId="18" borderId="18" xfId="0" applyFont="1" applyFill="1" applyBorder="1" applyAlignment="1">
      <alignment horizontal="center" vertical="justify" wrapText="1"/>
    </xf>
    <xf numFmtId="0" fontId="83" fillId="0" borderId="18" xfId="0" applyFont="1" applyBorder="1" applyAlignment="1">
      <alignment vertical="center" wrapText="1"/>
    </xf>
    <xf numFmtId="0" fontId="0" fillId="0" borderId="70" xfId="0" applyFont="1" applyBorder="1"/>
    <xf numFmtId="175" fontId="45" fillId="0" borderId="71" xfId="0" applyNumberFormat="1" applyFont="1" applyBorder="1" applyAlignment="1">
      <alignment horizontal="center" vertical="center"/>
    </xf>
    <xf numFmtId="0" fontId="0" fillId="24" borderId="70" xfId="0" applyFont="1" applyFill="1" applyBorder="1"/>
    <xf numFmtId="175" fontId="45" fillId="24" borderId="71" xfId="0" applyNumberFormat="1" applyFont="1" applyFill="1" applyBorder="1" applyAlignment="1">
      <alignment horizontal="center" vertical="center"/>
    </xf>
    <xf numFmtId="0" fontId="47" fillId="18" borderId="17" xfId="0" applyFont="1" applyFill="1" applyBorder="1" applyAlignment="1">
      <alignment horizontal="center" vertical="justify" wrapText="1"/>
    </xf>
    <xf numFmtId="0" fontId="0" fillId="0" borderId="70" xfId="0" applyFont="1" applyBorder="1" applyAlignment="1"/>
    <xf numFmtId="0" fontId="0" fillId="24" borderId="70" xfId="0" applyFont="1" applyFill="1" applyBorder="1" applyAlignment="1"/>
    <xf numFmtId="174" fontId="47" fillId="0" borderId="17" xfId="0" applyNumberFormat="1" applyFont="1" applyBorder="1" applyAlignment="1">
      <alignment horizontal="center" vertical="justify" wrapText="1"/>
    </xf>
    <xf numFmtId="0" fontId="47" fillId="0" borderId="0" xfId="0" applyNumberFormat="1" applyFont="1"/>
    <xf numFmtId="0" fontId="41" fillId="0" borderId="0" xfId="0" applyNumberFormat="1" applyFont="1" applyAlignment="1">
      <alignment horizontal="center"/>
    </xf>
    <xf numFmtId="0" fontId="48" fillId="0" borderId="0" xfId="0" applyNumberFormat="1" applyFont="1" applyBorder="1"/>
    <xf numFmtId="0" fontId="41" fillId="0" borderId="0" xfId="0" applyNumberFormat="1" applyFont="1"/>
    <xf numFmtId="0" fontId="0" fillId="0" borderId="0" xfId="0" applyNumberFormat="1"/>
    <xf numFmtId="14" fontId="41" fillId="18" borderId="19" xfId="0" applyNumberFormat="1" applyFont="1" applyFill="1" applyBorder="1"/>
    <xf numFmtId="49" fontId="2" fillId="0" borderId="8" xfId="0" applyNumberFormat="1" applyFont="1" applyFill="1" applyBorder="1" applyAlignment="1">
      <alignment horizontal="left" vertical="center" wrapText="1"/>
    </xf>
    <xf numFmtId="16" fontId="2" fillId="0" borderId="8" xfId="0" applyNumberFormat="1" applyFont="1" applyFill="1" applyBorder="1" applyAlignment="1">
      <alignment horizontal="left" vertical="center" wrapText="1"/>
    </xf>
    <xf numFmtId="0" fontId="46" fillId="0" borderId="0" xfId="0" applyFont="1"/>
    <xf numFmtId="0" fontId="47" fillId="0" borderId="0" xfId="0" applyFont="1" applyAlignment="1">
      <alignment horizontal="center"/>
    </xf>
    <xf numFmtId="167" fontId="47" fillId="0" borderId="18" xfId="5" applyFont="1" applyFill="1" applyBorder="1"/>
    <xf numFmtId="167" fontId="41" fillId="0" borderId="17" xfId="5" applyFont="1" applyFill="1" applyBorder="1" applyAlignment="1">
      <alignment horizontal="center" vertical="justify" wrapText="1"/>
    </xf>
    <xf numFmtId="176" fontId="47" fillId="0" borderId="17" xfId="0" applyNumberFormat="1" applyFont="1" applyFill="1" applyBorder="1" applyAlignment="1">
      <alignment horizontal="center" vertical="justify" wrapText="1"/>
    </xf>
    <xf numFmtId="0" fontId="46" fillId="0" borderId="0" xfId="0" applyFont="1" applyBorder="1"/>
    <xf numFmtId="177" fontId="2" fillId="0" borderId="18" xfId="0" applyNumberFormat="1" applyFont="1" applyBorder="1"/>
    <xf numFmtId="14" fontId="47" fillId="25" borderId="19" xfId="0" applyNumberFormat="1" applyFont="1" applyFill="1" applyBorder="1"/>
    <xf numFmtId="49" fontId="42" fillId="0" borderId="17" xfId="0" applyNumberFormat="1" applyFont="1" applyFill="1" applyBorder="1"/>
    <xf numFmtId="14" fontId="42" fillId="0" borderId="17" xfId="0" applyNumberFormat="1" applyFont="1" applyFill="1" applyBorder="1"/>
    <xf numFmtId="0" fontId="42" fillId="0" borderId="17" xfId="0" applyFont="1" applyFill="1" applyBorder="1"/>
    <xf numFmtId="49" fontId="42" fillId="0" borderId="0" xfId="0" applyNumberFormat="1" applyFont="1" applyFill="1" applyBorder="1"/>
    <xf numFmtId="14" fontId="42" fillId="0" borderId="0" xfId="0" applyNumberFormat="1" applyFont="1" applyFill="1" applyBorder="1"/>
    <xf numFmtId="167" fontId="42" fillId="0" borderId="0" xfId="0" applyNumberFormat="1" applyFont="1" applyFill="1" applyBorder="1" applyAlignment="1"/>
    <xf numFmtId="167" fontId="42" fillId="10" borderId="0" xfId="0" applyNumberFormat="1" applyFont="1" applyFill="1" applyBorder="1"/>
    <xf numFmtId="49" fontId="42" fillId="0" borderId="21" xfId="0" applyNumberFormat="1" applyFont="1" applyFill="1" applyBorder="1"/>
    <xf numFmtId="14" fontId="42" fillId="0" borderId="21" xfId="0" applyNumberFormat="1" applyFont="1" applyFill="1" applyBorder="1"/>
    <xf numFmtId="0" fontId="42" fillId="0" borderId="21" xfId="0" applyFont="1" applyFill="1" applyBorder="1"/>
    <xf numFmtId="167" fontId="42" fillId="0" borderId="21" xfId="0" applyNumberFormat="1" applyFont="1" applyFill="1" applyBorder="1" applyAlignment="1"/>
    <xf numFmtId="167" fontId="42" fillId="10" borderId="21" xfId="0" applyNumberFormat="1" applyFont="1" applyFill="1" applyBorder="1"/>
    <xf numFmtId="49" fontId="41" fillId="21" borderId="20" xfId="5" applyNumberFormat="1" applyFont="1" applyFill="1" applyBorder="1"/>
    <xf numFmtId="167" fontId="41" fillId="21" borderId="17" xfId="5" applyFont="1" applyFill="1" applyBorder="1"/>
    <xf numFmtId="167" fontId="41" fillId="21" borderId="20" xfId="5" applyFont="1" applyFill="1" applyBorder="1"/>
    <xf numFmtId="167" fontId="47" fillId="21" borderId="20" xfId="5" applyFont="1" applyFill="1" applyBorder="1"/>
    <xf numFmtId="167" fontId="41" fillId="21" borderId="20" xfId="5" applyFont="1" applyFill="1" applyBorder="1" applyAlignment="1">
      <alignment horizontal="center"/>
    </xf>
    <xf numFmtId="167" fontId="41" fillId="21" borderId="20" xfId="5" applyFont="1" applyFill="1" applyBorder="1" applyAlignment="1">
      <alignment horizontal="center" vertical="center"/>
    </xf>
    <xf numFmtId="174" fontId="48" fillId="0" borderId="18" xfId="0" applyNumberFormat="1" applyFont="1" applyFill="1" applyBorder="1" applyAlignment="1">
      <alignment horizontal="center"/>
    </xf>
    <xf numFmtId="174" fontId="0" fillId="0" borderId="18" xfId="0" applyNumberFormat="1" applyFont="1" applyBorder="1" applyAlignment="1">
      <alignment horizontal="center"/>
    </xf>
    <xf numFmtId="164" fontId="48" fillId="0" borderId="18" xfId="0" applyNumberFormat="1" applyFont="1" applyFill="1" applyBorder="1"/>
    <xf numFmtId="164" fontId="46" fillId="3" borderId="18" xfId="0" applyNumberFormat="1" applyFont="1" applyFill="1" applyBorder="1"/>
    <xf numFmtId="164" fontId="48" fillId="0" borderId="33" xfId="0" applyNumberFormat="1" applyFont="1" applyFill="1" applyBorder="1"/>
    <xf numFmtId="164" fontId="46" fillId="4" borderId="22" xfId="0" applyNumberFormat="1" applyFont="1" applyFill="1" applyBorder="1"/>
    <xf numFmtId="164" fontId="48" fillId="0" borderId="32" xfId="0" applyNumberFormat="1" applyFont="1" applyFill="1" applyBorder="1"/>
    <xf numFmtId="164" fontId="48" fillId="0" borderId="9" xfId="0" applyNumberFormat="1" applyFont="1" applyFill="1" applyBorder="1"/>
    <xf numFmtId="0" fontId="0" fillId="0" borderId="0" xfId="0" applyFill="1" applyAlignment="1"/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6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8" xfId="0" quotePrefix="1" applyFont="1" applyFill="1" applyBorder="1" applyAlignment="1">
      <alignment horizontal="center" vertical="top" wrapText="1"/>
    </xf>
    <xf numFmtId="0" fontId="0" fillId="0" borderId="18" xfId="0" applyBorder="1" applyAlignment="1">
      <alignment horizontal="center"/>
    </xf>
    <xf numFmtId="167" fontId="0" fillId="0" borderId="18" xfId="5" applyFont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0" fontId="1" fillId="0" borderId="18" xfId="0" applyFont="1" applyFill="1" applyBorder="1" applyAlignment="1">
      <alignment horizontal="left" vertical="top" wrapText="1"/>
    </xf>
    <xf numFmtId="0" fontId="2" fillId="0" borderId="18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horizontal="left"/>
    </xf>
    <xf numFmtId="167" fontId="63" fillId="0" borderId="18" xfId="0" applyNumberFormat="1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167" fontId="2" fillId="0" borderId="18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18" xfId="0" quotePrefix="1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167" fontId="63" fillId="0" borderId="8" xfId="0" applyNumberFormat="1" applyFont="1" applyBorder="1" applyAlignment="1">
      <alignment horizontal="center"/>
    </xf>
    <xf numFmtId="0" fontId="63" fillId="0" borderId="9" xfId="0" applyFont="1" applyBorder="1" applyAlignment="1">
      <alignment horizontal="center"/>
    </xf>
    <xf numFmtId="167" fontId="1" fillId="0" borderId="8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67" fontId="1" fillId="0" borderId="9" xfId="0" applyNumberFormat="1" applyFont="1" applyFill="1" applyBorder="1" applyAlignment="1">
      <alignment horizontal="center"/>
    </xf>
    <xf numFmtId="167" fontId="2" fillId="0" borderId="8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18" xfId="0" quotePrefix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horizontal="left" vertical="top" wrapText="1"/>
    </xf>
    <xf numFmtId="0" fontId="69" fillId="0" borderId="5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69" fillId="0" borderId="17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69" fillId="0" borderId="10" xfId="0" quotePrefix="1" applyFont="1" applyBorder="1" applyAlignment="1">
      <alignment horizontal="center" vertical="center" wrapText="1"/>
    </xf>
    <xf numFmtId="0" fontId="69" fillId="0" borderId="17" xfId="0" quotePrefix="1" applyFont="1" applyBorder="1" applyAlignment="1">
      <alignment horizontal="center" vertical="center" wrapText="1"/>
    </xf>
    <xf numFmtId="0" fontId="69" fillId="2" borderId="5" xfId="0" applyFont="1" applyFill="1" applyBorder="1" applyAlignment="1">
      <alignment horizontal="center" vertical="center" wrapText="1"/>
    </xf>
    <xf numFmtId="0" fontId="69" fillId="2" borderId="10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41" fillId="2" borderId="18" xfId="0" applyFont="1" applyFill="1" applyBorder="1" applyAlignment="1">
      <alignment horizontal="center"/>
    </xf>
    <xf numFmtId="0" fontId="41" fillId="2" borderId="8" xfId="0" applyFont="1" applyFill="1" applyBorder="1" applyAlignment="1">
      <alignment horizontal="center"/>
    </xf>
    <xf numFmtId="0" fontId="41" fillId="2" borderId="9" xfId="0" applyFont="1" applyFill="1" applyBorder="1" applyAlignment="1">
      <alignment horizontal="center"/>
    </xf>
    <xf numFmtId="0" fontId="47" fillId="2" borderId="18" xfId="0" applyFont="1" applyFill="1" applyBorder="1" applyAlignment="1">
      <alignment horizontal="center"/>
    </xf>
    <xf numFmtId="0" fontId="47" fillId="2" borderId="5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47" fillId="2" borderId="17" xfId="0" applyFont="1" applyFill="1" applyBorder="1" applyAlignment="1">
      <alignment horizontal="center" vertical="center" wrapText="1"/>
    </xf>
    <xf numFmtId="0" fontId="43" fillId="2" borderId="8" xfId="0" applyFont="1" applyFill="1" applyBorder="1" applyAlignment="1">
      <alignment horizontal="center" vertical="center"/>
    </xf>
    <xf numFmtId="0" fontId="43" fillId="2" borderId="9" xfId="0" applyFont="1" applyFill="1" applyBorder="1" applyAlignment="1">
      <alignment horizontal="center" vertical="center"/>
    </xf>
    <xf numFmtId="0" fontId="43" fillId="0" borderId="8" xfId="0" applyFont="1" applyBorder="1" applyAlignment="1">
      <alignment horizontal="center" vertical="center"/>
    </xf>
    <xf numFmtId="0" fontId="43" fillId="0" borderId="22" xfId="0" quotePrefix="1" applyFont="1" applyBorder="1" applyAlignment="1">
      <alignment horizontal="center" vertical="center"/>
    </xf>
    <xf numFmtId="0" fontId="43" fillId="0" borderId="9" xfId="0" quotePrefix="1" applyFont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center" vertical="center" wrapText="1"/>
    </xf>
    <xf numFmtId="0" fontId="43" fillId="2" borderId="17" xfId="0" applyFont="1" applyFill="1" applyBorder="1" applyAlignment="1">
      <alignment horizontal="center" vertical="center" wrapText="1"/>
    </xf>
    <xf numFmtId="0" fontId="43" fillId="0" borderId="5" xfId="0" quotePrefix="1" applyFont="1" applyFill="1" applyBorder="1" applyAlignment="1">
      <alignment horizontal="center" vertical="justify" wrapText="1"/>
    </xf>
    <xf numFmtId="0" fontId="43" fillId="0" borderId="10" xfId="0" quotePrefix="1" applyFont="1" applyFill="1" applyBorder="1" applyAlignment="1">
      <alignment horizontal="center" vertical="justify" wrapText="1"/>
    </xf>
    <xf numFmtId="0" fontId="43" fillId="0" borderId="17" xfId="0" quotePrefix="1" applyFont="1" applyFill="1" applyBorder="1" applyAlignment="1">
      <alignment horizontal="center" vertical="justify" wrapText="1"/>
    </xf>
    <xf numFmtId="0" fontId="47" fillId="0" borderId="18" xfId="0" quotePrefix="1" applyFont="1" applyBorder="1" applyAlignment="1">
      <alignment horizontal="center" vertical="center" wrapText="1"/>
    </xf>
    <xf numFmtId="0" fontId="47" fillId="0" borderId="18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justify" wrapText="1"/>
    </xf>
    <xf numFmtId="0" fontId="43" fillId="0" borderId="10" xfId="0" applyFont="1" applyFill="1" applyBorder="1" applyAlignment="1">
      <alignment horizontal="center" vertical="justify" wrapText="1"/>
    </xf>
    <xf numFmtId="0" fontId="43" fillId="0" borderId="17" xfId="0" applyFont="1" applyFill="1" applyBorder="1" applyAlignment="1">
      <alignment horizontal="center" vertical="justify" wrapText="1"/>
    </xf>
    <xf numFmtId="0" fontId="43" fillId="0" borderId="5" xfId="0" applyFont="1" applyFill="1" applyBorder="1" applyAlignment="1">
      <alignment horizontal="center" vertical="center"/>
    </xf>
    <xf numFmtId="0" fontId="43" fillId="0" borderId="10" xfId="0" quotePrefix="1" applyFont="1" applyFill="1" applyBorder="1" applyAlignment="1">
      <alignment horizontal="center" vertical="center"/>
    </xf>
    <xf numFmtId="0" fontId="43" fillId="0" borderId="17" xfId="0" quotePrefix="1" applyFont="1" applyFill="1" applyBorder="1" applyAlignment="1">
      <alignment horizontal="center" vertical="center"/>
    </xf>
    <xf numFmtId="0" fontId="43" fillId="0" borderId="5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43" fillId="0" borderId="5" xfId="0" quotePrefix="1" applyFont="1" applyFill="1" applyBorder="1" applyAlignment="1">
      <alignment horizontal="center" vertical="center" wrapText="1"/>
    </xf>
    <xf numFmtId="0" fontId="43" fillId="0" borderId="10" xfId="0" quotePrefix="1" applyFont="1" applyFill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3" fillId="0" borderId="38" xfId="0" applyFont="1" applyBorder="1" applyAlignment="1">
      <alignment horizontal="center"/>
    </xf>
    <xf numFmtId="0" fontId="43" fillId="0" borderId="7" xfId="0" applyFont="1" applyBorder="1" applyAlignment="1">
      <alignment horizontal="center"/>
    </xf>
    <xf numFmtId="167" fontId="33" fillId="2" borderId="8" xfId="5" applyFont="1" applyFill="1" applyBorder="1" applyAlignment="1">
      <alignment horizontal="center"/>
    </xf>
    <xf numFmtId="167" fontId="33" fillId="2" borderId="9" xfId="5" applyFont="1" applyFill="1" applyBorder="1" applyAlignment="1">
      <alignment horizontal="center"/>
    </xf>
    <xf numFmtId="167" fontId="43" fillId="2" borderId="8" xfId="5" applyFont="1" applyFill="1" applyBorder="1" applyAlignment="1">
      <alignment horizontal="center"/>
    </xf>
    <xf numFmtId="167" fontId="43" fillId="2" borderId="9" xfId="5" applyFont="1" applyFill="1" applyBorder="1" applyAlignment="1">
      <alignment horizontal="center"/>
    </xf>
    <xf numFmtId="167" fontId="33" fillId="2" borderId="18" xfId="5" applyFont="1" applyFill="1" applyBorder="1" applyAlignment="1">
      <alignment horizontal="center" vertical="center"/>
    </xf>
    <xf numFmtId="0" fontId="67" fillId="2" borderId="6" xfId="0" applyFont="1" applyFill="1" applyBorder="1" applyAlignment="1">
      <alignment horizontal="center" vertical="center" wrapText="1"/>
    </xf>
    <xf numFmtId="0" fontId="67" fillId="2" borderId="7" xfId="0" applyFont="1" applyFill="1" applyBorder="1" applyAlignment="1">
      <alignment horizontal="center" vertical="center" wrapText="1"/>
    </xf>
    <xf numFmtId="0" fontId="67" fillId="2" borderId="11" xfId="0" applyFont="1" applyFill="1" applyBorder="1" applyAlignment="1">
      <alignment horizontal="center" vertical="center" wrapText="1"/>
    </xf>
    <xf numFmtId="0" fontId="67" fillId="2" borderId="12" xfId="0" applyFont="1" applyFill="1" applyBorder="1" applyAlignment="1">
      <alignment horizontal="center" vertical="center" wrapText="1"/>
    </xf>
    <xf numFmtId="0" fontId="67" fillId="2" borderId="20" xfId="0" applyFont="1" applyFill="1" applyBorder="1" applyAlignment="1">
      <alignment horizontal="center" vertical="center" wrapText="1"/>
    </xf>
    <xf numFmtId="0" fontId="67" fillId="2" borderId="19" xfId="0" applyFont="1" applyFill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33" fillId="2" borderId="8" xfId="0" applyFont="1" applyFill="1" applyBorder="1" applyAlignment="1">
      <alignment horizontal="center"/>
    </xf>
    <xf numFmtId="0" fontId="33" fillId="2" borderId="9" xfId="0" applyFont="1" applyFill="1" applyBorder="1" applyAlignment="1">
      <alignment horizontal="center"/>
    </xf>
    <xf numFmtId="167" fontId="33" fillId="2" borderId="8" xfId="5" applyFont="1" applyFill="1" applyBorder="1" applyAlignment="1">
      <alignment horizontal="center" vertical="center"/>
    </xf>
    <xf numFmtId="167" fontId="33" fillId="2" borderId="9" xfId="5" applyFont="1" applyFill="1" applyBorder="1" applyAlignment="1">
      <alignment horizontal="center" vertical="center"/>
    </xf>
    <xf numFmtId="0" fontId="43" fillId="2" borderId="8" xfId="0" applyFont="1" applyFill="1" applyBorder="1" applyAlignment="1">
      <alignment horizontal="center"/>
    </xf>
    <xf numFmtId="0" fontId="43" fillId="2" borderId="9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10" xfId="0" quotePrefix="1" applyFont="1" applyFill="1" applyBorder="1" applyAlignment="1">
      <alignment horizontal="center" vertical="center" wrapText="1"/>
    </xf>
    <xf numFmtId="0" fontId="8" fillId="0" borderId="17" xfId="0" quotePrefix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54" fillId="0" borderId="5" xfId="0" applyFont="1" applyFill="1" applyBorder="1" applyAlignment="1">
      <alignment horizontal="center" vertical="center" wrapText="1"/>
    </xf>
    <xf numFmtId="0" fontId="54" fillId="0" borderId="10" xfId="0" applyFont="1" applyFill="1" applyBorder="1" applyAlignment="1">
      <alignment horizontal="center" vertical="center" wrapText="1"/>
    </xf>
    <xf numFmtId="0" fontId="54" fillId="0" borderId="17" xfId="0" applyFont="1" applyFill="1" applyBorder="1" applyAlignment="1">
      <alignment horizontal="center" vertical="center" wrapText="1"/>
    </xf>
    <xf numFmtId="0" fontId="54" fillId="0" borderId="5" xfId="0" applyNumberFormat="1" applyFont="1" applyBorder="1" applyAlignment="1">
      <alignment horizontal="center" vertical="center" wrapText="1"/>
    </xf>
    <xf numFmtId="0" fontId="54" fillId="0" borderId="10" xfId="0" applyNumberFormat="1" applyFont="1" applyBorder="1" applyAlignment="1">
      <alignment horizontal="center" vertical="center" wrapText="1"/>
    </xf>
    <xf numFmtId="0" fontId="54" fillId="0" borderId="17" xfId="0" applyNumberFormat="1" applyFont="1" applyBorder="1" applyAlignment="1">
      <alignment horizontal="center" vertical="center" wrapText="1"/>
    </xf>
    <xf numFmtId="0" fontId="54" fillId="0" borderId="5" xfId="0" applyNumberFormat="1" applyFont="1" applyFill="1" applyBorder="1" applyAlignment="1">
      <alignment horizontal="center" vertical="center" wrapText="1"/>
    </xf>
    <xf numFmtId="0" fontId="54" fillId="0" borderId="10" xfId="0" applyNumberFormat="1" applyFont="1" applyFill="1" applyBorder="1" applyAlignment="1">
      <alignment horizontal="center" vertical="center" wrapText="1"/>
    </xf>
    <xf numFmtId="0" fontId="54" fillId="0" borderId="17" xfId="0" applyNumberFormat="1" applyFont="1" applyFill="1" applyBorder="1" applyAlignment="1">
      <alignment horizontal="center" vertical="center" wrapText="1"/>
    </xf>
    <xf numFmtId="0" fontId="54" fillId="0" borderId="6" xfId="0" applyFont="1" applyFill="1" applyBorder="1" applyAlignment="1">
      <alignment horizontal="center" vertical="center" wrapText="1"/>
    </xf>
    <xf numFmtId="0" fontId="54" fillId="0" borderId="38" xfId="0" applyFont="1" applyFill="1" applyBorder="1" applyAlignment="1">
      <alignment horizontal="center" vertical="center" wrapText="1"/>
    </xf>
    <xf numFmtId="0" fontId="54" fillId="0" borderId="7" xfId="0" applyFont="1" applyFill="1" applyBorder="1" applyAlignment="1">
      <alignment horizontal="center" vertical="center" wrapText="1"/>
    </xf>
    <xf numFmtId="0" fontId="54" fillId="0" borderId="20" xfId="0" applyFont="1" applyFill="1" applyBorder="1" applyAlignment="1">
      <alignment horizontal="center" vertical="center" wrapText="1"/>
    </xf>
    <xf numFmtId="0" fontId="54" fillId="0" borderId="4" xfId="0" applyFont="1" applyFill="1" applyBorder="1" applyAlignment="1">
      <alignment horizontal="center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54" fillId="0" borderId="11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18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/>
    </xf>
    <xf numFmtId="0" fontId="81" fillId="3" borderId="18" xfId="0" applyFont="1" applyFill="1" applyBorder="1" applyAlignment="1">
      <alignment horizontal="center" vertical="center" wrapText="1"/>
    </xf>
    <xf numFmtId="0" fontId="81" fillId="4" borderId="18" xfId="0" applyFont="1" applyFill="1" applyBorder="1" applyAlignment="1">
      <alignment horizontal="center" vertical="center" wrapText="1"/>
    </xf>
    <xf numFmtId="0" fontId="50" fillId="0" borderId="18" xfId="0" applyFont="1" applyFill="1" applyBorder="1" applyAlignment="1">
      <alignment horizontal="center"/>
    </xf>
    <xf numFmtId="0" fontId="51" fillId="0" borderId="18" xfId="0" applyFont="1" applyFill="1" applyBorder="1" applyAlignment="1">
      <alignment horizontal="center" vertical="center" wrapText="1"/>
    </xf>
    <xf numFmtId="0" fontId="69" fillId="0" borderId="9" xfId="0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/>
    </xf>
    <xf numFmtId="0" fontId="81" fillId="4" borderId="4" xfId="0" applyFont="1" applyFill="1" applyBorder="1" applyAlignment="1">
      <alignment horizontal="center" vertical="center" wrapText="1"/>
    </xf>
    <xf numFmtId="0" fontId="81" fillId="4" borderId="22" xfId="0" applyFont="1" applyFill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 wrapText="1"/>
    </xf>
    <xf numFmtId="0" fontId="81" fillId="0" borderId="32" xfId="0" applyFont="1" applyBorder="1" applyAlignment="1">
      <alignment horizontal="center" vertical="center" wrapText="1"/>
    </xf>
    <xf numFmtId="0" fontId="81" fillId="0" borderId="17" xfId="0" applyFont="1" applyBorder="1" applyAlignment="1">
      <alignment horizontal="center" vertical="center" wrapText="1"/>
    </xf>
    <xf numFmtId="0" fontId="81" fillId="0" borderId="18" xfId="0" applyFont="1" applyBorder="1" applyAlignment="1">
      <alignment horizontal="center" vertical="center" wrapText="1"/>
    </xf>
    <xf numFmtId="0" fontId="81" fillId="0" borderId="30" xfId="0" applyFont="1" applyBorder="1" applyAlignment="1">
      <alignment horizontal="center" vertical="center" wrapText="1"/>
    </xf>
    <xf numFmtId="0" fontId="81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5" fillId="0" borderId="0" xfId="0" applyFont="1" applyAlignment="1">
      <alignment horizontal="center" vertical="center"/>
    </xf>
    <xf numFmtId="0" fontId="81" fillId="0" borderId="33" xfId="0" applyFont="1" applyBorder="1" applyAlignment="1">
      <alignment horizontal="center" vertical="center" wrapText="1"/>
    </xf>
    <xf numFmtId="0" fontId="81" fillId="3" borderId="17" xfId="0" applyFont="1" applyFill="1" applyBorder="1" applyAlignment="1">
      <alignment horizontal="center" vertical="center" wrapText="1"/>
    </xf>
    <xf numFmtId="0" fontId="81" fillId="0" borderId="10" xfId="0" applyFont="1" applyBorder="1" applyAlignment="1">
      <alignment horizontal="center" vertical="center" wrapText="1"/>
    </xf>
    <xf numFmtId="0" fontId="81" fillId="0" borderId="29" xfId="0" applyFont="1" applyBorder="1" applyAlignment="1">
      <alignment horizontal="center" vertical="center"/>
    </xf>
    <xf numFmtId="0" fontId="81" fillId="0" borderId="17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54" fillId="0" borderId="8" xfId="0" applyFont="1" applyFill="1" applyBorder="1" applyAlignment="1">
      <alignment horizontal="center" vertical="center" wrapText="1"/>
    </xf>
    <xf numFmtId="0" fontId="54" fillId="0" borderId="9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63" fillId="0" borderId="8" xfId="0" applyFont="1" applyFill="1" applyBorder="1" applyAlignment="1">
      <alignment horizontal="right" vertical="center"/>
    </xf>
    <xf numFmtId="0" fontId="63" fillId="0" borderId="9" xfId="0" applyFont="1" applyFill="1" applyBorder="1" applyAlignment="1">
      <alignment horizontal="right" vertic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3" fillId="11" borderId="0" xfId="0" applyFont="1" applyFill="1" applyAlignment="1">
      <alignment horizontal="left" vertical="justify" wrapText="1"/>
    </xf>
    <xf numFmtId="0" fontId="33" fillId="10" borderId="51" xfId="0" applyFont="1" applyFill="1" applyBorder="1" applyAlignment="1">
      <alignment horizontal="center" vertical="center"/>
    </xf>
    <xf numFmtId="0" fontId="33" fillId="10" borderId="53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 wrapText="1"/>
    </xf>
    <xf numFmtId="0" fontId="33" fillId="0" borderId="49" xfId="0" applyFont="1" applyFill="1" applyBorder="1" applyAlignment="1">
      <alignment horizontal="center" vertical="center" wrapText="1"/>
    </xf>
    <xf numFmtId="0" fontId="33" fillId="0" borderId="50" xfId="0" applyFont="1" applyFill="1" applyBorder="1" applyAlignment="1">
      <alignment horizontal="center" vertical="center" wrapText="1"/>
    </xf>
    <xf numFmtId="0" fontId="33" fillId="0" borderId="51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vertical="center" wrapText="1"/>
    </xf>
    <xf numFmtId="0" fontId="33" fillId="0" borderId="53" xfId="0" applyFont="1" applyFill="1" applyBorder="1" applyAlignment="1">
      <alignment horizontal="center" vertical="center" wrapText="1"/>
    </xf>
    <xf numFmtId="0" fontId="33" fillId="0" borderId="45" xfId="0" applyFont="1" applyFill="1" applyBorder="1" applyAlignment="1">
      <alignment horizontal="center" vertical="center" wrapText="1"/>
    </xf>
    <xf numFmtId="0" fontId="33" fillId="0" borderId="23" xfId="0" applyFont="1" applyFill="1" applyBorder="1" applyAlignment="1">
      <alignment horizontal="center" vertical="center" wrapText="1"/>
    </xf>
    <xf numFmtId="0" fontId="33" fillId="0" borderId="54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vertical="justify"/>
    </xf>
    <xf numFmtId="0" fontId="33" fillId="0" borderId="56" xfId="0" applyFont="1" applyFill="1" applyBorder="1" applyAlignment="1">
      <alignment horizontal="center" vertical="justify"/>
    </xf>
    <xf numFmtId="0" fontId="33" fillId="0" borderId="57" xfId="0" applyFont="1" applyFill="1" applyBorder="1" applyAlignment="1">
      <alignment horizontal="center" vertical="justify"/>
    </xf>
    <xf numFmtId="0" fontId="33" fillId="0" borderId="46" xfId="0" applyFont="1" applyFill="1" applyBorder="1" applyAlignment="1">
      <alignment horizontal="center" vertical="center" wrapText="1"/>
    </xf>
    <xf numFmtId="0" fontId="33" fillId="0" borderId="55" xfId="0" applyFont="1" applyFill="1" applyBorder="1" applyAlignment="1">
      <alignment horizontal="center" vertical="center" wrapText="1"/>
    </xf>
    <xf numFmtId="49" fontId="33" fillId="0" borderId="58" xfId="0" applyNumberFormat="1" applyFont="1" applyFill="1" applyBorder="1" applyAlignment="1">
      <alignment horizontal="center" vertical="center"/>
    </xf>
    <xf numFmtId="49" fontId="33" fillId="0" borderId="54" xfId="0" applyNumberFormat="1" applyFont="1" applyFill="1" applyBorder="1" applyAlignment="1">
      <alignment horizontal="center" vertical="center"/>
    </xf>
    <xf numFmtId="49" fontId="33" fillId="0" borderId="10" xfId="0" applyNumberFormat="1" applyFont="1" applyFill="1" applyBorder="1" applyAlignment="1">
      <alignment horizontal="center" vertical="center"/>
    </xf>
    <xf numFmtId="49" fontId="33" fillId="0" borderId="17" xfId="0" applyNumberFormat="1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justify"/>
    </xf>
    <xf numFmtId="0" fontId="33" fillId="0" borderId="9" xfId="0" applyFont="1" applyFill="1" applyBorder="1" applyAlignment="1">
      <alignment horizontal="center" vertical="justify"/>
    </xf>
    <xf numFmtId="0" fontId="7" fillId="0" borderId="5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6" fillId="11" borderId="0" xfId="0" applyFont="1" applyFill="1" applyBorder="1" applyAlignment="1">
      <alignment horizontal="center" vertical="center"/>
    </xf>
    <xf numFmtId="0" fontId="76" fillId="11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7" fillId="10" borderId="26" xfId="0" quotePrefix="1" applyFont="1" applyFill="1" applyBorder="1" applyAlignment="1">
      <alignment horizontal="center"/>
    </xf>
    <xf numFmtId="0" fontId="47" fillId="10" borderId="60" xfId="0" quotePrefix="1" applyFont="1" applyFill="1" applyBorder="1" applyAlignment="1">
      <alignment horizontal="center"/>
    </xf>
    <xf numFmtId="0" fontId="60" fillId="0" borderId="40" xfId="0" applyFont="1" applyFill="1" applyBorder="1" applyAlignment="1">
      <alignment horizontal="center" vertical="center"/>
    </xf>
    <xf numFmtId="0" fontId="60" fillId="0" borderId="39" xfId="0" applyFont="1" applyFill="1" applyBorder="1" applyAlignment="1">
      <alignment horizontal="center" vertical="center"/>
    </xf>
    <xf numFmtId="0" fontId="60" fillId="0" borderId="41" xfId="0" applyFont="1" applyFill="1" applyBorder="1" applyAlignment="1">
      <alignment horizontal="center" vertical="center"/>
    </xf>
    <xf numFmtId="0" fontId="60" fillId="0" borderId="42" xfId="0" applyFont="1" applyFill="1" applyBorder="1" applyAlignment="1">
      <alignment horizontal="center" vertical="center"/>
    </xf>
    <xf numFmtId="0" fontId="60" fillId="0" borderId="40" xfId="0" applyFont="1" applyFill="1" applyBorder="1" applyAlignment="1">
      <alignment horizontal="center" vertical="justify" wrapText="1"/>
    </xf>
    <xf numFmtId="0" fontId="60" fillId="0" borderId="39" xfId="0" applyFont="1" applyFill="1" applyBorder="1" applyAlignment="1">
      <alignment horizontal="center" vertical="justify" wrapText="1"/>
    </xf>
    <xf numFmtId="0" fontId="60" fillId="0" borderId="41" xfId="0" applyFont="1" applyFill="1" applyBorder="1" applyAlignment="1">
      <alignment horizontal="center" vertical="justify" wrapText="1"/>
    </xf>
    <xf numFmtId="0" fontId="60" fillId="0" borderId="42" xfId="0" applyFont="1" applyFill="1" applyBorder="1" applyAlignment="1">
      <alignment horizontal="center" vertical="justify" wrapText="1"/>
    </xf>
    <xf numFmtId="0" fontId="29" fillId="0" borderId="8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9" fillId="0" borderId="8" xfId="1" applyFont="1" applyFill="1" applyBorder="1" applyAlignment="1">
      <alignment horizontal="center"/>
    </xf>
    <xf numFmtId="0" fontId="29" fillId="0" borderId="9" xfId="1" applyFont="1" applyFill="1" applyBorder="1" applyAlignment="1">
      <alignment horizontal="center"/>
    </xf>
    <xf numFmtId="0" fontId="29" fillId="0" borderId="8" xfId="1" applyFont="1" applyFill="1" applyBorder="1" applyAlignment="1">
      <alignment horizontal="left"/>
    </xf>
    <xf numFmtId="0" fontId="29" fillId="0" borderId="9" xfId="1" applyFont="1" applyFill="1" applyBorder="1" applyAlignment="1">
      <alignment horizontal="left"/>
    </xf>
    <xf numFmtId="0" fontId="29" fillId="0" borderId="64" xfId="1" applyFont="1" applyFill="1" applyBorder="1" applyAlignment="1">
      <alignment horizontal="center"/>
    </xf>
    <xf numFmtId="0" fontId="40" fillId="0" borderId="0" xfId="1" applyFont="1" applyFill="1" applyBorder="1" applyAlignment="1">
      <alignment horizontal="center"/>
    </xf>
    <xf numFmtId="0" fontId="40" fillId="0" borderId="0" xfId="0" applyFont="1" applyFill="1" applyAlignment="1">
      <alignment horizontal="center"/>
    </xf>
    <xf numFmtId="0" fontId="27" fillId="0" borderId="18" xfId="1" applyFont="1" applyFill="1" applyBorder="1" applyAlignment="1">
      <alignment horizontal="center" vertical="center"/>
    </xf>
    <xf numFmtId="0" fontId="27" fillId="0" borderId="18" xfId="1" applyFont="1" applyFill="1" applyBorder="1" applyAlignment="1">
      <alignment horizontal="center"/>
    </xf>
    <xf numFmtId="167" fontId="28" fillId="0" borderId="0" xfId="0" applyNumberFormat="1" applyFont="1" applyFill="1" applyAlignment="1">
      <alignment horizontal="center"/>
    </xf>
    <xf numFmtId="167" fontId="28" fillId="0" borderId="0" xfId="0" applyNumberFormat="1" applyFont="1" applyFill="1" applyBorder="1" applyAlignment="1">
      <alignment horizontal="center"/>
    </xf>
    <xf numFmtId="0" fontId="29" fillId="0" borderId="18" xfId="1" applyFont="1" applyFill="1" applyBorder="1" applyAlignment="1">
      <alignment horizontal="center"/>
    </xf>
  </cellXfs>
  <cellStyles count="7">
    <cellStyle name="Excel Built-in Normal" xfId="1"/>
    <cellStyle name="Millares" xfId="5" builtinId="3"/>
    <cellStyle name="Moneda" xfId="6" builtinId="4"/>
    <cellStyle name="Normal" xfId="0" builtinId="0"/>
    <cellStyle name="Normal 2" xfId="2"/>
    <cellStyle name="Normal 3" xfId="4"/>
    <cellStyle name="Normal_TABLA_2" xfId="3"/>
  </cellStyles>
  <dxfs count="2"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FF"/>
      <rgbColor rgb="00333333"/>
    </indexedColors>
    <mruColors>
      <color rgb="FFE3D3A7"/>
      <color rgb="FFCCFFFF"/>
      <color rgb="FFC0B7F7"/>
      <color rgb="FFE2E2E2"/>
      <color rgb="FFFFCCFF"/>
      <color rgb="FF99FF99"/>
      <color rgb="FF000099"/>
      <color rgb="FFEEF3F8"/>
      <color rgb="FF238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118</xdr:row>
      <xdr:rowOff>0</xdr:rowOff>
    </xdr:from>
    <xdr:to>
      <xdr:col>8</xdr:col>
      <xdr:colOff>1628775</xdr:colOff>
      <xdr:row>118</xdr:row>
      <xdr:rowOff>0</xdr:rowOff>
    </xdr:to>
    <xdr:cxnSp macro="">
      <xdr:nvCxnSpPr>
        <xdr:cNvPr id="14" name="Conector recto 13"/>
        <xdr:cNvCxnSpPr/>
      </xdr:nvCxnSpPr>
      <xdr:spPr bwMode="auto">
        <a:xfrm>
          <a:off x="4010025" y="12992100"/>
          <a:ext cx="162877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3</xdr:col>
      <xdr:colOff>9525</xdr:colOff>
      <xdr:row>8</xdr:row>
      <xdr:rowOff>133350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5661" y="598714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</xdr:row>
      <xdr:rowOff>142875</xdr:rowOff>
    </xdr:from>
    <xdr:to>
      <xdr:col>6</xdr:col>
      <xdr:colOff>876300</xdr:colOff>
      <xdr:row>8</xdr:row>
      <xdr:rowOff>144463</xdr:rowOff>
    </xdr:to>
    <xdr:cxnSp macro="">
      <xdr:nvCxnSpPr>
        <xdr:cNvPr id="3" name="2 Conector recto"/>
        <xdr:cNvCxnSpPr/>
      </xdr:nvCxnSpPr>
      <xdr:spPr bwMode="auto">
        <a:xfrm>
          <a:off x="1600200" y="752475"/>
          <a:ext cx="426720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9525</xdr:colOff>
      <xdr:row>25</xdr:row>
      <xdr:rowOff>133350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115661" y="598714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25</xdr:row>
      <xdr:rowOff>142875</xdr:rowOff>
    </xdr:from>
    <xdr:to>
      <xdr:col>6</xdr:col>
      <xdr:colOff>876300</xdr:colOff>
      <xdr:row>25</xdr:row>
      <xdr:rowOff>144463</xdr:rowOff>
    </xdr:to>
    <xdr:cxnSp macro="">
      <xdr:nvCxnSpPr>
        <xdr:cNvPr id="181" name="180 Conector recto"/>
        <xdr:cNvCxnSpPr/>
      </xdr:nvCxnSpPr>
      <xdr:spPr bwMode="auto">
        <a:xfrm>
          <a:off x="1601561" y="741589"/>
          <a:ext cx="4336596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25</xdr:row>
      <xdr:rowOff>142875</xdr:rowOff>
    </xdr:from>
    <xdr:to>
      <xdr:col>6</xdr:col>
      <xdr:colOff>876300</xdr:colOff>
      <xdr:row>25</xdr:row>
      <xdr:rowOff>144463</xdr:rowOff>
    </xdr:to>
    <xdr:cxnSp macro="">
      <xdr:nvCxnSpPr>
        <xdr:cNvPr id="34" name="33 Conector recto"/>
        <xdr:cNvCxnSpPr/>
      </xdr:nvCxnSpPr>
      <xdr:spPr bwMode="auto">
        <a:xfrm>
          <a:off x="1600200" y="752475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9525</xdr:colOff>
      <xdr:row>42</xdr:row>
      <xdr:rowOff>133350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42</xdr:row>
      <xdr:rowOff>142875</xdr:rowOff>
    </xdr:from>
    <xdr:to>
      <xdr:col>6</xdr:col>
      <xdr:colOff>876300</xdr:colOff>
      <xdr:row>42</xdr:row>
      <xdr:rowOff>144463</xdr:rowOff>
    </xdr:to>
    <xdr:cxnSp macro="">
      <xdr:nvCxnSpPr>
        <xdr:cNvPr id="36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42</xdr:row>
      <xdr:rowOff>142875</xdr:rowOff>
    </xdr:from>
    <xdr:to>
      <xdr:col>6</xdr:col>
      <xdr:colOff>876300</xdr:colOff>
      <xdr:row>42</xdr:row>
      <xdr:rowOff>144463</xdr:rowOff>
    </xdr:to>
    <xdr:cxnSp macro="">
      <xdr:nvCxnSpPr>
        <xdr:cNvPr id="37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59</xdr:row>
      <xdr:rowOff>0</xdr:rowOff>
    </xdr:from>
    <xdr:to>
      <xdr:col>3</xdr:col>
      <xdr:colOff>9525</xdr:colOff>
      <xdr:row>59</xdr:row>
      <xdr:rowOff>133350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59</xdr:row>
      <xdr:rowOff>142875</xdr:rowOff>
    </xdr:from>
    <xdr:to>
      <xdr:col>6</xdr:col>
      <xdr:colOff>876300</xdr:colOff>
      <xdr:row>59</xdr:row>
      <xdr:rowOff>144463</xdr:rowOff>
    </xdr:to>
    <xdr:cxnSp macro="">
      <xdr:nvCxnSpPr>
        <xdr:cNvPr id="39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59</xdr:row>
      <xdr:rowOff>142875</xdr:rowOff>
    </xdr:from>
    <xdr:to>
      <xdr:col>6</xdr:col>
      <xdr:colOff>876300</xdr:colOff>
      <xdr:row>59</xdr:row>
      <xdr:rowOff>144463</xdr:rowOff>
    </xdr:to>
    <xdr:cxnSp macro="">
      <xdr:nvCxnSpPr>
        <xdr:cNvPr id="40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76</xdr:row>
      <xdr:rowOff>0</xdr:rowOff>
    </xdr:from>
    <xdr:to>
      <xdr:col>3</xdr:col>
      <xdr:colOff>9525</xdr:colOff>
      <xdr:row>76</xdr:row>
      <xdr:rowOff>133350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76</xdr:row>
      <xdr:rowOff>142875</xdr:rowOff>
    </xdr:from>
    <xdr:to>
      <xdr:col>6</xdr:col>
      <xdr:colOff>876300</xdr:colOff>
      <xdr:row>76</xdr:row>
      <xdr:rowOff>144463</xdr:rowOff>
    </xdr:to>
    <xdr:cxnSp macro="">
      <xdr:nvCxnSpPr>
        <xdr:cNvPr id="42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76</xdr:row>
      <xdr:rowOff>142875</xdr:rowOff>
    </xdr:from>
    <xdr:to>
      <xdr:col>6</xdr:col>
      <xdr:colOff>876300</xdr:colOff>
      <xdr:row>76</xdr:row>
      <xdr:rowOff>144463</xdr:rowOff>
    </xdr:to>
    <xdr:cxnSp macro="">
      <xdr:nvCxnSpPr>
        <xdr:cNvPr id="43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93</xdr:row>
      <xdr:rowOff>0</xdr:rowOff>
    </xdr:from>
    <xdr:to>
      <xdr:col>3</xdr:col>
      <xdr:colOff>9525</xdr:colOff>
      <xdr:row>93</xdr:row>
      <xdr:rowOff>133350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93</xdr:row>
      <xdr:rowOff>142875</xdr:rowOff>
    </xdr:from>
    <xdr:to>
      <xdr:col>6</xdr:col>
      <xdr:colOff>876300</xdr:colOff>
      <xdr:row>93</xdr:row>
      <xdr:rowOff>144463</xdr:rowOff>
    </xdr:to>
    <xdr:cxnSp macro="">
      <xdr:nvCxnSpPr>
        <xdr:cNvPr id="45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93</xdr:row>
      <xdr:rowOff>142875</xdr:rowOff>
    </xdr:from>
    <xdr:to>
      <xdr:col>6</xdr:col>
      <xdr:colOff>876300</xdr:colOff>
      <xdr:row>93</xdr:row>
      <xdr:rowOff>144463</xdr:rowOff>
    </xdr:to>
    <xdr:cxnSp macro="">
      <xdr:nvCxnSpPr>
        <xdr:cNvPr id="46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110</xdr:row>
      <xdr:rowOff>0</xdr:rowOff>
    </xdr:from>
    <xdr:to>
      <xdr:col>3</xdr:col>
      <xdr:colOff>9525</xdr:colOff>
      <xdr:row>110</xdr:row>
      <xdr:rowOff>133350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110</xdr:row>
      <xdr:rowOff>142875</xdr:rowOff>
    </xdr:from>
    <xdr:to>
      <xdr:col>6</xdr:col>
      <xdr:colOff>876300</xdr:colOff>
      <xdr:row>110</xdr:row>
      <xdr:rowOff>144463</xdr:rowOff>
    </xdr:to>
    <xdr:cxnSp macro="">
      <xdr:nvCxnSpPr>
        <xdr:cNvPr id="48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110</xdr:row>
      <xdr:rowOff>142875</xdr:rowOff>
    </xdr:from>
    <xdr:to>
      <xdr:col>6</xdr:col>
      <xdr:colOff>876300</xdr:colOff>
      <xdr:row>110</xdr:row>
      <xdr:rowOff>144463</xdr:rowOff>
    </xdr:to>
    <xdr:cxnSp macro="">
      <xdr:nvCxnSpPr>
        <xdr:cNvPr id="49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127</xdr:row>
      <xdr:rowOff>0</xdr:rowOff>
    </xdr:from>
    <xdr:to>
      <xdr:col>3</xdr:col>
      <xdr:colOff>9525</xdr:colOff>
      <xdr:row>127</xdr:row>
      <xdr:rowOff>133350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127</xdr:row>
      <xdr:rowOff>142875</xdr:rowOff>
    </xdr:from>
    <xdr:to>
      <xdr:col>6</xdr:col>
      <xdr:colOff>876300</xdr:colOff>
      <xdr:row>127</xdr:row>
      <xdr:rowOff>144463</xdr:rowOff>
    </xdr:to>
    <xdr:cxnSp macro="">
      <xdr:nvCxnSpPr>
        <xdr:cNvPr id="51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127</xdr:row>
      <xdr:rowOff>142875</xdr:rowOff>
    </xdr:from>
    <xdr:to>
      <xdr:col>6</xdr:col>
      <xdr:colOff>876300</xdr:colOff>
      <xdr:row>127</xdr:row>
      <xdr:rowOff>144463</xdr:rowOff>
    </xdr:to>
    <xdr:cxnSp macro="">
      <xdr:nvCxnSpPr>
        <xdr:cNvPr id="52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144</xdr:row>
      <xdr:rowOff>0</xdr:rowOff>
    </xdr:from>
    <xdr:to>
      <xdr:col>3</xdr:col>
      <xdr:colOff>9525</xdr:colOff>
      <xdr:row>144</xdr:row>
      <xdr:rowOff>133350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144</xdr:row>
      <xdr:rowOff>142875</xdr:rowOff>
    </xdr:from>
    <xdr:to>
      <xdr:col>6</xdr:col>
      <xdr:colOff>876300</xdr:colOff>
      <xdr:row>144</xdr:row>
      <xdr:rowOff>144463</xdr:rowOff>
    </xdr:to>
    <xdr:cxnSp macro="">
      <xdr:nvCxnSpPr>
        <xdr:cNvPr id="54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144</xdr:row>
      <xdr:rowOff>142875</xdr:rowOff>
    </xdr:from>
    <xdr:to>
      <xdr:col>6</xdr:col>
      <xdr:colOff>876300</xdr:colOff>
      <xdr:row>144</xdr:row>
      <xdr:rowOff>144463</xdr:rowOff>
    </xdr:to>
    <xdr:cxnSp macro="">
      <xdr:nvCxnSpPr>
        <xdr:cNvPr id="55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161</xdr:row>
      <xdr:rowOff>0</xdr:rowOff>
    </xdr:from>
    <xdr:to>
      <xdr:col>3</xdr:col>
      <xdr:colOff>9525</xdr:colOff>
      <xdr:row>161</xdr:row>
      <xdr:rowOff>133350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161</xdr:row>
      <xdr:rowOff>142875</xdr:rowOff>
    </xdr:from>
    <xdr:to>
      <xdr:col>6</xdr:col>
      <xdr:colOff>876300</xdr:colOff>
      <xdr:row>161</xdr:row>
      <xdr:rowOff>144463</xdr:rowOff>
    </xdr:to>
    <xdr:cxnSp macro="">
      <xdr:nvCxnSpPr>
        <xdr:cNvPr id="57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161</xdr:row>
      <xdr:rowOff>142875</xdr:rowOff>
    </xdr:from>
    <xdr:to>
      <xdr:col>6</xdr:col>
      <xdr:colOff>876300</xdr:colOff>
      <xdr:row>161</xdr:row>
      <xdr:rowOff>144463</xdr:rowOff>
    </xdr:to>
    <xdr:cxnSp macro="">
      <xdr:nvCxnSpPr>
        <xdr:cNvPr id="58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9525</xdr:colOff>
      <xdr:row>8</xdr:row>
      <xdr:rowOff>133350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</xdr:row>
      <xdr:rowOff>142875</xdr:rowOff>
    </xdr:from>
    <xdr:to>
      <xdr:col>15</xdr:col>
      <xdr:colOff>876300</xdr:colOff>
      <xdr:row>8</xdr:row>
      <xdr:rowOff>144463</xdr:rowOff>
    </xdr:to>
    <xdr:cxnSp macro="">
      <xdr:nvCxnSpPr>
        <xdr:cNvPr id="60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</xdr:row>
      <xdr:rowOff>142875</xdr:rowOff>
    </xdr:from>
    <xdr:to>
      <xdr:col>15</xdr:col>
      <xdr:colOff>876300</xdr:colOff>
      <xdr:row>8</xdr:row>
      <xdr:rowOff>144463</xdr:rowOff>
    </xdr:to>
    <xdr:cxnSp macro="">
      <xdr:nvCxnSpPr>
        <xdr:cNvPr id="61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25</xdr:row>
      <xdr:rowOff>0</xdr:rowOff>
    </xdr:from>
    <xdr:to>
      <xdr:col>12</xdr:col>
      <xdr:colOff>9525</xdr:colOff>
      <xdr:row>25</xdr:row>
      <xdr:rowOff>133350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25</xdr:row>
      <xdr:rowOff>142875</xdr:rowOff>
    </xdr:from>
    <xdr:to>
      <xdr:col>15</xdr:col>
      <xdr:colOff>876300</xdr:colOff>
      <xdr:row>25</xdr:row>
      <xdr:rowOff>144463</xdr:rowOff>
    </xdr:to>
    <xdr:cxnSp macro="">
      <xdr:nvCxnSpPr>
        <xdr:cNvPr id="63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25</xdr:row>
      <xdr:rowOff>142875</xdr:rowOff>
    </xdr:from>
    <xdr:to>
      <xdr:col>15</xdr:col>
      <xdr:colOff>876300</xdr:colOff>
      <xdr:row>25</xdr:row>
      <xdr:rowOff>144463</xdr:rowOff>
    </xdr:to>
    <xdr:cxnSp macro="">
      <xdr:nvCxnSpPr>
        <xdr:cNvPr id="64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42</xdr:row>
      <xdr:rowOff>0</xdr:rowOff>
    </xdr:from>
    <xdr:to>
      <xdr:col>12</xdr:col>
      <xdr:colOff>9525</xdr:colOff>
      <xdr:row>42</xdr:row>
      <xdr:rowOff>133350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42</xdr:row>
      <xdr:rowOff>142875</xdr:rowOff>
    </xdr:from>
    <xdr:to>
      <xdr:col>15</xdr:col>
      <xdr:colOff>876300</xdr:colOff>
      <xdr:row>42</xdr:row>
      <xdr:rowOff>144463</xdr:rowOff>
    </xdr:to>
    <xdr:cxnSp macro="">
      <xdr:nvCxnSpPr>
        <xdr:cNvPr id="66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42</xdr:row>
      <xdr:rowOff>142875</xdr:rowOff>
    </xdr:from>
    <xdr:to>
      <xdr:col>15</xdr:col>
      <xdr:colOff>876300</xdr:colOff>
      <xdr:row>42</xdr:row>
      <xdr:rowOff>144463</xdr:rowOff>
    </xdr:to>
    <xdr:cxnSp macro="">
      <xdr:nvCxnSpPr>
        <xdr:cNvPr id="67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59</xdr:row>
      <xdr:rowOff>0</xdr:rowOff>
    </xdr:from>
    <xdr:to>
      <xdr:col>12</xdr:col>
      <xdr:colOff>9525</xdr:colOff>
      <xdr:row>59</xdr:row>
      <xdr:rowOff>133350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59</xdr:row>
      <xdr:rowOff>142875</xdr:rowOff>
    </xdr:from>
    <xdr:to>
      <xdr:col>15</xdr:col>
      <xdr:colOff>876300</xdr:colOff>
      <xdr:row>59</xdr:row>
      <xdr:rowOff>144463</xdr:rowOff>
    </xdr:to>
    <xdr:cxnSp macro="">
      <xdr:nvCxnSpPr>
        <xdr:cNvPr id="69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59</xdr:row>
      <xdr:rowOff>142875</xdr:rowOff>
    </xdr:from>
    <xdr:to>
      <xdr:col>15</xdr:col>
      <xdr:colOff>876300</xdr:colOff>
      <xdr:row>59</xdr:row>
      <xdr:rowOff>144463</xdr:rowOff>
    </xdr:to>
    <xdr:cxnSp macro="">
      <xdr:nvCxnSpPr>
        <xdr:cNvPr id="70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76</xdr:row>
      <xdr:rowOff>0</xdr:rowOff>
    </xdr:from>
    <xdr:to>
      <xdr:col>12</xdr:col>
      <xdr:colOff>9525</xdr:colOff>
      <xdr:row>76</xdr:row>
      <xdr:rowOff>133350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76</xdr:row>
      <xdr:rowOff>142875</xdr:rowOff>
    </xdr:from>
    <xdr:to>
      <xdr:col>15</xdr:col>
      <xdr:colOff>876300</xdr:colOff>
      <xdr:row>76</xdr:row>
      <xdr:rowOff>144463</xdr:rowOff>
    </xdr:to>
    <xdr:cxnSp macro="">
      <xdr:nvCxnSpPr>
        <xdr:cNvPr id="72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76</xdr:row>
      <xdr:rowOff>142875</xdr:rowOff>
    </xdr:from>
    <xdr:to>
      <xdr:col>15</xdr:col>
      <xdr:colOff>876300</xdr:colOff>
      <xdr:row>76</xdr:row>
      <xdr:rowOff>144463</xdr:rowOff>
    </xdr:to>
    <xdr:cxnSp macro="">
      <xdr:nvCxnSpPr>
        <xdr:cNvPr id="73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93</xdr:row>
      <xdr:rowOff>0</xdr:rowOff>
    </xdr:from>
    <xdr:to>
      <xdr:col>12</xdr:col>
      <xdr:colOff>9525</xdr:colOff>
      <xdr:row>93</xdr:row>
      <xdr:rowOff>133350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93</xdr:row>
      <xdr:rowOff>142875</xdr:rowOff>
    </xdr:from>
    <xdr:to>
      <xdr:col>15</xdr:col>
      <xdr:colOff>876300</xdr:colOff>
      <xdr:row>93</xdr:row>
      <xdr:rowOff>144463</xdr:rowOff>
    </xdr:to>
    <xdr:cxnSp macro="">
      <xdr:nvCxnSpPr>
        <xdr:cNvPr id="75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93</xdr:row>
      <xdr:rowOff>142875</xdr:rowOff>
    </xdr:from>
    <xdr:to>
      <xdr:col>15</xdr:col>
      <xdr:colOff>876300</xdr:colOff>
      <xdr:row>93</xdr:row>
      <xdr:rowOff>144463</xdr:rowOff>
    </xdr:to>
    <xdr:cxnSp macro="">
      <xdr:nvCxnSpPr>
        <xdr:cNvPr id="76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111</xdr:row>
      <xdr:rowOff>0</xdr:rowOff>
    </xdr:from>
    <xdr:to>
      <xdr:col>12</xdr:col>
      <xdr:colOff>9525</xdr:colOff>
      <xdr:row>111</xdr:row>
      <xdr:rowOff>133350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111</xdr:row>
      <xdr:rowOff>142875</xdr:rowOff>
    </xdr:from>
    <xdr:to>
      <xdr:col>15</xdr:col>
      <xdr:colOff>876300</xdr:colOff>
      <xdr:row>111</xdr:row>
      <xdr:rowOff>144463</xdr:rowOff>
    </xdr:to>
    <xdr:cxnSp macro="">
      <xdr:nvCxnSpPr>
        <xdr:cNvPr id="78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111</xdr:row>
      <xdr:rowOff>142875</xdr:rowOff>
    </xdr:from>
    <xdr:to>
      <xdr:col>15</xdr:col>
      <xdr:colOff>876300</xdr:colOff>
      <xdr:row>111</xdr:row>
      <xdr:rowOff>144463</xdr:rowOff>
    </xdr:to>
    <xdr:cxnSp macro="">
      <xdr:nvCxnSpPr>
        <xdr:cNvPr id="79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128</xdr:row>
      <xdr:rowOff>0</xdr:rowOff>
    </xdr:from>
    <xdr:to>
      <xdr:col>12</xdr:col>
      <xdr:colOff>9525</xdr:colOff>
      <xdr:row>128</xdr:row>
      <xdr:rowOff>133350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128</xdr:row>
      <xdr:rowOff>142875</xdr:rowOff>
    </xdr:from>
    <xdr:to>
      <xdr:col>15</xdr:col>
      <xdr:colOff>876300</xdr:colOff>
      <xdr:row>128</xdr:row>
      <xdr:rowOff>144463</xdr:rowOff>
    </xdr:to>
    <xdr:cxnSp macro="">
      <xdr:nvCxnSpPr>
        <xdr:cNvPr id="81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128</xdr:row>
      <xdr:rowOff>142875</xdr:rowOff>
    </xdr:from>
    <xdr:to>
      <xdr:col>15</xdr:col>
      <xdr:colOff>876300</xdr:colOff>
      <xdr:row>128</xdr:row>
      <xdr:rowOff>144463</xdr:rowOff>
    </xdr:to>
    <xdr:cxnSp macro="">
      <xdr:nvCxnSpPr>
        <xdr:cNvPr id="82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145</xdr:row>
      <xdr:rowOff>0</xdr:rowOff>
    </xdr:from>
    <xdr:to>
      <xdr:col>12</xdr:col>
      <xdr:colOff>9525</xdr:colOff>
      <xdr:row>145</xdr:row>
      <xdr:rowOff>133350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145</xdr:row>
      <xdr:rowOff>142875</xdr:rowOff>
    </xdr:from>
    <xdr:to>
      <xdr:col>15</xdr:col>
      <xdr:colOff>876300</xdr:colOff>
      <xdr:row>145</xdr:row>
      <xdr:rowOff>144463</xdr:rowOff>
    </xdr:to>
    <xdr:cxnSp macro="">
      <xdr:nvCxnSpPr>
        <xdr:cNvPr id="84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145</xdr:row>
      <xdr:rowOff>142875</xdr:rowOff>
    </xdr:from>
    <xdr:to>
      <xdr:col>15</xdr:col>
      <xdr:colOff>876300</xdr:colOff>
      <xdr:row>145</xdr:row>
      <xdr:rowOff>144463</xdr:rowOff>
    </xdr:to>
    <xdr:cxnSp macro="">
      <xdr:nvCxnSpPr>
        <xdr:cNvPr id="85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162</xdr:row>
      <xdr:rowOff>0</xdr:rowOff>
    </xdr:from>
    <xdr:to>
      <xdr:col>12</xdr:col>
      <xdr:colOff>9525</xdr:colOff>
      <xdr:row>162</xdr:row>
      <xdr:rowOff>133350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114300" y="3305175"/>
          <a:ext cx="1438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162</xdr:row>
      <xdr:rowOff>142875</xdr:rowOff>
    </xdr:from>
    <xdr:to>
      <xdr:col>15</xdr:col>
      <xdr:colOff>876300</xdr:colOff>
      <xdr:row>162</xdr:row>
      <xdr:rowOff>144463</xdr:rowOff>
    </xdr:to>
    <xdr:cxnSp macro="">
      <xdr:nvCxnSpPr>
        <xdr:cNvPr id="87" name="180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162</xdr:row>
      <xdr:rowOff>142875</xdr:rowOff>
    </xdr:from>
    <xdr:to>
      <xdr:col>15</xdr:col>
      <xdr:colOff>876300</xdr:colOff>
      <xdr:row>162</xdr:row>
      <xdr:rowOff>144463</xdr:rowOff>
    </xdr:to>
    <xdr:cxnSp macro="">
      <xdr:nvCxnSpPr>
        <xdr:cNvPr id="88" name="33 Conector recto"/>
        <xdr:cNvCxnSpPr/>
      </xdr:nvCxnSpPr>
      <xdr:spPr bwMode="auto">
        <a:xfrm>
          <a:off x="1600200" y="3448050"/>
          <a:ext cx="43338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178</xdr:row>
      <xdr:rowOff>0</xdr:rowOff>
    </xdr:from>
    <xdr:to>
      <xdr:col>3</xdr:col>
      <xdr:colOff>9525</xdr:colOff>
      <xdr:row>178</xdr:row>
      <xdr:rowOff>133350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178</xdr:row>
      <xdr:rowOff>142875</xdr:rowOff>
    </xdr:from>
    <xdr:to>
      <xdr:col>6</xdr:col>
      <xdr:colOff>876300</xdr:colOff>
      <xdr:row>178</xdr:row>
      <xdr:rowOff>144463</xdr:rowOff>
    </xdr:to>
    <xdr:cxnSp macro="">
      <xdr:nvCxnSpPr>
        <xdr:cNvPr id="9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178</xdr:row>
      <xdr:rowOff>142875</xdr:rowOff>
    </xdr:from>
    <xdr:to>
      <xdr:col>6</xdr:col>
      <xdr:colOff>876300</xdr:colOff>
      <xdr:row>178</xdr:row>
      <xdr:rowOff>144463</xdr:rowOff>
    </xdr:to>
    <xdr:cxnSp macro="">
      <xdr:nvCxnSpPr>
        <xdr:cNvPr id="9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199</xdr:row>
      <xdr:rowOff>0</xdr:rowOff>
    </xdr:from>
    <xdr:to>
      <xdr:col>3</xdr:col>
      <xdr:colOff>9525</xdr:colOff>
      <xdr:row>199</xdr:row>
      <xdr:rowOff>133350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199</xdr:row>
      <xdr:rowOff>142875</xdr:rowOff>
    </xdr:from>
    <xdr:to>
      <xdr:col>6</xdr:col>
      <xdr:colOff>876300</xdr:colOff>
      <xdr:row>199</xdr:row>
      <xdr:rowOff>144463</xdr:rowOff>
    </xdr:to>
    <xdr:cxnSp macro="">
      <xdr:nvCxnSpPr>
        <xdr:cNvPr id="9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199</xdr:row>
      <xdr:rowOff>142875</xdr:rowOff>
    </xdr:from>
    <xdr:to>
      <xdr:col>6</xdr:col>
      <xdr:colOff>876300</xdr:colOff>
      <xdr:row>199</xdr:row>
      <xdr:rowOff>144463</xdr:rowOff>
    </xdr:to>
    <xdr:cxnSp macro="">
      <xdr:nvCxnSpPr>
        <xdr:cNvPr id="9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216</xdr:row>
      <xdr:rowOff>0</xdr:rowOff>
    </xdr:from>
    <xdr:to>
      <xdr:col>3</xdr:col>
      <xdr:colOff>9525</xdr:colOff>
      <xdr:row>216</xdr:row>
      <xdr:rowOff>133350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216</xdr:row>
      <xdr:rowOff>142875</xdr:rowOff>
    </xdr:from>
    <xdr:to>
      <xdr:col>6</xdr:col>
      <xdr:colOff>876300</xdr:colOff>
      <xdr:row>216</xdr:row>
      <xdr:rowOff>144463</xdr:rowOff>
    </xdr:to>
    <xdr:cxnSp macro="">
      <xdr:nvCxnSpPr>
        <xdr:cNvPr id="9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216</xdr:row>
      <xdr:rowOff>142875</xdr:rowOff>
    </xdr:from>
    <xdr:to>
      <xdr:col>6</xdr:col>
      <xdr:colOff>876300</xdr:colOff>
      <xdr:row>216</xdr:row>
      <xdr:rowOff>144463</xdr:rowOff>
    </xdr:to>
    <xdr:cxnSp macro="">
      <xdr:nvCxnSpPr>
        <xdr:cNvPr id="9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233</xdr:row>
      <xdr:rowOff>0</xdr:rowOff>
    </xdr:from>
    <xdr:to>
      <xdr:col>3</xdr:col>
      <xdr:colOff>9525</xdr:colOff>
      <xdr:row>233</xdr:row>
      <xdr:rowOff>133350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233</xdr:row>
      <xdr:rowOff>142875</xdr:rowOff>
    </xdr:from>
    <xdr:to>
      <xdr:col>6</xdr:col>
      <xdr:colOff>876300</xdr:colOff>
      <xdr:row>233</xdr:row>
      <xdr:rowOff>144463</xdr:rowOff>
    </xdr:to>
    <xdr:cxnSp macro="">
      <xdr:nvCxnSpPr>
        <xdr:cNvPr id="9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233</xdr:row>
      <xdr:rowOff>142875</xdr:rowOff>
    </xdr:from>
    <xdr:to>
      <xdr:col>6</xdr:col>
      <xdr:colOff>876300</xdr:colOff>
      <xdr:row>233</xdr:row>
      <xdr:rowOff>144463</xdr:rowOff>
    </xdr:to>
    <xdr:cxnSp macro="">
      <xdr:nvCxnSpPr>
        <xdr:cNvPr id="10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250</xdr:row>
      <xdr:rowOff>0</xdr:rowOff>
    </xdr:from>
    <xdr:to>
      <xdr:col>3</xdr:col>
      <xdr:colOff>9525</xdr:colOff>
      <xdr:row>250</xdr:row>
      <xdr:rowOff>133350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250</xdr:row>
      <xdr:rowOff>142875</xdr:rowOff>
    </xdr:from>
    <xdr:to>
      <xdr:col>6</xdr:col>
      <xdr:colOff>876300</xdr:colOff>
      <xdr:row>250</xdr:row>
      <xdr:rowOff>144463</xdr:rowOff>
    </xdr:to>
    <xdr:cxnSp macro="">
      <xdr:nvCxnSpPr>
        <xdr:cNvPr id="10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250</xdr:row>
      <xdr:rowOff>142875</xdr:rowOff>
    </xdr:from>
    <xdr:to>
      <xdr:col>6</xdr:col>
      <xdr:colOff>876300</xdr:colOff>
      <xdr:row>250</xdr:row>
      <xdr:rowOff>144463</xdr:rowOff>
    </xdr:to>
    <xdr:cxnSp macro="">
      <xdr:nvCxnSpPr>
        <xdr:cNvPr id="10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267</xdr:row>
      <xdr:rowOff>0</xdr:rowOff>
    </xdr:from>
    <xdr:to>
      <xdr:col>3</xdr:col>
      <xdr:colOff>9525</xdr:colOff>
      <xdr:row>267</xdr:row>
      <xdr:rowOff>133350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267</xdr:row>
      <xdr:rowOff>142875</xdr:rowOff>
    </xdr:from>
    <xdr:to>
      <xdr:col>6</xdr:col>
      <xdr:colOff>876300</xdr:colOff>
      <xdr:row>267</xdr:row>
      <xdr:rowOff>144463</xdr:rowOff>
    </xdr:to>
    <xdr:cxnSp macro="">
      <xdr:nvCxnSpPr>
        <xdr:cNvPr id="10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267</xdr:row>
      <xdr:rowOff>142875</xdr:rowOff>
    </xdr:from>
    <xdr:to>
      <xdr:col>6</xdr:col>
      <xdr:colOff>876300</xdr:colOff>
      <xdr:row>267</xdr:row>
      <xdr:rowOff>144463</xdr:rowOff>
    </xdr:to>
    <xdr:cxnSp macro="">
      <xdr:nvCxnSpPr>
        <xdr:cNvPr id="10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284</xdr:row>
      <xdr:rowOff>0</xdr:rowOff>
    </xdr:from>
    <xdr:to>
      <xdr:col>3</xdr:col>
      <xdr:colOff>9525</xdr:colOff>
      <xdr:row>284</xdr:row>
      <xdr:rowOff>133350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284</xdr:row>
      <xdr:rowOff>142875</xdr:rowOff>
    </xdr:from>
    <xdr:to>
      <xdr:col>6</xdr:col>
      <xdr:colOff>876300</xdr:colOff>
      <xdr:row>284</xdr:row>
      <xdr:rowOff>144463</xdr:rowOff>
    </xdr:to>
    <xdr:cxnSp macro="">
      <xdr:nvCxnSpPr>
        <xdr:cNvPr id="10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284</xdr:row>
      <xdr:rowOff>142875</xdr:rowOff>
    </xdr:from>
    <xdr:to>
      <xdr:col>6</xdr:col>
      <xdr:colOff>876300</xdr:colOff>
      <xdr:row>284</xdr:row>
      <xdr:rowOff>144463</xdr:rowOff>
    </xdr:to>
    <xdr:cxnSp macro="">
      <xdr:nvCxnSpPr>
        <xdr:cNvPr id="10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301</xdr:row>
      <xdr:rowOff>0</xdr:rowOff>
    </xdr:from>
    <xdr:to>
      <xdr:col>3</xdr:col>
      <xdr:colOff>9525</xdr:colOff>
      <xdr:row>301</xdr:row>
      <xdr:rowOff>133350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301</xdr:row>
      <xdr:rowOff>142875</xdr:rowOff>
    </xdr:from>
    <xdr:to>
      <xdr:col>6</xdr:col>
      <xdr:colOff>876300</xdr:colOff>
      <xdr:row>301</xdr:row>
      <xdr:rowOff>144463</xdr:rowOff>
    </xdr:to>
    <xdr:cxnSp macro="">
      <xdr:nvCxnSpPr>
        <xdr:cNvPr id="11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301</xdr:row>
      <xdr:rowOff>142875</xdr:rowOff>
    </xdr:from>
    <xdr:to>
      <xdr:col>6</xdr:col>
      <xdr:colOff>876300</xdr:colOff>
      <xdr:row>301</xdr:row>
      <xdr:rowOff>144463</xdr:rowOff>
    </xdr:to>
    <xdr:cxnSp macro="">
      <xdr:nvCxnSpPr>
        <xdr:cNvPr id="11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318</xdr:row>
      <xdr:rowOff>0</xdr:rowOff>
    </xdr:from>
    <xdr:to>
      <xdr:col>3</xdr:col>
      <xdr:colOff>9525</xdr:colOff>
      <xdr:row>318</xdr:row>
      <xdr:rowOff>133350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318</xdr:row>
      <xdr:rowOff>142875</xdr:rowOff>
    </xdr:from>
    <xdr:to>
      <xdr:col>6</xdr:col>
      <xdr:colOff>876300</xdr:colOff>
      <xdr:row>318</xdr:row>
      <xdr:rowOff>144463</xdr:rowOff>
    </xdr:to>
    <xdr:cxnSp macro="">
      <xdr:nvCxnSpPr>
        <xdr:cNvPr id="11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318</xdr:row>
      <xdr:rowOff>142875</xdr:rowOff>
    </xdr:from>
    <xdr:to>
      <xdr:col>6</xdr:col>
      <xdr:colOff>876300</xdr:colOff>
      <xdr:row>318</xdr:row>
      <xdr:rowOff>144463</xdr:rowOff>
    </xdr:to>
    <xdr:cxnSp macro="">
      <xdr:nvCxnSpPr>
        <xdr:cNvPr id="11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335</xdr:row>
      <xdr:rowOff>0</xdr:rowOff>
    </xdr:from>
    <xdr:to>
      <xdr:col>3</xdr:col>
      <xdr:colOff>9525</xdr:colOff>
      <xdr:row>335</xdr:row>
      <xdr:rowOff>133350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335</xdr:row>
      <xdr:rowOff>142875</xdr:rowOff>
    </xdr:from>
    <xdr:to>
      <xdr:col>6</xdr:col>
      <xdr:colOff>876300</xdr:colOff>
      <xdr:row>335</xdr:row>
      <xdr:rowOff>144463</xdr:rowOff>
    </xdr:to>
    <xdr:cxnSp macro="">
      <xdr:nvCxnSpPr>
        <xdr:cNvPr id="11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335</xdr:row>
      <xdr:rowOff>142875</xdr:rowOff>
    </xdr:from>
    <xdr:to>
      <xdr:col>6</xdr:col>
      <xdr:colOff>876300</xdr:colOff>
      <xdr:row>335</xdr:row>
      <xdr:rowOff>144463</xdr:rowOff>
    </xdr:to>
    <xdr:cxnSp macro="">
      <xdr:nvCxnSpPr>
        <xdr:cNvPr id="11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352</xdr:row>
      <xdr:rowOff>0</xdr:rowOff>
    </xdr:from>
    <xdr:to>
      <xdr:col>3</xdr:col>
      <xdr:colOff>9525</xdr:colOff>
      <xdr:row>352</xdr:row>
      <xdr:rowOff>133350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352</xdr:row>
      <xdr:rowOff>142875</xdr:rowOff>
    </xdr:from>
    <xdr:to>
      <xdr:col>6</xdr:col>
      <xdr:colOff>876300</xdr:colOff>
      <xdr:row>352</xdr:row>
      <xdr:rowOff>144463</xdr:rowOff>
    </xdr:to>
    <xdr:cxnSp macro="">
      <xdr:nvCxnSpPr>
        <xdr:cNvPr id="12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352</xdr:row>
      <xdr:rowOff>142875</xdr:rowOff>
    </xdr:from>
    <xdr:to>
      <xdr:col>6</xdr:col>
      <xdr:colOff>876300</xdr:colOff>
      <xdr:row>352</xdr:row>
      <xdr:rowOff>144463</xdr:rowOff>
    </xdr:to>
    <xdr:cxnSp macro="">
      <xdr:nvCxnSpPr>
        <xdr:cNvPr id="12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369</xdr:row>
      <xdr:rowOff>0</xdr:rowOff>
    </xdr:from>
    <xdr:to>
      <xdr:col>3</xdr:col>
      <xdr:colOff>9525</xdr:colOff>
      <xdr:row>369</xdr:row>
      <xdr:rowOff>133350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369</xdr:row>
      <xdr:rowOff>142875</xdr:rowOff>
    </xdr:from>
    <xdr:to>
      <xdr:col>6</xdr:col>
      <xdr:colOff>876300</xdr:colOff>
      <xdr:row>369</xdr:row>
      <xdr:rowOff>144463</xdr:rowOff>
    </xdr:to>
    <xdr:cxnSp macro="">
      <xdr:nvCxnSpPr>
        <xdr:cNvPr id="12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369</xdr:row>
      <xdr:rowOff>142875</xdr:rowOff>
    </xdr:from>
    <xdr:to>
      <xdr:col>6</xdr:col>
      <xdr:colOff>876300</xdr:colOff>
      <xdr:row>369</xdr:row>
      <xdr:rowOff>144463</xdr:rowOff>
    </xdr:to>
    <xdr:cxnSp macro="">
      <xdr:nvCxnSpPr>
        <xdr:cNvPr id="12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386</xdr:row>
      <xdr:rowOff>0</xdr:rowOff>
    </xdr:from>
    <xdr:to>
      <xdr:col>3</xdr:col>
      <xdr:colOff>9525</xdr:colOff>
      <xdr:row>386</xdr:row>
      <xdr:rowOff>133350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386</xdr:row>
      <xdr:rowOff>142875</xdr:rowOff>
    </xdr:from>
    <xdr:to>
      <xdr:col>6</xdr:col>
      <xdr:colOff>876300</xdr:colOff>
      <xdr:row>386</xdr:row>
      <xdr:rowOff>144463</xdr:rowOff>
    </xdr:to>
    <xdr:cxnSp macro="">
      <xdr:nvCxnSpPr>
        <xdr:cNvPr id="12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386</xdr:row>
      <xdr:rowOff>142875</xdr:rowOff>
    </xdr:from>
    <xdr:to>
      <xdr:col>6</xdr:col>
      <xdr:colOff>876300</xdr:colOff>
      <xdr:row>386</xdr:row>
      <xdr:rowOff>144463</xdr:rowOff>
    </xdr:to>
    <xdr:cxnSp macro="">
      <xdr:nvCxnSpPr>
        <xdr:cNvPr id="12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403</xdr:row>
      <xdr:rowOff>0</xdr:rowOff>
    </xdr:from>
    <xdr:to>
      <xdr:col>3</xdr:col>
      <xdr:colOff>9525</xdr:colOff>
      <xdr:row>403</xdr:row>
      <xdr:rowOff>133350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403</xdr:row>
      <xdr:rowOff>142875</xdr:rowOff>
    </xdr:from>
    <xdr:to>
      <xdr:col>6</xdr:col>
      <xdr:colOff>876300</xdr:colOff>
      <xdr:row>403</xdr:row>
      <xdr:rowOff>144463</xdr:rowOff>
    </xdr:to>
    <xdr:cxnSp macro="">
      <xdr:nvCxnSpPr>
        <xdr:cNvPr id="12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403</xdr:row>
      <xdr:rowOff>142875</xdr:rowOff>
    </xdr:from>
    <xdr:to>
      <xdr:col>6</xdr:col>
      <xdr:colOff>876300</xdr:colOff>
      <xdr:row>403</xdr:row>
      <xdr:rowOff>144463</xdr:rowOff>
    </xdr:to>
    <xdr:cxnSp macro="">
      <xdr:nvCxnSpPr>
        <xdr:cNvPr id="13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420</xdr:row>
      <xdr:rowOff>0</xdr:rowOff>
    </xdr:from>
    <xdr:to>
      <xdr:col>3</xdr:col>
      <xdr:colOff>9525</xdr:colOff>
      <xdr:row>420</xdr:row>
      <xdr:rowOff>133350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420</xdr:row>
      <xdr:rowOff>142875</xdr:rowOff>
    </xdr:from>
    <xdr:to>
      <xdr:col>6</xdr:col>
      <xdr:colOff>876300</xdr:colOff>
      <xdr:row>420</xdr:row>
      <xdr:rowOff>144463</xdr:rowOff>
    </xdr:to>
    <xdr:cxnSp macro="">
      <xdr:nvCxnSpPr>
        <xdr:cNvPr id="13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420</xdr:row>
      <xdr:rowOff>142875</xdr:rowOff>
    </xdr:from>
    <xdr:to>
      <xdr:col>6</xdr:col>
      <xdr:colOff>876300</xdr:colOff>
      <xdr:row>420</xdr:row>
      <xdr:rowOff>144463</xdr:rowOff>
    </xdr:to>
    <xdr:cxnSp macro="">
      <xdr:nvCxnSpPr>
        <xdr:cNvPr id="13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437</xdr:row>
      <xdr:rowOff>0</xdr:rowOff>
    </xdr:from>
    <xdr:to>
      <xdr:col>3</xdr:col>
      <xdr:colOff>9525</xdr:colOff>
      <xdr:row>437</xdr:row>
      <xdr:rowOff>133350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437</xdr:row>
      <xdr:rowOff>142875</xdr:rowOff>
    </xdr:from>
    <xdr:to>
      <xdr:col>6</xdr:col>
      <xdr:colOff>876300</xdr:colOff>
      <xdr:row>437</xdr:row>
      <xdr:rowOff>144463</xdr:rowOff>
    </xdr:to>
    <xdr:cxnSp macro="">
      <xdr:nvCxnSpPr>
        <xdr:cNvPr id="13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437</xdr:row>
      <xdr:rowOff>142875</xdr:rowOff>
    </xdr:from>
    <xdr:to>
      <xdr:col>6</xdr:col>
      <xdr:colOff>876300</xdr:colOff>
      <xdr:row>437</xdr:row>
      <xdr:rowOff>144463</xdr:rowOff>
    </xdr:to>
    <xdr:cxnSp macro="">
      <xdr:nvCxnSpPr>
        <xdr:cNvPr id="13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454</xdr:row>
      <xdr:rowOff>0</xdr:rowOff>
    </xdr:from>
    <xdr:to>
      <xdr:col>3</xdr:col>
      <xdr:colOff>9525</xdr:colOff>
      <xdr:row>454</xdr:row>
      <xdr:rowOff>133350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454</xdr:row>
      <xdr:rowOff>142875</xdr:rowOff>
    </xdr:from>
    <xdr:to>
      <xdr:col>6</xdr:col>
      <xdr:colOff>876300</xdr:colOff>
      <xdr:row>454</xdr:row>
      <xdr:rowOff>144463</xdr:rowOff>
    </xdr:to>
    <xdr:cxnSp macro="">
      <xdr:nvCxnSpPr>
        <xdr:cNvPr id="13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454</xdr:row>
      <xdr:rowOff>142875</xdr:rowOff>
    </xdr:from>
    <xdr:to>
      <xdr:col>6</xdr:col>
      <xdr:colOff>876300</xdr:colOff>
      <xdr:row>454</xdr:row>
      <xdr:rowOff>144463</xdr:rowOff>
    </xdr:to>
    <xdr:cxnSp macro="">
      <xdr:nvCxnSpPr>
        <xdr:cNvPr id="13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471</xdr:row>
      <xdr:rowOff>0</xdr:rowOff>
    </xdr:from>
    <xdr:to>
      <xdr:col>3</xdr:col>
      <xdr:colOff>9525</xdr:colOff>
      <xdr:row>471</xdr:row>
      <xdr:rowOff>133350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471</xdr:row>
      <xdr:rowOff>142875</xdr:rowOff>
    </xdr:from>
    <xdr:to>
      <xdr:col>6</xdr:col>
      <xdr:colOff>876300</xdr:colOff>
      <xdr:row>471</xdr:row>
      <xdr:rowOff>144463</xdr:rowOff>
    </xdr:to>
    <xdr:cxnSp macro="">
      <xdr:nvCxnSpPr>
        <xdr:cNvPr id="14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471</xdr:row>
      <xdr:rowOff>142875</xdr:rowOff>
    </xdr:from>
    <xdr:to>
      <xdr:col>6</xdr:col>
      <xdr:colOff>876300</xdr:colOff>
      <xdr:row>471</xdr:row>
      <xdr:rowOff>144463</xdr:rowOff>
    </xdr:to>
    <xdr:cxnSp macro="">
      <xdr:nvCxnSpPr>
        <xdr:cNvPr id="14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488</xdr:row>
      <xdr:rowOff>0</xdr:rowOff>
    </xdr:from>
    <xdr:to>
      <xdr:col>3</xdr:col>
      <xdr:colOff>9525</xdr:colOff>
      <xdr:row>488</xdr:row>
      <xdr:rowOff>133350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488</xdr:row>
      <xdr:rowOff>142875</xdr:rowOff>
    </xdr:from>
    <xdr:to>
      <xdr:col>6</xdr:col>
      <xdr:colOff>876300</xdr:colOff>
      <xdr:row>488</xdr:row>
      <xdr:rowOff>144463</xdr:rowOff>
    </xdr:to>
    <xdr:cxnSp macro="">
      <xdr:nvCxnSpPr>
        <xdr:cNvPr id="14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488</xdr:row>
      <xdr:rowOff>142875</xdr:rowOff>
    </xdr:from>
    <xdr:to>
      <xdr:col>6</xdr:col>
      <xdr:colOff>876300</xdr:colOff>
      <xdr:row>488</xdr:row>
      <xdr:rowOff>144463</xdr:rowOff>
    </xdr:to>
    <xdr:cxnSp macro="">
      <xdr:nvCxnSpPr>
        <xdr:cNvPr id="14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505</xdr:row>
      <xdr:rowOff>0</xdr:rowOff>
    </xdr:from>
    <xdr:to>
      <xdr:col>3</xdr:col>
      <xdr:colOff>9525</xdr:colOff>
      <xdr:row>505</xdr:row>
      <xdr:rowOff>133350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505</xdr:row>
      <xdr:rowOff>142875</xdr:rowOff>
    </xdr:from>
    <xdr:to>
      <xdr:col>6</xdr:col>
      <xdr:colOff>876300</xdr:colOff>
      <xdr:row>505</xdr:row>
      <xdr:rowOff>144463</xdr:rowOff>
    </xdr:to>
    <xdr:cxnSp macro="">
      <xdr:nvCxnSpPr>
        <xdr:cNvPr id="14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505</xdr:row>
      <xdr:rowOff>142875</xdr:rowOff>
    </xdr:from>
    <xdr:to>
      <xdr:col>6</xdr:col>
      <xdr:colOff>876300</xdr:colOff>
      <xdr:row>505</xdr:row>
      <xdr:rowOff>144463</xdr:rowOff>
    </xdr:to>
    <xdr:cxnSp macro="">
      <xdr:nvCxnSpPr>
        <xdr:cNvPr id="14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522</xdr:row>
      <xdr:rowOff>0</xdr:rowOff>
    </xdr:from>
    <xdr:to>
      <xdr:col>3</xdr:col>
      <xdr:colOff>9525</xdr:colOff>
      <xdr:row>522</xdr:row>
      <xdr:rowOff>133350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522</xdr:row>
      <xdr:rowOff>142875</xdr:rowOff>
    </xdr:from>
    <xdr:to>
      <xdr:col>6</xdr:col>
      <xdr:colOff>876300</xdr:colOff>
      <xdr:row>522</xdr:row>
      <xdr:rowOff>144463</xdr:rowOff>
    </xdr:to>
    <xdr:cxnSp macro="">
      <xdr:nvCxnSpPr>
        <xdr:cNvPr id="15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522</xdr:row>
      <xdr:rowOff>142875</xdr:rowOff>
    </xdr:from>
    <xdr:to>
      <xdr:col>6</xdr:col>
      <xdr:colOff>876300</xdr:colOff>
      <xdr:row>522</xdr:row>
      <xdr:rowOff>144463</xdr:rowOff>
    </xdr:to>
    <xdr:cxnSp macro="">
      <xdr:nvCxnSpPr>
        <xdr:cNvPr id="15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539</xdr:row>
      <xdr:rowOff>0</xdr:rowOff>
    </xdr:from>
    <xdr:to>
      <xdr:col>3</xdr:col>
      <xdr:colOff>9525</xdr:colOff>
      <xdr:row>539</xdr:row>
      <xdr:rowOff>133350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539</xdr:row>
      <xdr:rowOff>142875</xdr:rowOff>
    </xdr:from>
    <xdr:to>
      <xdr:col>6</xdr:col>
      <xdr:colOff>876300</xdr:colOff>
      <xdr:row>539</xdr:row>
      <xdr:rowOff>144463</xdr:rowOff>
    </xdr:to>
    <xdr:cxnSp macro="">
      <xdr:nvCxnSpPr>
        <xdr:cNvPr id="15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539</xdr:row>
      <xdr:rowOff>142875</xdr:rowOff>
    </xdr:from>
    <xdr:to>
      <xdr:col>6</xdr:col>
      <xdr:colOff>876300</xdr:colOff>
      <xdr:row>539</xdr:row>
      <xdr:rowOff>144463</xdr:rowOff>
    </xdr:to>
    <xdr:cxnSp macro="">
      <xdr:nvCxnSpPr>
        <xdr:cNvPr id="15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556</xdr:row>
      <xdr:rowOff>0</xdr:rowOff>
    </xdr:from>
    <xdr:to>
      <xdr:col>3</xdr:col>
      <xdr:colOff>9525</xdr:colOff>
      <xdr:row>556</xdr:row>
      <xdr:rowOff>133350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556</xdr:row>
      <xdr:rowOff>142875</xdr:rowOff>
    </xdr:from>
    <xdr:to>
      <xdr:col>6</xdr:col>
      <xdr:colOff>876300</xdr:colOff>
      <xdr:row>556</xdr:row>
      <xdr:rowOff>144463</xdr:rowOff>
    </xdr:to>
    <xdr:cxnSp macro="">
      <xdr:nvCxnSpPr>
        <xdr:cNvPr id="15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556</xdr:row>
      <xdr:rowOff>142875</xdr:rowOff>
    </xdr:from>
    <xdr:to>
      <xdr:col>6</xdr:col>
      <xdr:colOff>876300</xdr:colOff>
      <xdr:row>556</xdr:row>
      <xdr:rowOff>144463</xdr:rowOff>
    </xdr:to>
    <xdr:cxnSp macro="">
      <xdr:nvCxnSpPr>
        <xdr:cNvPr id="15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573</xdr:row>
      <xdr:rowOff>0</xdr:rowOff>
    </xdr:from>
    <xdr:to>
      <xdr:col>3</xdr:col>
      <xdr:colOff>9525</xdr:colOff>
      <xdr:row>573</xdr:row>
      <xdr:rowOff>133350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573</xdr:row>
      <xdr:rowOff>142875</xdr:rowOff>
    </xdr:from>
    <xdr:to>
      <xdr:col>6</xdr:col>
      <xdr:colOff>876300</xdr:colOff>
      <xdr:row>573</xdr:row>
      <xdr:rowOff>144463</xdr:rowOff>
    </xdr:to>
    <xdr:cxnSp macro="">
      <xdr:nvCxnSpPr>
        <xdr:cNvPr id="15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573</xdr:row>
      <xdr:rowOff>142875</xdr:rowOff>
    </xdr:from>
    <xdr:to>
      <xdr:col>6</xdr:col>
      <xdr:colOff>876300</xdr:colOff>
      <xdr:row>573</xdr:row>
      <xdr:rowOff>144463</xdr:rowOff>
    </xdr:to>
    <xdr:cxnSp macro="">
      <xdr:nvCxnSpPr>
        <xdr:cNvPr id="16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590</xdr:row>
      <xdr:rowOff>0</xdr:rowOff>
    </xdr:from>
    <xdr:to>
      <xdr:col>3</xdr:col>
      <xdr:colOff>9525</xdr:colOff>
      <xdr:row>590</xdr:row>
      <xdr:rowOff>133350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590</xdr:row>
      <xdr:rowOff>142875</xdr:rowOff>
    </xdr:from>
    <xdr:to>
      <xdr:col>6</xdr:col>
      <xdr:colOff>876300</xdr:colOff>
      <xdr:row>590</xdr:row>
      <xdr:rowOff>144463</xdr:rowOff>
    </xdr:to>
    <xdr:cxnSp macro="">
      <xdr:nvCxnSpPr>
        <xdr:cNvPr id="16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590</xdr:row>
      <xdr:rowOff>142875</xdr:rowOff>
    </xdr:from>
    <xdr:to>
      <xdr:col>6</xdr:col>
      <xdr:colOff>876300</xdr:colOff>
      <xdr:row>590</xdr:row>
      <xdr:rowOff>144463</xdr:rowOff>
    </xdr:to>
    <xdr:cxnSp macro="">
      <xdr:nvCxnSpPr>
        <xdr:cNvPr id="16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607</xdr:row>
      <xdr:rowOff>0</xdr:rowOff>
    </xdr:from>
    <xdr:to>
      <xdr:col>3</xdr:col>
      <xdr:colOff>9525</xdr:colOff>
      <xdr:row>607</xdr:row>
      <xdr:rowOff>133350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607</xdr:row>
      <xdr:rowOff>142875</xdr:rowOff>
    </xdr:from>
    <xdr:to>
      <xdr:col>6</xdr:col>
      <xdr:colOff>876300</xdr:colOff>
      <xdr:row>607</xdr:row>
      <xdr:rowOff>144463</xdr:rowOff>
    </xdr:to>
    <xdr:cxnSp macro="">
      <xdr:nvCxnSpPr>
        <xdr:cNvPr id="16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607</xdr:row>
      <xdr:rowOff>142875</xdr:rowOff>
    </xdr:from>
    <xdr:to>
      <xdr:col>6</xdr:col>
      <xdr:colOff>876300</xdr:colOff>
      <xdr:row>607</xdr:row>
      <xdr:rowOff>144463</xdr:rowOff>
    </xdr:to>
    <xdr:cxnSp macro="">
      <xdr:nvCxnSpPr>
        <xdr:cNvPr id="16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624</xdr:row>
      <xdr:rowOff>0</xdr:rowOff>
    </xdr:from>
    <xdr:to>
      <xdr:col>3</xdr:col>
      <xdr:colOff>9525</xdr:colOff>
      <xdr:row>624</xdr:row>
      <xdr:rowOff>133350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624</xdr:row>
      <xdr:rowOff>142875</xdr:rowOff>
    </xdr:from>
    <xdr:to>
      <xdr:col>6</xdr:col>
      <xdr:colOff>876300</xdr:colOff>
      <xdr:row>624</xdr:row>
      <xdr:rowOff>144463</xdr:rowOff>
    </xdr:to>
    <xdr:cxnSp macro="">
      <xdr:nvCxnSpPr>
        <xdr:cNvPr id="16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624</xdr:row>
      <xdr:rowOff>142875</xdr:rowOff>
    </xdr:from>
    <xdr:to>
      <xdr:col>6</xdr:col>
      <xdr:colOff>876300</xdr:colOff>
      <xdr:row>624</xdr:row>
      <xdr:rowOff>144463</xdr:rowOff>
    </xdr:to>
    <xdr:cxnSp macro="">
      <xdr:nvCxnSpPr>
        <xdr:cNvPr id="16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641</xdr:row>
      <xdr:rowOff>0</xdr:rowOff>
    </xdr:from>
    <xdr:to>
      <xdr:col>3</xdr:col>
      <xdr:colOff>9525</xdr:colOff>
      <xdr:row>641</xdr:row>
      <xdr:rowOff>133350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641</xdr:row>
      <xdr:rowOff>142875</xdr:rowOff>
    </xdr:from>
    <xdr:to>
      <xdr:col>6</xdr:col>
      <xdr:colOff>876300</xdr:colOff>
      <xdr:row>641</xdr:row>
      <xdr:rowOff>144463</xdr:rowOff>
    </xdr:to>
    <xdr:cxnSp macro="">
      <xdr:nvCxnSpPr>
        <xdr:cNvPr id="17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641</xdr:row>
      <xdr:rowOff>142875</xdr:rowOff>
    </xdr:from>
    <xdr:to>
      <xdr:col>6</xdr:col>
      <xdr:colOff>876300</xdr:colOff>
      <xdr:row>641</xdr:row>
      <xdr:rowOff>144463</xdr:rowOff>
    </xdr:to>
    <xdr:cxnSp macro="">
      <xdr:nvCxnSpPr>
        <xdr:cNvPr id="17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658</xdr:row>
      <xdr:rowOff>0</xdr:rowOff>
    </xdr:from>
    <xdr:to>
      <xdr:col>3</xdr:col>
      <xdr:colOff>9525</xdr:colOff>
      <xdr:row>658</xdr:row>
      <xdr:rowOff>133350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658</xdr:row>
      <xdr:rowOff>142875</xdr:rowOff>
    </xdr:from>
    <xdr:to>
      <xdr:col>6</xdr:col>
      <xdr:colOff>876300</xdr:colOff>
      <xdr:row>658</xdr:row>
      <xdr:rowOff>144463</xdr:rowOff>
    </xdr:to>
    <xdr:cxnSp macro="">
      <xdr:nvCxnSpPr>
        <xdr:cNvPr id="17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658</xdr:row>
      <xdr:rowOff>142875</xdr:rowOff>
    </xdr:from>
    <xdr:to>
      <xdr:col>6</xdr:col>
      <xdr:colOff>876300</xdr:colOff>
      <xdr:row>658</xdr:row>
      <xdr:rowOff>144463</xdr:rowOff>
    </xdr:to>
    <xdr:cxnSp macro="">
      <xdr:nvCxnSpPr>
        <xdr:cNvPr id="17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675</xdr:row>
      <xdr:rowOff>0</xdr:rowOff>
    </xdr:from>
    <xdr:to>
      <xdr:col>3</xdr:col>
      <xdr:colOff>9525</xdr:colOff>
      <xdr:row>675</xdr:row>
      <xdr:rowOff>133350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675</xdr:row>
      <xdr:rowOff>142875</xdr:rowOff>
    </xdr:from>
    <xdr:to>
      <xdr:col>6</xdr:col>
      <xdr:colOff>876300</xdr:colOff>
      <xdr:row>675</xdr:row>
      <xdr:rowOff>144463</xdr:rowOff>
    </xdr:to>
    <xdr:cxnSp macro="">
      <xdr:nvCxnSpPr>
        <xdr:cNvPr id="17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675</xdr:row>
      <xdr:rowOff>142875</xdr:rowOff>
    </xdr:from>
    <xdr:to>
      <xdr:col>6</xdr:col>
      <xdr:colOff>876300</xdr:colOff>
      <xdr:row>675</xdr:row>
      <xdr:rowOff>144463</xdr:rowOff>
    </xdr:to>
    <xdr:cxnSp macro="">
      <xdr:nvCxnSpPr>
        <xdr:cNvPr id="17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692</xdr:row>
      <xdr:rowOff>0</xdr:rowOff>
    </xdr:from>
    <xdr:to>
      <xdr:col>3</xdr:col>
      <xdr:colOff>9525</xdr:colOff>
      <xdr:row>692</xdr:row>
      <xdr:rowOff>133350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692</xdr:row>
      <xdr:rowOff>142875</xdr:rowOff>
    </xdr:from>
    <xdr:to>
      <xdr:col>6</xdr:col>
      <xdr:colOff>876300</xdr:colOff>
      <xdr:row>692</xdr:row>
      <xdr:rowOff>144463</xdr:rowOff>
    </xdr:to>
    <xdr:cxnSp macro="">
      <xdr:nvCxnSpPr>
        <xdr:cNvPr id="18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692</xdr:row>
      <xdr:rowOff>142875</xdr:rowOff>
    </xdr:from>
    <xdr:to>
      <xdr:col>6</xdr:col>
      <xdr:colOff>876300</xdr:colOff>
      <xdr:row>692</xdr:row>
      <xdr:rowOff>144463</xdr:rowOff>
    </xdr:to>
    <xdr:cxnSp macro="">
      <xdr:nvCxnSpPr>
        <xdr:cNvPr id="18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709</xdr:row>
      <xdr:rowOff>0</xdr:rowOff>
    </xdr:from>
    <xdr:to>
      <xdr:col>3</xdr:col>
      <xdr:colOff>9525</xdr:colOff>
      <xdr:row>709</xdr:row>
      <xdr:rowOff>133350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709</xdr:row>
      <xdr:rowOff>142875</xdr:rowOff>
    </xdr:from>
    <xdr:to>
      <xdr:col>6</xdr:col>
      <xdr:colOff>876300</xdr:colOff>
      <xdr:row>709</xdr:row>
      <xdr:rowOff>144463</xdr:rowOff>
    </xdr:to>
    <xdr:cxnSp macro="">
      <xdr:nvCxnSpPr>
        <xdr:cNvPr id="18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709</xdr:row>
      <xdr:rowOff>142875</xdr:rowOff>
    </xdr:from>
    <xdr:to>
      <xdr:col>6</xdr:col>
      <xdr:colOff>876300</xdr:colOff>
      <xdr:row>709</xdr:row>
      <xdr:rowOff>144463</xdr:rowOff>
    </xdr:to>
    <xdr:cxnSp macro="">
      <xdr:nvCxnSpPr>
        <xdr:cNvPr id="18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726</xdr:row>
      <xdr:rowOff>0</xdr:rowOff>
    </xdr:from>
    <xdr:to>
      <xdr:col>3</xdr:col>
      <xdr:colOff>9525</xdr:colOff>
      <xdr:row>726</xdr:row>
      <xdr:rowOff>133350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726</xdr:row>
      <xdr:rowOff>142875</xdr:rowOff>
    </xdr:from>
    <xdr:to>
      <xdr:col>6</xdr:col>
      <xdr:colOff>876300</xdr:colOff>
      <xdr:row>726</xdr:row>
      <xdr:rowOff>144463</xdr:rowOff>
    </xdr:to>
    <xdr:cxnSp macro="">
      <xdr:nvCxnSpPr>
        <xdr:cNvPr id="18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726</xdr:row>
      <xdr:rowOff>142875</xdr:rowOff>
    </xdr:from>
    <xdr:to>
      <xdr:col>6</xdr:col>
      <xdr:colOff>876300</xdr:colOff>
      <xdr:row>726</xdr:row>
      <xdr:rowOff>144463</xdr:rowOff>
    </xdr:to>
    <xdr:cxnSp macro="">
      <xdr:nvCxnSpPr>
        <xdr:cNvPr id="18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743</xdr:row>
      <xdr:rowOff>0</xdr:rowOff>
    </xdr:from>
    <xdr:to>
      <xdr:col>3</xdr:col>
      <xdr:colOff>9525</xdr:colOff>
      <xdr:row>743</xdr:row>
      <xdr:rowOff>133350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743</xdr:row>
      <xdr:rowOff>142875</xdr:rowOff>
    </xdr:from>
    <xdr:to>
      <xdr:col>6</xdr:col>
      <xdr:colOff>876300</xdr:colOff>
      <xdr:row>743</xdr:row>
      <xdr:rowOff>144463</xdr:rowOff>
    </xdr:to>
    <xdr:cxnSp macro="">
      <xdr:nvCxnSpPr>
        <xdr:cNvPr id="19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743</xdr:row>
      <xdr:rowOff>142875</xdr:rowOff>
    </xdr:from>
    <xdr:to>
      <xdr:col>6</xdr:col>
      <xdr:colOff>876300</xdr:colOff>
      <xdr:row>743</xdr:row>
      <xdr:rowOff>144463</xdr:rowOff>
    </xdr:to>
    <xdr:cxnSp macro="">
      <xdr:nvCxnSpPr>
        <xdr:cNvPr id="19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760</xdr:row>
      <xdr:rowOff>0</xdr:rowOff>
    </xdr:from>
    <xdr:to>
      <xdr:col>3</xdr:col>
      <xdr:colOff>9525</xdr:colOff>
      <xdr:row>760</xdr:row>
      <xdr:rowOff>133350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760</xdr:row>
      <xdr:rowOff>142875</xdr:rowOff>
    </xdr:from>
    <xdr:to>
      <xdr:col>6</xdr:col>
      <xdr:colOff>876300</xdr:colOff>
      <xdr:row>760</xdr:row>
      <xdr:rowOff>144463</xdr:rowOff>
    </xdr:to>
    <xdr:cxnSp macro="">
      <xdr:nvCxnSpPr>
        <xdr:cNvPr id="19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760</xdr:row>
      <xdr:rowOff>142875</xdr:rowOff>
    </xdr:from>
    <xdr:to>
      <xdr:col>6</xdr:col>
      <xdr:colOff>876300</xdr:colOff>
      <xdr:row>760</xdr:row>
      <xdr:rowOff>144463</xdr:rowOff>
    </xdr:to>
    <xdr:cxnSp macro="">
      <xdr:nvCxnSpPr>
        <xdr:cNvPr id="19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777</xdr:row>
      <xdr:rowOff>0</xdr:rowOff>
    </xdr:from>
    <xdr:to>
      <xdr:col>3</xdr:col>
      <xdr:colOff>9525</xdr:colOff>
      <xdr:row>777</xdr:row>
      <xdr:rowOff>133350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777</xdr:row>
      <xdr:rowOff>142875</xdr:rowOff>
    </xdr:from>
    <xdr:to>
      <xdr:col>6</xdr:col>
      <xdr:colOff>876300</xdr:colOff>
      <xdr:row>777</xdr:row>
      <xdr:rowOff>144463</xdr:rowOff>
    </xdr:to>
    <xdr:cxnSp macro="">
      <xdr:nvCxnSpPr>
        <xdr:cNvPr id="19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777</xdr:row>
      <xdr:rowOff>142875</xdr:rowOff>
    </xdr:from>
    <xdr:to>
      <xdr:col>6</xdr:col>
      <xdr:colOff>876300</xdr:colOff>
      <xdr:row>777</xdr:row>
      <xdr:rowOff>144463</xdr:rowOff>
    </xdr:to>
    <xdr:cxnSp macro="">
      <xdr:nvCxnSpPr>
        <xdr:cNvPr id="19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794</xdr:row>
      <xdr:rowOff>0</xdr:rowOff>
    </xdr:from>
    <xdr:to>
      <xdr:col>3</xdr:col>
      <xdr:colOff>9525</xdr:colOff>
      <xdr:row>794</xdr:row>
      <xdr:rowOff>133350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794</xdr:row>
      <xdr:rowOff>142875</xdr:rowOff>
    </xdr:from>
    <xdr:to>
      <xdr:col>6</xdr:col>
      <xdr:colOff>876300</xdr:colOff>
      <xdr:row>794</xdr:row>
      <xdr:rowOff>144463</xdr:rowOff>
    </xdr:to>
    <xdr:cxnSp macro="">
      <xdr:nvCxnSpPr>
        <xdr:cNvPr id="20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794</xdr:row>
      <xdr:rowOff>142875</xdr:rowOff>
    </xdr:from>
    <xdr:to>
      <xdr:col>6</xdr:col>
      <xdr:colOff>876300</xdr:colOff>
      <xdr:row>794</xdr:row>
      <xdr:rowOff>144463</xdr:rowOff>
    </xdr:to>
    <xdr:cxnSp macro="">
      <xdr:nvCxnSpPr>
        <xdr:cNvPr id="20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811</xdr:row>
      <xdr:rowOff>0</xdr:rowOff>
    </xdr:from>
    <xdr:to>
      <xdr:col>3</xdr:col>
      <xdr:colOff>9525</xdr:colOff>
      <xdr:row>811</xdr:row>
      <xdr:rowOff>133350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811</xdr:row>
      <xdr:rowOff>142875</xdr:rowOff>
    </xdr:from>
    <xdr:to>
      <xdr:col>6</xdr:col>
      <xdr:colOff>876300</xdr:colOff>
      <xdr:row>811</xdr:row>
      <xdr:rowOff>144463</xdr:rowOff>
    </xdr:to>
    <xdr:cxnSp macro="">
      <xdr:nvCxnSpPr>
        <xdr:cNvPr id="20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811</xdr:row>
      <xdr:rowOff>142875</xdr:rowOff>
    </xdr:from>
    <xdr:to>
      <xdr:col>6</xdr:col>
      <xdr:colOff>876300</xdr:colOff>
      <xdr:row>811</xdr:row>
      <xdr:rowOff>144463</xdr:rowOff>
    </xdr:to>
    <xdr:cxnSp macro="">
      <xdr:nvCxnSpPr>
        <xdr:cNvPr id="20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828</xdr:row>
      <xdr:rowOff>0</xdr:rowOff>
    </xdr:from>
    <xdr:to>
      <xdr:col>3</xdr:col>
      <xdr:colOff>9525</xdr:colOff>
      <xdr:row>828</xdr:row>
      <xdr:rowOff>133350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828</xdr:row>
      <xdr:rowOff>142875</xdr:rowOff>
    </xdr:from>
    <xdr:to>
      <xdr:col>6</xdr:col>
      <xdr:colOff>876300</xdr:colOff>
      <xdr:row>828</xdr:row>
      <xdr:rowOff>144463</xdr:rowOff>
    </xdr:to>
    <xdr:cxnSp macro="">
      <xdr:nvCxnSpPr>
        <xdr:cNvPr id="20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828</xdr:row>
      <xdr:rowOff>142875</xdr:rowOff>
    </xdr:from>
    <xdr:to>
      <xdr:col>6</xdr:col>
      <xdr:colOff>876300</xdr:colOff>
      <xdr:row>828</xdr:row>
      <xdr:rowOff>144463</xdr:rowOff>
    </xdr:to>
    <xdr:cxnSp macro="">
      <xdr:nvCxnSpPr>
        <xdr:cNvPr id="20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845</xdr:row>
      <xdr:rowOff>0</xdr:rowOff>
    </xdr:from>
    <xdr:to>
      <xdr:col>3</xdr:col>
      <xdr:colOff>9525</xdr:colOff>
      <xdr:row>845</xdr:row>
      <xdr:rowOff>133350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845</xdr:row>
      <xdr:rowOff>142875</xdr:rowOff>
    </xdr:from>
    <xdr:to>
      <xdr:col>6</xdr:col>
      <xdr:colOff>876300</xdr:colOff>
      <xdr:row>845</xdr:row>
      <xdr:rowOff>144463</xdr:rowOff>
    </xdr:to>
    <xdr:cxnSp macro="">
      <xdr:nvCxnSpPr>
        <xdr:cNvPr id="20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845</xdr:row>
      <xdr:rowOff>142875</xdr:rowOff>
    </xdr:from>
    <xdr:to>
      <xdr:col>6</xdr:col>
      <xdr:colOff>876300</xdr:colOff>
      <xdr:row>845</xdr:row>
      <xdr:rowOff>144463</xdr:rowOff>
    </xdr:to>
    <xdr:cxnSp macro="">
      <xdr:nvCxnSpPr>
        <xdr:cNvPr id="21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862</xdr:row>
      <xdr:rowOff>0</xdr:rowOff>
    </xdr:from>
    <xdr:to>
      <xdr:col>3</xdr:col>
      <xdr:colOff>9525</xdr:colOff>
      <xdr:row>862</xdr:row>
      <xdr:rowOff>133350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862</xdr:row>
      <xdr:rowOff>142875</xdr:rowOff>
    </xdr:from>
    <xdr:to>
      <xdr:col>6</xdr:col>
      <xdr:colOff>876300</xdr:colOff>
      <xdr:row>862</xdr:row>
      <xdr:rowOff>144463</xdr:rowOff>
    </xdr:to>
    <xdr:cxnSp macro="">
      <xdr:nvCxnSpPr>
        <xdr:cNvPr id="21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862</xdr:row>
      <xdr:rowOff>142875</xdr:rowOff>
    </xdr:from>
    <xdr:to>
      <xdr:col>6</xdr:col>
      <xdr:colOff>876300</xdr:colOff>
      <xdr:row>862</xdr:row>
      <xdr:rowOff>144463</xdr:rowOff>
    </xdr:to>
    <xdr:cxnSp macro="">
      <xdr:nvCxnSpPr>
        <xdr:cNvPr id="21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879</xdr:row>
      <xdr:rowOff>0</xdr:rowOff>
    </xdr:from>
    <xdr:to>
      <xdr:col>3</xdr:col>
      <xdr:colOff>9525</xdr:colOff>
      <xdr:row>879</xdr:row>
      <xdr:rowOff>133350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879</xdr:row>
      <xdr:rowOff>142875</xdr:rowOff>
    </xdr:from>
    <xdr:to>
      <xdr:col>6</xdr:col>
      <xdr:colOff>876300</xdr:colOff>
      <xdr:row>879</xdr:row>
      <xdr:rowOff>144463</xdr:rowOff>
    </xdr:to>
    <xdr:cxnSp macro="">
      <xdr:nvCxnSpPr>
        <xdr:cNvPr id="21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879</xdr:row>
      <xdr:rowOff>142875</xdr:rowOff>
    </xdr:from>
    <xdr:to>
      <xdr:col>6</xdr:col>
      <xdr:colOff>876300</xdr:colOff>
      <xdr:row>879</xdr:row>
      <xdr:rowOff>144463</xdr:rowOff>
    </xdr:to>
    <xdr:cxnSp macro="">
      <xdr:nvCxnSpPr>
        <xdr:cNvPr id="21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896</xdr:row>
      <xdr:rowOff>0</xdr:rowOff>
    </xdr:from>
    <xdr:to>
      <xdr:col>3</xdr:col>
      <xdr:colOff>9525</xdr:colOff>
      <xdr:row>896</xdr:row>
      <xdr:rowOff>133350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896</xdr:row>
      <xdr:rowOff>142875</xdr:rowOff>
    </xdr:from>
    <xdr:to>
      <xdr:col>6</xdr:col>
      <xdr:colOff>876300</xdr:colOff>
      <xdr:row>896</xdr:row>
      <xdr:rowOff>144463</xdr:rowOff>
    </xdr:to>
    <xdr:cxnSp macro="">
      <xdr:nvCxnSpPr>
        <xdr:cNvPr id="21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896</xdr:row>
      <xdr:rowOff>142875</xdr:rowOff>
    </xdr:from>
    <xdr:to>
      <xdr:col>6</xdr:col>
      <xdr:colOff>876300</xdr:colOff>
      <xdr:row>896</xdr:row>
      <xdr:rowOff>144463</xdr:rowOff>
    </xdr:to>
    <xdr:cxnSp macro="">
      <xdr:nvCxnSpPr>
        <xdr:cNvPr id="21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913</xdr:row>
      <xdr:rowOff>0</xdr:rowOff>
    </xdr:from>
    <xdr:to>
      <xdr:col>3</xdr:col>
      <xdr:colOff>9525</xdr:colOff>
      <xdr:row>913</xdr:row>
      <xdr:rowOff>133350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913</xdr:row>
      <xdr:rowOff>142875</xdr:rowOff>
    </xdr:from>
    <xdr:to>
      <xdr:col>6</xdr:col>
      <xdr:colOff>876300</xdr:colOff>
      <xdr:row>913</xdr:row>
      <xdr:rowOff>144463</xdr:rowOff>
    </xdr:to>
    <xdr:cxnSp macro="">
      <xdr:nvCxnSpPr>
        <xdr:cNvPr id="22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913</xdr:row>
      <xdr:rowOff>142875</xdr:rowOff>
    </xdr:from>
    <xdr:to>
      <xdr:col>6</xdr:col>
      <xdr:colOff>876300</xdr:colOff>
      <xdr:row>913</xdr:row>
      <xdr:rowOff>144463</xdr:rowOff>
    </xdr:to>
    <xdr:cxnSp macro="">
      <xdr:nvCxnSpPr>
        <xdr:cNvPr id="22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930</xdr:row>
      <xdr:rowOff>0</xdr:rowOff>
    </xdr:from>
    <xdr:to>
      <xdr:col>3</xdr:col>
      <xdr:colOff>9525</xdr:colOff>
      <xdr:row>930</xdr:row>
      <xdr:rowOff>133350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930</xdr:row>
      <xdr:rowOff>142875</xdr:rowOff>
    </xdr:from>
    <xdr:to>
      <xdr:col>6</xdr:col>
      <xdr:colOff>876300</xdr:colOff>
      <xdr:row>930</xdr:row>
      <xdr:rowOff>144463</xdr:rowOff>
    </xdr:to>
    <xdr:cxnSp macro="">
      <xdr:nvCxnSpPr>
        <xdr:cNvPr id="22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930</xdr:row>
      <xdr:rowOff>142875</xdr:rowOff>
    </xdr:from>
    <xdr:to>
      <xdr:col>6</xdr:col>
      <xdr:colOff>876300</xdr:colOff>
      <xdr:row>930</xdr:row>
      <xdr:rowOff>144463</xdr:rowOff>
    </xdr:to>
    <xdr:cxnSp macro="">
      <xdr:nvCxnSpPr>
        <xdr:cNvPr id="22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947</xdr:row>
      <xdr:rowOff>0</xdr:rowOff>
    </xdr:from>
    <xdr:to>
      <xdr:col>3</xdr:col>
      <xdr:colOff>9525</xdr:colOff>
      <xdr:row>947</xdr:row>
      <xdr:rowOff>133350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947</xdr:row>
      <xdr:rowOff>142875</xdr:rowOff>
    </xdr:from>
    <xdr:to>
      <xdr:col>6</xdr:col>
      <xdr:colOff>876300</xdr:colOff>
      <xdr:row>947</xdr:row>
      <xdr:rowOff>144463</xdr:rowOff>
    </xdr:to>
    <xdr:cxnSp macro="">
      <xdr:nvCxnSpPr>
        <xdr:cNvPr id="22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947</xdr:row>
      <xdr:rowOff>142875</xdr:rowOff>
    </xdr:from>
    <xdr:to>
      <xdr:col>6</xdr:col>
      <xdr:colOff>876300</xdr:colOff>
      <xdr:row>947</xdr:row>
      <xdr:rowOff>144463</xdr:rowOff>
    </xdr:to>
    <xdr:cxnSp macro="">
      <xdr:nvCxnSpPr>
        <xdr:cNvPr id="22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964</xdr:row>
      <xdr:rowOff>0</xdr:rowOff>
    </xdr:from>
    <xdr:to>
      <xdr:col>3</xdr:col>
      <xdr:colOff>9525</xdr:colOff>
      <xdr:row>964</xdr:row>
      <xdr:rowOff>133350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964</xdr:row>
      <xdr:rowOff>142875</xdr:rowOff>
    </xdr:from>
    <xdr:to>
      <xdr:col>6</xdr:col>
      <xdr:colOff>876300</xdr:colOff>
      <xdr:row>964</xdr:row>
      <xdr:rowOff>144463</xdr:rowOff>
    </xdr:to>
    <xdr:cxnSp macro="">
      <xdr:nvCxnSpPr>
        <xdr:cNvPr id="23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964</xdr:row>
      <xdr:rowOff>142875</xdr:rowOff>
    </xdr:from>
    <xdr:to>
      <xdr:col>6</xdr:col>
      <xdr:colOff>876300</xdr:colOff>
      <xdr:row>964</xdr:row>
      <xdr:rowOff>144463</xdr:rowOff>
    </xdr:to>
    <xdr:cxnSp macro="">
      <xdr:nvCxnSpPr>
        <xdr:cNvPr id="23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981</xdr:row>
      <xdr:rowOff>0</xdr:rowOff>
    </xdr:from>
    <xdr:to>
      <xdr:col>3</xdr:col>
      <xdr:colOff>9525</xdr:colOff>
      <xdr:row>981</xdr:row>
      <xdr:rowOff>133350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981</xdr:row>
      <xdr:rowOff>142875</xdr:rowOff>
    </xdr:from>
    <xdr:to>
      <xdr:col>6</xdr:col>
      <xdr:colOff>876300</xdr:colOff>
      <xdr:row>981</xdr:row>
      <xdr:rowOff>144463</xdr:rowOff>
    </xdr:to>
    <xdr:cxnSp macro="">
      <xdr:nvCxnSpPr>
        <xdr:cNvPr id="23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981</xdr:row>
      <xdr:rowOff>142875</xdr:rowOff>
    </xdr:from>
    <xdr:to>
      <xdr:col>6</xdr:col>
      <xdr:colOff>876300</xdr:colOff>
      <xdr:row>981</xdr:row>
      <xdr:rowOff>144463</xdr:rowOff>
    </xdr:to>
    <xdr:cxnSp macro="">
      <xdr:nvCxnSpPr>
        <xdr:cNvPr id="23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998</xdr:row>
      <xdr:rowOff>0</xdr:rowOff>
    </xdr:from>
    <xdr:to>
      <xdr:col>3</xdr:col>
      <xdr:colOff>9525</xdr:colOff>
      <xdr:row>998</xdr:row>
      <xdr:rowOff>133350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998</xdr:row>
      <xdr:rowOff>142875</xdr:rowOff>
    </xdr:from>
    <xdr:to>
      <xdr:col>6</xdr:col>
      <xdr:colOff>876300</xdr:colOff>
      <xdr:row>998</xdr:row>
      <xdr:rowOff>144463</xdr:rowOff>
    </xdr:to>
    <xdr:cxnSp macro="">
      <xdr:nvCxnSpPr>
        <xdr:cNvPr id="23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998</xdr:row>
      <xdr:rowOff>142875</xdr:rowOff>
    </xdr:from>
    <xdr:to>
      <xdr:col>6</xdr:col>
      <xdr:colOff>876300</xdr:colOff>
      <xdr:row>998</xdr:row>
      <xdr:rowOff>144463</xdr:rowOff>
    </xdr:to>
    <xdr:cxnSp macro="">
      <xdr:nvCxnSpPr>
        <xdr:cNvPr id="23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0</xdr:colOff>
      <xdr:row>1015</xdr:row>
      <xdr:rowOff>0</xdr:rowOff>
    </xdr:from>
    <xdr:to>
      <xdr:col>3</xdr:col>
      <xdr:colOff>9525</xdr:colOff>
      <xdr:row>1015</xdr:row>
      <xdr:rowOff>133350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57150</xdr:colOff>
      <xdr:row>1015</xdr:row>
      <xdr:rowOff>142875</xdr:rowOff>
    </xdr:from>
    <xdr:to>
      <xdr:col>6</xdr:col>
      <xdr:colOff>876300</xdr:colOff>
      <xdr:row>1015</xdr:row>
      <xdr:rowOff>144463</xdr:rowOff>
    </xdr:to>
    <xdr:cxnSp macro="">
      <xdr:nvCxnSpPr>
        <xdr:cNvPr id="23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57150</xdr:colOff>
      <xdr:row>1015</xdr:row>
      <xdr:rowOff>142875</xdr:rowOff>
    </xdr:from>
    <xdr:to>
      <xdr:col>6</xdr:col>
      <xdr:colOff>876300</xdr:colOff>
      <xdr:row>1015</xdr:row>
      <xdr:rowOff>144463</xdr:rowOff>
    </xdr:to>
    <xdr:cxnSp macro="">
      <xdr:nvCxnSpPr>
        <xdr:cNvPr id="24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179</xdr:row>
      <xdr:rowOff>0</xdr:rowOff>
    </xdr:from>
    <xdr:to>
      <xdr:col>12</xdr:col>
      <xdr:colOff>9525</xdr:colOff>
      <xdr:row>179</xdr:row>
      <xdr:rowOff>133350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179</xdr:row>
      <xdr:rowOff>142875</xdr:rowOff>
    </xdr:from>
    <xdr:to>
      <xdr:col>15</xdr:col>
      <xdr:colOff>876300</xdr:colOff>
      <xdr:row>179</xdr:row>
      <xdr:rowOff>144463</xdr:rowOff>
    </xdr:to>
    <xdr:cxnSp macro="">
      <xdr:nvCxnSpPr>
        <xdr:cNvPr id="24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179</xdr:row>
      <xdr:rowOff>142875</xdr:rowOff>
    </xdr:from>
    <xdr:to>
      <xdr:col>15</xdr:col>
      <xdr:colOff>876300</xdr:colOff>
      <xdr:row>179</xdr:row>
      <xdr:rowOff>144463</xdr:rowOff>
    </xdr:to>
    <xdr:cxnSp macro="">
      <xdr:nvCxnSpPr>
        <xdr:cNvPr id="24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200</xdr:row>
      <xdr:rowOff>0</xdr:rowOff>
    </xdr:from>
    <xdr:to>
      <xdr:col>12</xdr:col>
      <xdr:colOff>9525</xdr:colOff>
      <xdr:row>200</xdr:row>
      <xdr:rowOff>133350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200</xdr:row>
      <xdr:rowOff>142875</xdr:rowOff>
    </xdr:from>
    <xdr:to>
      <xdr:col>15</xdr:col>
      <xdr:colOff>876300</xdr:colOff>
      <xdr:row>200</xdr:row>
      <xdr:rowOff>144463</xdr:rowOff>
    </xdr:to>
    <xdr:cxnSp macro="">
      <xdr:nvCxnSpPr>
        <xdr:cNvPr id="24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200</xdr:row>
      <xdr:rowOff>142875</xdr:rowOff>
    </xdr:from>
    <xdr:to>
      <xdr:col>15</xdr:col>
      <xdr:colOff>876300</xdr:colOff>
      <xdr:row>200</xdr:row>
      <xdr:rowOff>144463</xdr:rowOff>
    </xdr:to>
    <xdr:cxnSp macro="">
      <xdr:nvCxnSpPr>
        <xdr:cNvPr id="24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217</xdr:row>
      <xdr:rowOff>0</xdr:rowOff>
    </xdr:from>
    <xdr:to>
      <xdr:col>12</xdr:col>
      <xdr:colOff>9525</xdr:colOff>
      <xdr:row>217</xdr:row>
      <xdr:rowOff>133350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217</xdr:row>
      <xdr:rowOff>142875</xdr:rowOff>
    </xdr:from>
    <xdr:to>
      <xdr:col>15</xdr:col>
      <xdr:colOff>876300</xdr:colOff>
      <xdr:row>217</xdr:row>
      <xdr:rowOff>144463</xdr:rowOff>
    </xdr:to>
    <xdr:cxnSp macro="">
      <xdr:nvCxnSpPr>
        <xdr:cNvPr id="24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217</xdr:row>
      <xdr:rowOff>142875</xdr:rowOff>
    </xdr:from>
    <xdr:to>
      <xdr:col>15</xdr:col>
      <xdr:colOff>876300</xdr:colOff>
      <xdr:row>217</xdr:row>
      <xdr:rowOff>144463</xdr:rowOff>
    </xdr:to>
    <xdr:cxnSp macro="">
      <xdr:nvCxnSpPr>
        <xdr:cNvPr id="24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234</xdr:row>
      <xdr:rowOff>0</xdr:rowOff>
    </xdr:from>
    <xdr:to>
      <xdr:col>12</xdr:col>
      <xdr:colOff>9525</xdr:colOff>
      <xdr:row>234</xdr:row>
      <xdr:rowOff>133350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234</xdr:row>
      <xdr:rowOff>142875</xdr:rowOff>
    </xdr:from>
    <xdr:to>
      <xdr:col>15</xdr:col>
      <xdr:colOff>876300</xdr:colOff>
      <xdr:row>234</xdr:row>
      <xdr:rowOff>144463</xdr:rowOff>
    </xdr:to>
    <xdr:cxnSp macro="">
      <xdr:nvCxnSpPr>
        <xdr:cNvPr id="25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234</xdr:row>
      <xdr:rowOff>142875</xdr:rowOff>
    </xdr:from>
    <xdr:to>
      <xdr:col>15</xdr:col>
      <xdr:colOff>876300</xdr:colOff>
      <xdr:row>234</xdr:row>
      <xdr:rowOff>144463</xdr:rowOff>
    </xdr:to>
    <xdr:cxnSp macro="">
      <xdr:nvCxnSpPr>
        <xdr:cNvPr id="25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251</xdr:row>
      <xdr:rowOff>0</xdr:rowOff>
    </xdr:from>
    <xdr:to>
      <xdr:col>12</xdr:col>
      <xdr:colOff>9525</xdr:colOff>
      <xdr:row>251</xdr:row>
      <xdr:rowOff>133350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251</xdr:row>
      <xdr:rowOff>142875</xdr:rowOff>
    </xdr:from>
    <xdr:to>
      <xdr:col>15</xdr:col>
      <xdr:colOff>876300</xdr:colOff>
      <xdr:row>251</xdr:row>
      <xdr:rowOff>144463</xdr:rowOff>
    </xdr:to>
    <xdr:cxnSp macro="">
      <xdr:nvCxnSpPr>
        <xdr:cNvPr id="25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251</xdr:row>
      <xdr:rowOff>142875</xdr:rowOff>
    </xdr:from>
    <xdr:to>
      <xdr:col>15</xdr:col>
      <xdr:colOff>876300</xdr:colOff>
      <xdr:row>251</xdr:row>
      <xdr:rowOff>144463</xdr:rowOff>
    </xdr:to>
    <xdr:cxnSp macro="">
      <xdr:nvCxnSpPr>
        <xdr:cNvPr id="25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268</xdr:row>
      <xdr:rowOff>0</xdr:rowOff>
    </xdr:from>
    <xdr:to>
      <xdr:col>12</xdr:col>
      <xdr:colOff>9525</xdr:colOff>
      <xdr:row>268</xdr:row>
      <xdr:rowOff>133350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268</xdr:row>
      <xdr:rowOff>142875</xdr:rowOff>
    </xdr:from>
    <xdr:to>
      <xdr:col>15</xdr:col>
      <xdr:colOff>876300</xdr:colOff>
      <xdr:row>268</xdr:row>
      <xdr:rowOff>144463</xdr:rowOff>
    </xdr:to>
    <xdr:cxnSp macro="">
      <xdr:nvCxnSpPr>
        <xdr:cNvPr id="25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268</xdr:row>
      <xdr:rowOff>142875</xdr:rowOff>
    </xdr:from>
    <xdr:to>
      <xdr:col>15</xdr:col>
      <xdr:colOff>876300</xdr:colOff>
      <xdr:row>268</xdr:row>
      <xdr:rowOff>144463</xdr:rowOff>
    </xdr:to>
    <xdr:cxnSp macro="">
      <xdr:nvCxnSpPr>
        <xdr:cNvPr id="25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285</xdr:row>
      <xdr:rowOff>0</xdr:rowOff>
    </xdr:from>
    <xdr:to>
      <xdr:col>12</xdr:col>
      <xdr:colOff>9525</xdr:colOff>
      <xdr:row>285</xdr:row>
      <xdr:rowOff>133350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285</xdr:row>
      <xdr:rowOff>142875</xdr:rowOff>
    </xdr:from>
    <xdr:to>
      <xdr:col>15</xdr:col>
      <xdr:colOff>876300</xdr:colOff>
      <xdr:row>285</xdr:row>
      <xdr:rowOff>144463</xdr:rowOff>
    </xdr:to>
    <xdr:cxnSp macro="">
      <xdr:nvCxnSpPr>
        <xdr:cNvPr id="26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285</xdr:row>
      <xdr:rowOff>142875</xdr:rowOff>
    </xdr:from>
    <xdr:to>
      <xdr:col>15</xdr:col>
      <xdr:colOff>876300</xdr:colOff>
      <xdr:row>285</xdr:row>
      <xdr:rowOff>144463</xdr:rowOff>
    </xdr:to>
    <xdr:cxnSp macro="">
      <xdr:nvCxnSpPr>
        <xdr:cNvPr id="26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302</xdr:row>
      <xdr:rowOff>0</xdr:rowOff>
    </xdr:from>
    <xdr:to>
      <xdr:col>12</xdr:col>
      <xdr:colOff>9525</xdr:colOff>
      <xdr:row>302</xdr:row>
      <xdr:rowOff>133350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302</xdr:row>
      <xdr:rowOff>142875</xdr:rowOff>
    </xdr:from>
    <xdr:to>
      <xdr:col>15</xdr:col>
      <xdr:colOff>876300</xdr:colOff>
      <xdr:row>302</xdr:row>
      <xdr:rowOff>144463</xdr:rowOff>
    </xdr:to>
    <xdr:cxnSp macro="">
      <xdr:nvCxnSpPr>
        <xdr:cNvPr id="26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302</xdr:row>
      <xdr:rowOff>142875</xdr:rowOff>
    </xdr:from>
    <xdr:to>
      <xdr:col>15</xdr:col>
      <xdr:colOff>876300</xdr:colOff>
      <xdr:row>302</xdr:row>
      <xdr:rowOff>144463</xdr:rowOff>
    </xdr:to>
    <xdr:cxnSp macro="">
      <xdr:nvCxnSpPr>
        <xdr:cNvPr id="26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319</xdr:row>
      <xdr:rowOff>0</xdr:rowOff>
    </xdr:from>
    <xdr:to>
      <xdr:col>12</xdr:col>
      <xdr:colOff>9525</xdr:colOff>
      <xdr:row>319</xdr:row>
      <xdr:rowOff>133350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319</xdr:row>
      <xdr:rowOff>142875</xdr:rowOff>
    </xdr:from>
    <xdr:to>
      <xdr:col>15</xdr:col>
      <xdr:colOff>876300</xdr:colOff>
      <xdr:row>319</xdr:row>
      <xdr:rowOff>144463</xdr:rowOff>
    </xdr:to>
    <xdr:cxnSp macro="">
      <xdr:nvCxnSpPr>
        <xdr:cNvPr id="26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319</xdr:row>
      <xdr:rowOff>142875</xdr:rowOff>
    </xdr:from>
    <xdr:to>
      <xdr:col>15</xdr:col>
      <xdr:colOff>876300</xdr:colOff>
      <xdr:row>319</xdr:row>
      <xdr:rowOff>144463</xdr:rowOff>
    </xdr:to>
    <xdr:cxnSp macro="">
      <xdr:nvCxnSpPr>
        <xdr:cNvPr id="26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336</xdr:row>
      <xdr:rowOff>0</xdr:rowOff>
    </xdr:from>
    <xdr:to>
      <xdr:col>12</xdr:col>
      <xdr:colOff>9525</xdr:colOff>
      <xdr:row>336</xdr:row>
      <xdr:rowOff>133350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336</xdr:row>
      <xdr:rowOff>142875</xdr:rowOff>
    </xdr:from>
    <xdr:to>
      <xdr:col>15</xdr:col>
      <xdr:colOff>876300</xdr:colOff>
      <xdr:row>336</xdr:row>
      <xdr:rowOff>144463</xdr:rowOff>
    </xdr:to>
    <xdr:cxnSp macro="">
      <xdr:nvCxnSpPr>
        <xdr:cNvPr id="26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336</xdr:row>
      <xdr:rowOff>142875</xdr:rowOff>
    </xdr:from>
    <xdr:to>
      <xdr:col>15</xdr:col>
      <xdr:colOff>876300</xdr:colOff>
      <xdr:row>336</xdr:row>
      <xdr:rowOff>144463</xdr:rowOff>
    </xdr:to>
    <xdr:cxnSp macro="">
      <xdr:nvCxnSpPr>
        <xdr:cNvPr id="27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353</xdr:row>
      <xdr:rowOff>0</xdr:rowOff>
    </xdr:from>
    <xdr:to>
      <xdr:col>12</xdr:col>
      <xdr:colOff>9525</xdr:colOff>
      <xdr:row>353</xdr:row>
      <xdr:rowOff>133350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353</xdr:row>
      <xdr:rowOff>142875</xdr:rowOff>
    </xdr:from>
    <xdr:to>
      <xdr:col>15</xdr:col>
      <xdr:colOff>876300</xdr:colOff>
      <xdr:row>353</xdr:row>
      <xdr:rowOff>144463</xdr:rowOff>
    </xdr:to>
    <xdr:cxnSp macro="">
      <xdr:nvCxnSpPr>
        <xdr:cNvPr id="27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353</xdr:row>
      <xdr:rowOff>142875</xdr:rowOff>
    </xdr:from>
    <xdr:to>
      <xdr:col>15</xdr:col>
      <xdr:colOff>876300</xdr:colOff>
      <xdr:row>353</xdr:row>
      <xdr:rowOff>144463</xdr:rowOff>
    </xdr:to>
    <xdr:cxnSp macro="">
      <xdr:nvCxnSpPr>
        <xdr:cNvPr id="27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370</xdr:row>
      <xdr:rowOff>0</xdr:rowOff>
    </xdr:from>
    <xdr:to>
      <xdr:col>12</xdr:col>
      <xdr:colOff>9525</xdr:colOff>
      <xdr:row>370</xdr:row>
      <xdr:rowOff>133350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370</xdr:row>
      <xdr:rowOff>142875</xdr:rowOff>
    </xdr:from>
    <xdr:to>
      <xdr:col>15</xdr:col>
      <xdr:colOff>876300</xdr:colOff>
      <xdr:row>370</xdr:row>
      <xdr:rowOff>144463</xdr:rowOff>
    </xdr:to>
    <xdr:cxnSp macro="">
      <xdr:nvCxnSpPr>
        <xdr:cNvPr id="27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370</xdr:row>
      <xdr:rowOff>142875</xdr:rowOff>
    </xdr:from>
    <xdr:to>
      <xdr:col>15</xdr:col>
      <xdr:colOff>876300</xdr:colOff>
      <xdr:row>370</xdr:row>
      <xdr:rowOff>144463</xdr:rowOff>
    </xdr:to>
    <xdr:cxnSp macro="">
      <xdr:nvCxnSpPr>
        <xdr:cNvPr id="27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387</xdr:row>
      <xdr:rowOff>0</xdr:rowOff>
    </xdr:from>
    <xdr:to>
      <xdr:col>12</xdr:col>
      <xdr:colOff>9525</xdr:colOff>
      <xdr:row>387</xdr:row>
      <xdr:rowOff>133350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387</xdr:row>
      <xdr:rowOff>142875</xdr:rowOff>
    </xdr:from>
    <xdr:to>
      <xdr:col>15</xdr:col>
      <xdr:colOff>876300</xdr:colOff>
      <xdr:row>387</xdr:row>
      <xdr:rowOff>144463</xdr:rowOff>
    </xdr:to>
    <xdr:cxnSp macro="">
      <xdr:nvCxnSpPr>
        <xdr:cNvPr id="27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387</xdr:row>
      <xdr:rowOff>142875</xdr:rowOff>
    </xdr:from>
    <xdr:to>
      <xdr:col>15</xdr:col>
      <xdr:colOff>876300</xdr:colOff>
      <xdr:row>387</xdr:row>
      <xdr:rowOff>144463</xdr:rowOff>
    </xdr:to>
    <xdr:cxnSp macro="">
      <xdr:nvCxnSpPr>
        <xdr:cNvPr id="27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404</xdr:row>
      <xdr:rowOff>0</xdr:rowOff>
    </xdr:from>
    <xdr:to>
      <xdr:col>12</xdr:col>
      <xdr:colOff>9525</xdr:colOff>
      <xdr:row>404</xdr:row>
      <xdr:rowOff>133350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404</xdr:row>
      <xdr:rowOff>142875</xdr:rowOff>
    </xdr:from>
    <xdr:to>
      <xdr:col>15</xdr:col>
      <xdr:colOff>876300</xdr:colOff>
      <xdr:row>404</xdr:row>
      <xdr:rowOff>144463</xdr:rowOff>
    </xdr:to>
    <xdr:cxnSp macro="">
      <xdr:nvCxnSpPr>
        <xdr:cNvPr id="28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404</xdr:row>
      <xdr:rowOff>142875</xdr:rowOff>
    </xdr:from>
    <xdr:to>
      <xdr:col>15</xdr:col>
      <xdr:colOff>876300</xdr:colOff>
      <xdr:row>404</xdr:row>
      <xdr:rowOff>144463</xdr:rowOff>
    </xdr:to>
    <xdr:cxnSp macro="">
      <xdr:nvCxnSpPr>
        <xdr:cNvPr id="28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421</xdr:row>
      <xdr:rowOff>0</xdr:rowOff>
    </xdr:from>
    <xdr:to>
      <xdr:col>12</xdr:col>
      <xdr:colOff>9525</xdr:colOff>
      <xdr:row>421</xdr:row>
      <xdr:rowOff>133350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421</xdr:row>
      <xdr:rowOff>142875</xdr:rowOff>
    </xdr:from>
    <xdr:to>
      <xdr:col>15</xdr:col>
      <xdr:colOff>876300</xdr:colOff>
      <xdr:row>421</xdr:row>
      <xdr:rowOff>144463</xdr:rowOff>
    </xdr:to>
    <xdr:cxnSp macro="">
      <xdr:nvCxnSpPr>
        <xdr:cNvPr id="28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421</xdr:row>
      <xdr:rowOff>142875</xdr:rowOff>
    </xdr:from>
    <xdr:to>
      <xdr:col>15</xdr:col>
      <xdr:colOff>876300</xdr:colOff>
      <xdr:row>421</xdr:row>
      <xdr:rowOff>144463</xdr:rowOff>
    </xdr:to>
    <xdr:cxnSp macro="">
      <xdr:nvCxnSpPr>
        <xdr:cNvPr id="28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438</xdr:row>
      <xdr:rowOff>0</xdr:rowOff>
    </xdr:from>
    <xdr:to>
      <xdr:col>12</xdr:col>
      <xdr:colOff>9525</xdr:colOff>
      <xdr:row>438</xdr:row>
      <xdr:rowOff>133350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438</xdr:row>
      <xdr:rowOff>142875</xdr:rowOff>
    </xdr:from>
    <xdr:to>
      <xdr:col>15</xdr:col>
      <xdr:colOff>876300</xdr:colOff>
      <xdr:row>438</xdr:row>
      <xdr:rowOff>144463</xdr:rowOff>
    </xdr:to>
    <xdr:cxnSp macro="">
      <xdr:nvCxnSpPr>
        <xdr:cNvPr id="28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438</xdr:row>
      <xdr:rowOff>142875</xdr:rowOff>
    </xdr:from>
    <xdr:to>
      <xdr:col>15</xdr:col>
      <xdr:colOff>876300</xdr:colOff>
      <xdr:row>438</xdr:row>
      <xdr:rowOff>144463</xdr:rowOff>
    </xdr:to>
    <xdr:cxnSp macro="">
      <xdr:nvCxnSpPr>
        <xdr:cNvPr id="28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455</xdr:row>
      <xdr:rowOff>0</xdr:rowOff>
    </xdr:from>
    <xdr:to>
      <xdr:col>12</xdr:col>
      <xdr:colOff>9525</xdr:colOff>
      <xdr:row>455</xdr:row>
      <xdr:rowOff>133350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455</xdr:row>
      <xdr:rowOff>142875</xdr:rowOff>
    </xdr:from>
    <xdr:to>
      <xdr:col>15</xdr:col>
      <xdr:colOff>876300</xdr:colOff>
      <xdr:row>455</xdr:row>
      <xdr:rowOff>144463</xdr:rowOff>
    </xdr:to>
    <xdr:cxnSp macro="">
      <xdr:nvCxnSpPr>
        <xdr:cNvPr id="29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455</xdr:row>
      <xdr:rowOff>142875</xdr:rowOff>
    </xdr:from>
    <xdr:to>
      <xdr:col>15</xdr:col>
      <xdr:colOff>876300</xdr:colOff>
      <xdr:row>455</xdr:row>
      <xdr:rowOff>144463</xdr:rowOff>
    </xdr:to>
    <xdr:cxnSp macro="">
      <xdr:nvCxnSpPr>
        <xdr:cNvPr id="29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472</xdr:row>
      <xdr:rowOff>0</xdr:rowOff>
    </xdr:from>
    <xdr:to>
      <xdr:col>12</xdr:col>
      <xdr:colOff>9525</xdr:colOff>
      <xdr:row>472</xdr:row>
      <xdr:rowOff>133350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472</xdr:row>
      <xdr:rowOff>142875</xdr:rowOff>
    </xdr:from>
    <xdr:to>
      <xdr:col>15</xdr:col>
      <xdr:colOff>876300</xdr:colOff>
      <xdr:row>472</xdr:row>
      <xdr:rowOff>144463</xdr:rowOff>
    </xdr:to>
    <xdr:cxnSp macro="">
      <xdr:nvCxnSpPr>
        <xdr:cNvPr id="29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472</xdr:row>
      <xdr:rowOff>142875</xdr:rowOff>
    </xdr:from>
    <xdr:to>
      <xdr:col>15</xdr:col>
      <xdr:colOff>876300</xdr:colOff>
      <xdr:row>472</xdr:row>
      <xdr:rowOff>144463</xdr:rowOff>
    </xdr:to>
    <xdr:cxnSp macro="">
      <xdr:nvCxnSpPr>
        <xdr:cNvPr id="29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489</xdr:row>
      <xdr:rowOff>0</xdr:rowOff>
    </xdr:from>
    <xdr:to>
      <xdr:col>12</xdr:col>
      <xdr:colOff>9525</xdr:colOff>
      <xdr:row>489</xdr:row>
      <xdr:rowOff>133350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489</xdr:row>
      <xdr:rowOff>142875</xdr:rowOff>
    </xdr:from>
    <xdr:to>
      <xdr:col>15</xdr:col>
      <xdr:colOff>876300</xdr:colOff>
      <xdr:row>489</xdr:row>
      <xdr:rowOff>144463</xdr:rowOff>
    </xdr:to>
    <xdr:cxnSp macro="">
      <xdr:nvCxnSpPr>
        <xdr:cNvPr id="29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489</xdr:row>
      <xdr:rowOff>142875</xdr:rowOff>
    </xdr:from>
    <xdr:to>
      <xdr:col>15</xdr:col>
      <xdr:colOff>876300</xdr:colOff>
      <xdr:row>489</xdr:row>
      <xdr:rowOff>144463</xdr:rowOff>
    </xdr:to>
    <xdr:cxnSp macro="">
      <xdr:nvCxnSpPr>
        <xdr:cNvPr id="29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506</xdr:row>
      <xdr:rowOff>0</xdr:rowOff>
    </xdr:from>
    <xdr:to>
      <xdr:col>12</xdr:col>
      <xdr:colOff>9525</xdr:colOff>
      <xdr:row>506</xdr:row>
      <xdr:rowOff>133350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506</xdr:row>
      <xdr:rowOff>142875</xdr:rowOff>
    </xdr:from>
    <xdr:to>
      <xdr:col>15</xdr:col>
      <xdr:colOff>876300</xdr:colOff>
      <xdr:row>506</xdr:row>
      <xdr:rowOff>144463</xdr:rowOff>
    </xdr:to>
    <xdr:cxnSp macro="">
      <xdr:nvCxnSpPr>
        <xdr:cNvPr id="29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506</xdr:row>
      <xdr:rowOff>142875</xdr:rowOff>
    </xdr:from>
    <xdr:to>
      <xdr:col>15</xdr:col>
      <xdr:colOff>876300</xdr:colOff>
      <xdr:row>506</xdr:row>
      <xdr:rowOff>144463</xdr:rowOff>
    </xdr:to>
    <xdr:cxnSp macro="">
      <xdr:nvCxnSpPr>
        <xdr:cNvPr id="30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523</xdr:row>
      <xdr:rowOff>0</xdr:rowOff>
    </xdr:from>
    <xdr:to>
      <xdr:col>12</xdr:col>
      <xdr:colOff>9525</xdr:colOff>
      <xdr:row>523</xdr:row>
      <xdr:rowOff>133350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523</xdr:row>
      <xdr:rowOff>142875</xdr:rowOff>
    </xdr:from>
    <xdr:to>
      <xdr:col>15</xdr:col>
      <xdr:colOff>876300</xdr:colOff>
      <xdr:row>523</xdr:row>
      <xdr:rowOff>144463</xdr:rowOff>
    </xdr:to>
    <xdr:cxnSp macro="">
      <xdr:nvCxnSpPr>
        <xdr:cNvPr id="30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523</xdr:row>
      <xdr:rowOff>142875</xdr:rowOff>
    </xdr:from>
    <xdr:to>
      <xdr:col>15</xdr:col>
      <xdr:colOff>876300</xdr:colOff>
      <xdr:row>523</xdr:row>
      <xdr:rowOff>144463</xdr:rowOff>
    </xdr:to>
    <xdr:cxnSp macro="">
      <xdr:nvCxnSpPr>
        <xdr:cNvPr id="30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540</xdr:row>
      <xdr:rowOff>0</xdr:rowOff>
    </xdr:from>
    <xdr:to>
      <xdr:col>12</xdr:col>
      <xdr:colOff>9525</xdr:colOff>
      <xdr:row>540</xdr:row>
      <xdr:rowOff>133350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540</xdr:row>
      <xdr:rowOff>142875</xdr:rowOff>
    </xdr:from>
    <xdr:to>
      <xdr:col>15</xdr:col>
      <xdr:colOff>876300</xdr:colOff>
      <xdr:row>540</xdr:row>
      <xdr:rowOff>144463</xdr:rowOff>
    </xdr:to>
    <xdr:cxnSp macro="">
      <xdr:nvCxnSpPr>
        <xdr:cNvPr id="30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540</xdr:row>
      <xdr:rowOff>142875</xdr:rowOff>
    </xdr:from>
    <xdr:to>
      <xdr:col>15</xdr:col>
      <xdr:colOff>876300</xdr:colOff>
      <xdr:row>540</xdr:row>
      <xdr:rowOff>144463</xdr:rowOff>
    </xdr:to>
    <xdr:cxnSp macro="">
      <xdr:nvCxnSpPr>
        <xdr:cNvPr id="30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557</xdr:row>
      <xdr:rowOff>0</xdr:rowOff>
    </xdr:from>
    <xdr:to>
      <xdr:col>12</xdr:col>
      <xdr:colOff>9525</xdr:colOff>
      <xdr:row>557</xdr:row>
      <xdr:rowOff>133350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557</xdr:row>
      <xdr:rowOff>142875</xdr:rowOff>
    </xdr:from>
    <xdr:to>
      <xdr:col>15</xdr:col>
      <xdr:colOff>876300</xdr:colOff>
      <xdr:row>557</xdr:row>
      <xdr:rowOff>144463</xdr:rowOff>
    </xdr:to>
    <xdr:cxnSp macro="">
      <xdr:nvCxnSpPr>
        <xdr:cNvPr id="30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557</xdr:row>
      <xdr:rowOff>142875</xdr:rowOff>
    </xdr:from>
    <xdr:to>
      <xdr:col>15</xdr:col>
      <xdr:colOff>876300</xdr:colOff>
      <xdr:row>557</xdr:row>
      <xdr:rowOff>144463</xdr:rowOff>
    </xdr:to>
    <xdr:cxnSp macro="">
      <xdr:nvCxnSpPr>
        <xdr:cNvPr id="30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574</xdr:row>
      <xdr:rowOff>0</xdr:rowOff>
    </xdr:from>
    <xdr:to>
      <xdr:col>12</xdr:col>
      <xdr:colOff>9525</xdr:colOff>
      <xdr:row>574</xdr:row>
      <xdr:rowOff>133350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574</xdr:row>
      <xdr:rowOff>142875</xdr:rowOff>
    </xdr:from>
    <xdr:to>
      <xdr:col>15</xdr:col>
      <xdr:colOff>876300</xdr:colOff>
      <xdr:row>574</xdr:row>
      <xdr:rowOff>144463</xdr:rowOff>
    </xdr:to>
    <xdr:cxnSp macro="">
      <xdr:nvCxnSpPr>
        <xdr:cNvPr id="31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574</xdr:row>
      <xdr:rowOff>142875</xdr:rowOff>
    </xdr:from>
    <xdr:to>
      <xdr:col>15</xdr:col>
      <xdr:colOff>876300</xdr:colOff>
      <xdr:row>574</xdr:row>
      <xdr:rowOff>144463</xdr:rowOff>
    </xdr:to>
    <xdr:cxnSp macro="">
      <xdr:nvCxnSpPr>
        <xdr:cNvPr id="31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592</xdr:row>
      <xdr:rowOff>0</xdr:rowOff>
    </xdr:from>
    <xdr:to>
      <xdr:col>12</xdr:col>
      <xdr:colOff>9525</xdr:colOff>
      <xdr:row>592</xdr:row>
      <xdr:rowOff>133350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592</xdr:row>
      <xdr:rowOff>142875</xdr:rowOff>
    </xdr:from>
    <xdr:to>
      <xdr:col>15</xdr:col>
      <xdr:colOff>876300</xdr:colOff>
      <xdr:row>592</xdr:row>
      <xdr:rowOff>144463</xdr:rowOff>
    </xdr:to>
    <xdr:cxnSp macro="">
      <xdr:nvCxnSpPr>
        <xdr:cNvPr id="31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592</xdr:row>
      <xdr:rowOff>142875</xdr:rowOff>
    </xdr:from>
    <xdr:to>
      <xdr:col>15</xdr:col>
      <xdr:colOff>876300</xdr:colOff>
      <xdr:row>592</xdr:row>
      <xdr:rowOff>144463</xdr:rowOff>
    </xdr:to>
    <xdr:cxnSp macro="">
      <xdr:nvCxnSpPr>
        <xdr:cNvPr id="31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609</xdr:row>
      <xdr:rowOff>0</xdr:rowOff>
    </xdr:from>
    <xdr:to>
      <xdr:col>12</xdr:col>
      <xdr:colOff>9525</xdr:colOff>
      <xdr:row>609</xdr:row>
      <xdr:rowOff>133350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609</xdr:row>
      <xdr:rowOff>142875</xdr:rowOff>
    </xdr:from>
    <xdr:to>
      <xdr:col>15</xdr:col>
      <xdr:colOff>876300</xdr:colOff>
      <xdr:row>609</xdr:row>
      <xdr:rowOff>144463</xdr:rowOff>
    </xdr:to>
    <xdr:cxnSp macro="">
      <xdr:nvCxnSpPr>
        <xdr:cNvPr id="31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609</xdr:row>
      <xdr:rowOff>142875</xdr:rowOff>
    </xdr:from>
    <xdr:to>
      <xdr:col>15</xdr:col>
      <xdr:colOff>876300</xdr:colOff>
      <xdr:row>609</xdr:row>
      <xdr:rowOff>144463</xdr:rowOff>
    </xdr:to>
    <xdr:cxnSp macro="">
      <xdr:nvCxnSpPr>
        <xdr:cNvPr id="31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626</xdr:row>
      <xdr:rowOff>0</xdr:rowOff>
    </xdr:from>
    <xdr:to>
      <xdr:col>12</xdr:col>
      <xdr:colOff>9525</xdr:colOff>
      <xdr:row>626</xdr:row>
      <xdr:rowOff>133350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626</xdr:row>
      <xdr:rowOff>142875</xdr:rowOff>
    </xdr:from>
    <xdr:to>
      <xdr:col>15</xdr:col>
      <xdr:colOff>876300</xdr:colOff>
      <xdr:row>626</xdr:row>
      <xdr:rowOff>144463</xdr:rowOff>
    </xdr:to>
    <xdr:cxnSp macro="">
      <xdr:nvCxnSpPr>
        <xdr:cNvPr id="32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626</xdr:row>
      <xdr:rowOff>142875</xdr:rowOff>
    </xdr:from>
    <xdr:to>
      <xdr:col>15</xdr:col>
      <xdr:colOff>876300</xdr:colOff>
      <xdr:row>626</xdr:row>
      <xdr:rowOff>144463</xdr:rowOff>
    </xdr:to>
    <xdr:cxnSp macro="">
      <xdr:nvCxnSpPr>
        <xdr:cNvPr id="32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643</xdr:row>
      <xdr:rowOff>0</xdr:rowOff>
    </xdr:from>
    <xdr:to>
      <xdr:col>12</xdr:col>
      <xdr:colOff>9525</xdr:colOff>
      <xdr:row>643</xdr:row>
      <xdr:rowOff>133350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643</xdr:row>
      <xdr:rowOff>142875</xdr:rowOff>
    </xdr:from>
    <xdr:to>
      <xdr:col>15</xdr:col>
      <xdr:colOff>876300</xdr:colOff>
      <xdr:row>643</xdr:row>
      <xdr:rowOff>144463</xdr:rowOff>
    </xdr:to>
    <xdr:cxnSp macro="">
      <xdr:nvCxnSpPr>
        <xdr:cNvPr id="32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643</xdr:row>
      <xdr:rowOff>142875</xdr:rowOff>
    </xdr:from>
    <xdr:to>
      <xdr:col>15</xdr:col>
      <xdr:colOff>876300</xdr:colOff>
      <xdr:row>643</xdr:row>
      <xdr:rowOff>144463</xdr:rowOff>
    </xdr:to>
    <xdr:cxnSp macro="">
      <xdr:nvCxnSpPr>
        <xdr:cNvPr id="32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660</xdr:row>
      <xdr:rowOff>0</xdr:rowOff>
    </xdr:from>
    <xdr:to>
      <xdr:col>12</xdr:col>
      <xdr:colOff>9525</xdr:colOff>
      <xdr:row>660</xdr:row>
      <xdr:rowOff>133350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660</xdr:row>
      <xdr:rowOff>142875</xdr:rowOff>
    </xdr:from>
    <xdr:to>
      <xdr:col>15</xdr:col>
      <xdr:colOff>876300</xdr:colOff>
      <xdr:row>660</xdr:row>
      <xdr:rowOff>144463</xdr:rowOff>
    </xdr:to>
    <xdr:cxnSp macro="">
      <xdr:nvCxnSpPr>
        <xdr:cNvPr id="32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660</xdr:row>
      <xdr:rowOff>142875</xdr:rowOff>
    </xdr:from>
    <xdr:to>
      <xdr:col>15</xdr:col>
      <xdr:colOff>876300</xdr:colOff>
      <xdr:row>660</xdr:row>
      <xdr:rowOff>144463</xdr:rowOff>
    </xdr:to>
    <xdr:cxnSp macro="">
      <xdr:nvCxnSpPr>
        <xdr:cNvPr id="32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677</xdr:row>
      <xdr:rowOff>0</xdr:rowOff>
    </xdr:from>
    <xdr:to>
      <xdr:col>12</xdr:col>
      <xdr:colOff>9525</xdr:colOff>
      <xdr:row>677</xdr:row>
      <xdr:rowOff>133350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677</xdr:row>
      <xdr:rowOff>142875</xdr:rowOff>
    </xdr:from>
    <xdr:to>
      <xdr:col>15</xdr:col>
      <xdr:colOff>876300</xdr:colOff>
      <xdr:row>677</xdr:row>
      <xdr:rowOff>144463</xdr:rowOff>
    </xdr:to>
    <xdr:cxnSp macro="">
      <xdr:nvCxnSpPr>
        <xdr:cNvPr id="32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677</xdr:row>
      <xdr:rowOff>142875</xdr:rowOff>
    </xdr:from>
    <xdr:to>
      <xdr:col>15</xdr:col>
      <xdr:colOff>876300</xdr:colOff>
      <xdr:row>677</xdr:row>
      <xdr:rowOff>144463</xdr:rowOff>
    </xdr:to>
    <xdr:cxnSp macro="">
      <xdr:nvCxnSpPr>
        <xdr:cNvPr id="33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694</xdr:row>
      <xdr:rowOff>0</xdr:rowOff>
    </xdr:from>
    <xdr:to>
      <xdr:col>12</xdr:col>
      <xdr:colOff>9525</xdr:colOff>
      <xdr:row>694</xdr:row>
      <xdr:rowOff>133350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694</xdr:row>
      <xdr:rowOff>142875</xdr:rowOff>
    </xdr:from>
    <xdr:to>
      <xdr:col>15</xdr:col>
      <xdr:colOff>876300</xdr:colOff>
      <xdr:row>694</xdr:row>
      <xdr:rowOff>144463</xdr:rowOff>
    </xdr:to>
    <xdr:cxnSp macro="">
      <xdr:nvCxnSpPr>
        <xdr:cNvPr id="33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694</xdr:row>
      <xdr:rowOff>142875</xdr:rowOff>
    </xdr:from>
    <xdr:to>
      <xdr:col>15</xdr:col>
      <xdr:colOff>876300</xdr:colOff>
      <xdr:row>694</xdr:row>
      <xdr:rowOff>144463</xdr:rowOff>
    </xdr:to>
    <xdr:cxnSp macro="">
      <xdr:nvCxnSpPr>
        <xdr:cNvPr id="33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711</xdr:row>
      <xdr:rowOff>0</xdr:rowOff>
    </xdr:from>
    <xdr:to>
      <xdr:col>12</xdr:col>
      <xdr:colOff>9525</xdr:colOff>
      <xdr:row>711</xdr:row>
      <xdr:rowOff>133350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711</xdr:row>
      <xdr:rowOff>142875</xdr:rowOff>
    </xdr:from>
    <xdr:to>
      <xdr:col>15</xdr:col>
      <xdr:colOff>876300</xdr:colOff>
      <xdr:row>711</xdr:row>
      <xdr:rowOff>144463</xdr:rowOff>
    </xdr:to>
    <xdr:cxnSp macro="">
      <xdr:nvCxnSpPr>
        <xdr:cNvPr id="33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711</xdr:row>
      <xdr:rowOff>142875</xdr:rowOff>
    </xdr:from>
    <xdr:to>
      <xdr:col>15</xdr:col>
      <xdr:colOff>876300</xdr:colOff>
      <xdr:row>711</xdr:row>
      <xdr:rowOff>144463</xdr:rowOff>
    </xdr:to>
    <xdr:cxnSp macro="">
      <xdr:nvCxnSpPr>
        <xdr:cNvPr id="33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728</xdr:row>
      <xdr:rowOff>0</xdr:rowOff>
    </xdr:from>
    <xdr:to>
      <xdr:col>12</xdr:col>
      <xdr:colOff>9525</xdr:colOff>
      <xdr:row>728</xdr:row>
      <xdr:rowOff>133350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728</xdr:row>
      <xdr:rowOff>142875</xdr:rowOff>
    </xdr:from>
    <xdr:to>
      <xdr:col>15</xdr:col>
      <xdr:colOff>876300</xdr:colOff>
      <xdr:row>728</xdr:row>
      <xdr:rowOff>144463</xdr:rowOff>
    </xdr:to>
    <xdr:cxnSp macro="">
      <xdr:nvCxnSpPr>
        <xdr:cNvPr id="33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728</xdr:row>
      <xdr:rowOff>142875</xdr:rowOff>
    </xdr:from>
    <xdr:to>
      <xdr:col>15</xdr:col>
      <xdr:colOff>876300</xdr:colOff>
      <xdr:row>728</xdr:row>
      <xdr:rowOff>144463</xdr:rowOff>
    </xdr:to>
    <xdr:cxnSp macro="">
      <xdr:nvCxnSpPr>
        <xdr:cNvPr id="33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745</xdr:row>
      <xdr:rowOff>0</xdr:rowOff>
    </xdr:from>
    <xdr:to>
      <xdr:col>12</xdr:col>
      <xdr:colOff>9525</xdr:colOff>
      <xdr:row>745</xdr:row>
      <xdr:rowOff>133350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745</xdr:row>
      <xdr:rowOff>142875</xdr:rowOff>
    </xdr:from>
    <xdr:to>
      <xdr:col>15</xdr:col>
      <xdr:colOff>876300</xdr:colOff>
      <xdr:row>745</xdr:row>
      <xdr:rowOff>144463</xdr:rowOff>
    </xdr:to>
    <xdr:cxnSp macro="">
      <xdr:nvCxnSpPr>
        <xdr:cNvPr id="34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745</xdr:row>
      <xdr:rowOff>142875</xdr:rowOff>
    </xdr:from>
    <xdr:to>
      <xdr:col>15</xdr:col>
      <xdr:colOff>876300</xdr:colOff>
      <xdr:row>745</xdr:row>
      <xdr:rowOff>144463</xdr:rowOff>
    </xdr:to>
    <xdr:cxnSp macro="">
      <xdr:nvCxnSpPr>
        <xdr:cNvPr id="34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762</xdr:row>
      <xdr:rowOff>0</xdr:rowOff>
    </xdr:from>
    <xdr:to>
      <xdr:col>12</xdr:col>
      <xdr:colOff>9525</xdr:colOff>
      <xdr:row>762</xdr:row>
      <xdr:rowOff>133350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762</xdr:row>
      <xdr:rowOff>142875</xdr:rowOff>
    </xdr:from>
    <xdr:to>
      <xdr:col>15</xdr:col>
      <xdr:colOff>876300</xdr:colOff>
      <xdr:row>762</xdr:row>
      <xdr:rowOff>144463</xdr:rowOff>
    </xdr:to>
    <xdr:cxnSp macro="">
      <xdr:nvCxnSpPr>
        <xdr:cNvPr id="34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762</xdr:row>
      <xdr:rowOff>142875</xdr:rowOff>
    </xdr:from>
    <xdr:to>
      <xdr:col>15</xdr:col>
      <xdr:colOff>876300</xdr:colOff>
      <xdr:row>762</xdr:row>
      <xdr:rowOff>144463</xdr:rowOff>
    </xdr:to>
    <xdr:cxnSp macro="">
      <xdr:nvCxnSpPr>
        <xdr:cNvPr id="34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779</xdr:row>
      <xdr:rowOff>0</xdr:rowOff>
    </xdr:from>
    <xdr:to>
      <xdr:col>12</xdr:col>
      <xdr:colOff>9525</xdr:colOff>
      <xdr:row>779</xdr:row>
      <xdr:rowOff>133350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779</xdr:row>
      <xdr:rowOff>142875</xdr:rowOff>
    </xdr:from>
    <xdr:to>
      <xdr:col>15</xdr:col>
      <xdr:colOff>876300</xdr:colOff>
      <xdr:row>779</xdr:row>
      <xdr:rowOff>144463</xdr:rowOff>
    </xdr:to>
    <xdr:cxnSp macro="">
      <xdr:nvCxnSpPr>
        <xdr:cNvPr id="34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779</xdr:row>
      <xdr:rowOff>142875</xdr:rowOff>
    </xdr:from>
    <xdr:to>
      <xdr:col>15</xdr:col>
      <xdr:colOff>876300</xdr:colOff>
      <xdr:row>779</xdr:row>
      <xdr:rowOff>144463</xdr:rowOff>
    </xdr:to>
    <xdr:cxnSp macro="">
      <xdr:nvCxnSpPr>
        <xdr:cNvPr id="34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796</xdr:row>
      <xdr:rowOff>0</xdr:rowOff>
    </xdr:from>
    <xdr:to>
      <xdr:col>12</xdr:col>
      <xdr:colOff>9525</xdr:colOff>
      <xdr:row>796</xdr:row>
      <xdr:rowOff>133350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796</xdr:row>
      <xdr:rowOff>142875</xdr:rowOff>
    </xdr:from>
    <xdr:to>
      <xdr:col>15</xdr:col>
      <xdr:colOff>876300</xdr:colOff>
      <xdr:row>796</xdr:row>
      <xdr:rowOff>144463</xdr:rowOff>
    </xdr:to>
    <xdr:cxnSp macro="">
      <xdr:nvCxnSpPr>
        <xdr:cNvPr id="35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796</xdr:row>
      <xdr:rowOff>142875</xdr:rowOff>
    </xdr:from>
    <xdr:to>
      <xdr:col>15</xdr:col>
      <xdr:colOff>876300</xdr:colOff>
      <xdr:row>796</xdr:row>
      <xdr:rowOff>144463</xdr:rowOff>
    </xdr:to>
    <xdr:cxnSp macro="">
      <xdr:nvCxnSpPr>
        <xdr:cNvPr id="35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813</xdr:row>
      <xdr:rowOff>0</xdr:rowOff>
    </xdr:from>
    <xdr:to>
      <xdr:col>12</xdr:col>
      <xdr:colOff>9525</xdr:colOff>
      <xdr:row>813</xdr:row>
      <xdr:rowOff>133350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813</xdr:row>
      <xdr:rowOff>142875</xdr:rowOff>
    </xdr:from>
    <xdr:to>
      <xdr:col>15</xdr:col>
      <xdr:colOff>876300</xdr:colOff>
      <xdr:row>813</xdr:row>
      <xdr:rowOff>144463</xdr:rowOff>
    </xdr:to>
    <xdr:cxnSp macro="">
      <xdr:nvCxnSpPr>
        <xdr:cNvPr id="35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813</xdr:row>
      <xdr:rowOff>142875</xdr:rowOff>
    </xdr:from>
    <xdr:to>
      <xdr:col>15</xdr:col>
      <xdr:colOff>876300</xdr:colOff>
      <xdr:row>813</xdr:row>
      <xdr:rowOff>144463</xdr:rowOff>
    </xdr:to>
    <xdr:cxnSp macro="">
      <xdr:nvCxnSpPr>
        <xdr:cNvPr id="35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830</xdr:row>
      <xdr:rowOff>0</xdr:rowOff>
    </xdr:from>
    <xdr:to>
      <xdr:col>12</xdr:col>
      <xdr:colOff>9525</xdr:colOff>
      <xdr:row>830</xdr:row>
      <xdr:rowOff>133350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830</xdr:row>
      <xdr:rowOff>142875</xdr:rowOff>
    </xdr:from>
    <xdr:to>
      <xdr:col>15</xdr:col>
      <xdr:colOff>876300</xdr:colOff>
      <xdr:row>830</xdr:row>
      <xdr:rowOff>144463</xdr:rowOff>
    </xdr:to>
    <xdr:cxnSp macro="">
      <xdr:nvCxnSpPr>
        <xdr:cNvPr id="35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830</xdr:row>
      <xdr:rowOff>142875</xdr:rowOff>
    </xdr:from>
    <xdr:to>
      <xdr:col>15</xdr:col>
      <xdr:colOff>876300</xdr:colOff>
      <xdr:row>830</xdr:row>
      <xdr:rowOff>144463</xdr:rowOff>
    </xdr:to>
    <xdr:cxnSp macro="">
      <xdr:nvCxnSpPr>
        <xdr:cNvPr id="35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847</xdr:row>
      <xdr:rowOff>0</xdr:rowOff>
    </xdr:from>
    <xdr:to>
      <xdr:col>12</xdr:col>
      <xdr:colOff>9525</xdr:colOff>
      <xdr:row>847</xdr:row>
      <xdr:rowOff>133350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847</xdr:row>
      <xdr:rowOff>142875</xdr:rowOff>
    </xdr:from>
    <xdr:to>
      <xdr:col>15</xdr:col>
      <xdr:colOff>876300</xdr:colOff>
      <xdr:row>847</xdr:row>
      <xdr:rowOff>144463</xdr:rowOff>
    </xdr:to>
    <xdr:cxnSp macro="">
      <xdr:nvCxnSpPr>
        <xdr:cNvPr id="35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847</xdr:row>
      <xdr:rowOff>142875</xdr:rowOff>
    </xdr:from>
    <xdr:to>
      <xdr:col>15</xdr:col>
      <xdr:colOff>876300</xdr:colOff>
      <xdr:row>847</xdr:row>
      <xdr:rowOff>144463</xdr:rowOff>
    </xdr:to>
    <xdr:cxnSp macro="">
      <xdr:nvCxnSpPr>
        <xdr:cNvPr id="36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864</xdr:row>
      <xdr:rowOff>0</xdr:rowOff>
    </xdr:from>
    <xdr:to>
      <xdr:col>12</xdr:col>
      <xdr:colOff>9525</xdr:colOff>
      <xdr:row>864</xdr:row>
      <xdr:rowOff>133350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864</xdr:row>
      <xdr:rowOff>142875</xdr:rowOff>
    </xdr:from>
    <xdr:to>
      <xdr:col>15</xdr:col>
      <xdr:colOff>876300</xdr:colOff>
      <xdr:row>864</xdr:row>
      <xdr:rowOff>144463</xdr:rowOff>
    </xdr:to>
    <xdr:cxnSp macro="">
      <xdr:nvCxnSpPr>
        <xdr:cNvPr id="36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864</xdr:row>
      <xdr:rowOff>142875</xdr:rowOff>
    </xdr:from>
    <xdr:to>
      <xdr:col>15</xdr:col>
      <xdr:colOff>876300</xdr:colOff>
      <xdr:row>864</xdr:row>
      <xdr:rowOff>144463</xdr:rowOff>
    </xdr:to>
    <xdr:cxnSp macro="">
      <xdr:nvCxnSpPr>
        <xdr:cNvPr id="36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881</xdr:row>
      <xdr:rowOff>0</xdr:rowOff>
    </xdr:from>
    <xdr:to>
      <xdr:col>12</xdr:col>
      <xdr:colOff>9525</xdr:colOff>
      <xdr:row>881</xdr:row>
      <xdr:rowOff>133350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881</xdr:row>
      <xdr:rowOff>142875</xdr:rowOff>
    </xdr:from>
    <xdr:to>
      <xdr:col>15</xdr:col>
      <xdr:colOff>876300</xdr:colOff>
      <xdr:row>881</xdr:row>
      <xdr:rowOff>144463</xdr:rowOff>
    </xdr:to>
    <xdr:cxnSp macro="">
      <xdr:nvCxnSpPr>
        <xdr:cNvPr id="36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881</xdr:row>
      <xdr:rowOff>142875</xdr:rowOff>
    </xdr:from>
    <xdr:to>
      <xdr:col>15</xdr:col>
      <xdr:colOff>876300</xdr:colOff>
      <xdr:row>881</xdr:row>
      <xdr:rowOff>144463</xdr:rowOff>
    </xdr:to>
    <xdr:cxnSp macro="">
      <xdr:nvCxnSpPr>
        <xdr:cNvPr id="36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898</xdr:row>
      <xdr:rowOff>0</xdr:rowOff>
    </xdr:from>
    <xdr:to>
      <xdr:col>12</xdr:col>
      <xdr:colOff>9525</xdr:colOff>
      <xdr:row>898</xdr:row>
      <xdr:rowOff>133350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898</xdr:row>
      <xdr:rowOff>142875</xdr:rowOff>
    </xdr:from>
    <xdr:to>
      <xdr:col>15</xdr:col>
      <xdr:colOff>876300</xdr:colOff>
      <xdr:row>898</xdr:row>
      <xdr:rowOff>144463</xdr:rowOff>
    </xdr:to>
    <xdr:cxnSp macro="">
      <xdr:nvCxnSpPr>
        <xdr:cNvPr id="36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898</xdr:row>
      <xdr:rowOff>142875</xdr:rowOff>
    </xdr:from>
    <xdr:to>
      <xdr:col>15</xdr:col>
      <xdr:colOff>876300</xdr:colOff>
      <xdr:row>898</xdr:row>
      <xdr:rowOff>144463</xdr:rowOff>
    </xdr:to>
    <xdr:cxnSp macro="">
      <xdr:nvCxnSpPr>
        <xdr:cNvPr id="36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915</xdr:row>
      <xdr:rowOff>0</xdr:rowOff>
    </xdr:from>
    <xdr:to>
      <xdr:col>12</xdr:col>
      <xdr:colOff>9525</xdr:colOff>
      <xdr:row>915</xdr:row>
      <xdr:rowOff>133350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915</xdr:row>
      <xdr:rowOff>142875</xdr:rowOff>
    </xdr:from>
    <xdr:to>
      <xdr:col>15</xdr:col>
      <xdr:colOff>876300</xdr:colOff>
      <xdr:row>915</xdr:row>
      <xdr:rowOff>144463</xdr:rowOff>
    </xdr:to>
    <xdr:cxnSp macro="">
      <xdr:nvCxnSpPr>
        <xdr:cNvPr id="37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915</xdr:row>
      <xdr:rowOff>142875</xdr:rowOff>
    </xdr:from>
    <xdr:to>
      <xdr:col>15</xdr:col>
      <xdr:colOff>876300</xdr:colOff>
      <xdr:row>915</xdr:row>
      <xdr:rowOff>144463</xdr:rowOff>
    </xdr:to>
    <xdr:cxnSp macro="">
      <xdr:nvCxnSpPr>
        <xdr:cNvPr id="37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932</xdr:row>
      <xdr:rowOff>0</xdr:rowOff>
    </xdr:from>
    <xdr:to>
      <xdr:col>12</xdr:col>
      <xdr:colOff>9525</xdr:colOff>
      <xdr:row>932</xdr:row>
      <xdr:rowOff>133350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932</xdr:row>
      <xdr:rowOff>142875</xdr:rowOff>
    </xdr:from>
    <xdr:to>
      <xdr:col>15</xdr:col>
      <xdr:colOff>876300</xdr:colOff>
      <xdr:row>932</xdr:row>
      <xdr:rowOff>144463</xdr:rowOff>
    </xdr:to>
    <xdr:cxnSp macro="">
      <xdr:nvCxnSpPr>
        <xdr:cNvPr id="37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932</xdr:row>
      <xdr:rowOff>142875</xdr:rowOff>
    </xdr:from>
    <xdr:to>
      <xdr:col>15</xdr:col>
      <xdr:colOff>876300</xdr:colOff>
      <xdr:row>932</xdr:row>
      <xdr:rowOff>144463</xdr:rowOff>
    </xdr:to>
    <xdr:cxnSp macro="">
      <xdr:nvCxnSpPr>
        <xdr:cNvPr id="37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949</xdr:row>
      <xdr:rowOff>0</xdr:rowOff>
    </xdr:from>
    <xdr:to>
      <xdr:col>12</xdr:col>
      <xdr:colOff>9525</xdr:colOff>
      <xdr:row>949</xdr:row>
      <xdr:rowOff>133350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949</xdr:row>
      <xdr:rowOff>142875</xdr:rowOff>
    </xdr:from>
    <xdr:to>
      <xdr:col>15</xdr:col>
      <xdr:colOff>876300</xdr:colOff>
      <xdr:row>949</xdr:row>
      <xdr:rowOff>144463</xdr:rowOff>
    </xdr:to>
    <xdr:cxnSp macro="">
      <xdr:nvCxnSpPr>
        <xdr:cNvPr id="37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949</xdr:row>
      <xdr:rowOff>142875</xdr:rowOff>
    </xdr:from>
    <xdr:to>
      <xdr:col>15</xdr:col>
      <xdr:colOff>876300</xdr:colOff>
      <xdr:row>949</xdr:row>
      <xdr:rowOff>144463</xdr:rowOff>
    </xdr:to>
    <xdr:cxnSp macro="">
      <xdr:nvCxnSpPr>
        <xdr:cNvPr id="37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966</xdr:row>
      <xdr:rowOff>0</xdr:rowOff>
    </xdr:from>
    <xdr:to>
      <xdr:col>12</xdr:col>
      <xdr:colOff>9525</xdr:colOff>
      <xdr:row>966</xdr:row>
      <xdr:rowOff>133350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966</xdr:row>
      <xdr:rowOff>142875</xdr:rowOff>
    </xdr:from>
    <xdr:to>
      <xdr:col>15</xdr:col>
      <xdr:colOff>876300</xdr:colOff>
      <xdr:row>966</xdr:row>
      <xdr:rowOff>144463</xdr:rowOff>
    </xdr:to>
    <xdr:cxnSp macro="">
      <xdr:nvCxnSpPr>
        <xdr:cNvPr id="38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966</xdr:row>
      <xdr:rowOff>142875</xdr:rowOff>
    </xdr:from>
    <xdr:to>
      <xdr:col>15</xdr:col>
      <xdr:colOff>876300</xdr:colOff>
      <xdr:row>966</xdr:row>
      <xdr:rowOff>144463</xdr:rowOff>
    </xdr:to>
    <xdr:cxnSp macro="">
      <xdr:nvCxnSpPr>
        <xdr:cNvPr id="38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983</xdr:row>
      <xdr:rowOff>0</xdr:rowOff>
    </xdr:from>
    <xdr:to>
      <xdr:col>12</xdr:col>
      <xdr:colOff>9525</xdr:colOff>
      <xdr:row>983</xdr:row>
      <xdr:rowOff>133350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983</xdr:row>
      <xdr:rowOff>142875</xdr:rowOff>
    </xdr:from>
    <xdr:to>
      <xdr:col>15</xdr:col>
      <xdr:colOff>876300</xdr:colOff>
      <xdr:row>983</xdr:row>
      <xdr:rowOff>144463</xdr:rowOff>
    </xdr:to>
    <xdr:cxnSp macro="">
      <xdr:nvCxnSpPr>
        <xdr:cNvPr id="38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983</xdr:row>
      <xdr:rowOff>142875</xdr:rowOff>
    </xdr:from>
    <xdr:to>
      <xdr:col>15</xdr:col>
      <xdr:colOff>876300</xdr:colOff>
      <xdr:row>983</xdr:row>
      <xdr:rowOff>144463</xdr:rowOff>
    </xdr:to>
    <xdr:cxnSp macro="">
      <xdr:nvCxnSpPr>
        <xdr:cNvPr id="38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1000</xdr:row>
      <xdr:rowOff>0</xdr:rowOff>
    </xdr:from>
    <xdr:to>
      <xdr:col>12</xdr:col>
      <xdr:colOff>9525</xdr:colOff>
      <xdr:row>1000</xdr:row>
      <xdr:rowOff>133350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1000</xdr:row>
      <xdr:rowOff>142875</xdr:rowOff>
    </xdr:from>
    <xdr:to>
      <xdr:col>15</xdr:col>
      <xdr:colOff>876300</xdr:colOff>
      <xdr:row>1000</xdr:row>
      <xdr:rowOff>144463</xdr:rowOff>
    </xdr:to>
    <xdr:cxnSp macro="">
      <xdr:nvCxnSpPr>
        <xdr:cNvPr id="38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1000</xdr:row>
      <xdr:rowOff>142875</xdr:rowOff>
    </xdr:from>
    <xdr:to>
      <xdr:col>15</xdr:col>
      <xdr:colOff>876300</xdr:colOff>
      <xdr:row>1000</xdr:row>
      <xdr:rowOff>144463</xdr:rowOff>
    </xdr:to>
    <xdr:cxnSp macro="">
      <xdr:nvCxnSpPr>
        <xdr:cNvPr id="38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</xdr:row>
      <xdr:rowOff>0</xdr:rowOff>
    </xdr:from>
    <xdr:to>
      <xdr:col>19</xdr:col>
      <xdr:colOff>9525</xdr:colOff>
      <xdr:row>8</xdr:row>
      <xdr:rowOff>133350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</xdr:row>
      <xdr:rowOff>142875</xdr:rowOff>
    </xdr:from>
    <xdr:to>
      <xdr:col>22</xdr:col>
      <xdr:colOff>876300</xdr:colOff>
      <xdr:row>8</xdr:row>
      <xdr:rowOff>144463</xdr:rowOff>
    </xdr:to>
    <xdr:cxnSp macro="">
      <xdr:nvCxnSpPr>
        <xdr:cNvPr id="38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</xdr:row>
      <xdr:rowOff>142875</xdr:rowOff>
    </xdr:from>
    <xdr:to>
      <xdr:col>22</xdr:col>
      <xdr:colOff>876300</xdr:colOff>
      <xdr:row>8</xdr:row>
      <xdr:rowOff>144463</xdr:rowOff>
    </xdr:to>
    <xdr:cxnSp macro="">
      <xdr:nvCxnSpPr>
        <xdr:cNvPr id="39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</xdr:row>
      <xdr:rowOff>0</xdr:rowOff>
    </xdr:from>
    <xdr:to>
      <xdr:col>26</xdr:col>
      <xdr:colOff>9525</xdr:colOff>
      <xdr:row>8</xdr:row>
      <xdr:rowOff>133350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</xdr:row>
      <xdr:rowOff>142875</xdr:rowOff>
    </xdr:from>
    <xdr:to>
      <xdr:col>29</xdr:col>
      <xdr:colOff>876300</xdr:colOff>
      <xdr:row>8</xdr:row>
      <xdr:rowOff>144463</xdr:rowOff>
    </xdr:to>
    <xdr:cxnSp macro="">
      <xdr:nvCxnSpPr>
        <xdr:cNvPr id="39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</xdr:row>
      <xdr:rowOff>142875</xdr:rowOff>
    </xdr:from>
    <xdr:to>
      <xdr:col>29</xdr:col>
      <xdr:colOff>876300</xdr:colOff>
      <xdr:row>8</xdr:row>
      <xdr:rowOff>144463</xdr:rowOff>
    </xdr:to>
    <xdr:cxnSp macro="">
      <xdr:nvCxnSpPr>
        <xdr:cNvPr id="39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9525</xdr:colOff>
      <xdr:row>25</xdr:row>
      <xdr:rowOff>133350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25</xdr:row>
      <xdr:rowOff>142875</xdr:rowOff>
    </xdr:from>
    <xdr:to>
      <xdr:col>22</xdr:col>
      <xdr:colOff>876300</xdr:colOff>
      <xdr:row>25</xdr:row>
      <xdr:rowOff>144463</xdr:rowOff>
    </xdr:to>
    <xdr:cxnSp macro="">
      <xdr:nvCxnSpPr>
        <xdr:cNvPr id="39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25</xdr:row>
      <xdr:rowOff>142875</xdr:rowOff>
    </xdr:from>
    <xdr:to>
      <xdr:col>22</xdr:col>
      <xdr:colOff>876300</xdr:colOff>
      <xdr:row>25</xdr:row>
      <xdr:rowOff>144463</xdr:rowOff>
    </xdr:to>
    <xdr:cxnSp macro="">
      <xdr:nvCxnSpPr>
        <xdr:cNvPr id="39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25</xdr:row>
      <xdr:rowOff>0</xdr:rowOff>
    </xdr:from>
    <xdr:to>
      <xdr:col>26</xdr:col>
      <xdr:colOff>9525</xdr:colOff>
      <xdr:row>25</xdr:row>
      <xdr:rowOff>133350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25</xdr:row>
      <xdr:rowOff>142875</xdr:rowOff>
    </xdr:from>
    <xdr:to>
      <xdr:col>29</xdr:col>
      <xdr:colOff>876300</xdr:colOff>
      <xdr:row>25</xdr:row>
      <xdr:rowOff>144463</xdr:rowOff>
    </xdr:to>
    <xdr:cxnSp macro="">
      <xdr:nvCxnSpPr>
        <xdr:cNvPr id="39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25</xdr:row>
      <xdr:rowOff>142875</xdr:rowOff>
    </xdr:from>
    <xdr:to>
      <xdr:col>29</xdr:col>
      <xdr:colOff>876300</xdr:colOff>
      <xdr:row>25</xdr:row>
      <xdr:rowOff>144463</xdr:rowOff>
    </xdr:to>
    <xdr:cxnSp macro="">
      <xdr:nvCxnSpPr>
        <xdr:cNvPr id="39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42</xdr:row>
      <xdr:rowOff>0</xdr:rowOff>
    </xdr:from>
    <xdr:to>
      <xdr:col>26</xdr:col>
      <xdr:colOff>9525</xdr:colOff>
      <xdr:row>42</xdr:row>
      <xdr:rowOff>133350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42</xdr:row>
      <xdr:rowOff>142875</xdr:rowOff>
    </xdr:from>
    <xdr:to>
      <xdr:col>29</xdr:col>
      <xdr:colOff>876300</xdr:colOff>
      <xdr:row>42</xdr:row>
      <xdr:rowOff>144463</xdr:rowOff>
    </xdr:to>
    <xdr:cxnSp macro="">
      <xdr:nvCxnSpPr>
        <xdr:cNvPr id="40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42</xdr:row>
      <xdr:rowOff>142875</xdr:rowOff>
    </xdr:from>
    <xdr:to>
      <xdr:col>29</xdr:col>
      <xdr:colOff>876300</xdr:colOff>
      <xdr:row>42</xdr:row>
      <xdr:rowOff>144463</xdr:rowOff>
    </xdr:to>
    <xdr:cxnSp macro="">
      <xdr:nvCxnSpPr>
        <xdr:cNvPr id="40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59</xdr:row>
      <xdr:rowOff>0</xdr:rowOff>
    </xdr:from>
    <xdr:to>
      <xdr:col>26</xdr:col>
      <xdr:colOff>9525</xdr:colOff>
      <xdr:row>59</xdr:row>
      <xdr:rowOff>133350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59</xdr:row>
      <xdr:rowOff>142875</xdr:rowOff>
    </xdr:from>
    <xdr:to>
      <xdr:col>29</xdr:col>
      <xdr:colOff>876300</xdr:colOff>
      <xdr:row>59</xdr:row>
      <xdr:rowOff>144463</xdr:rowOff>
    </xdr:to>
    <xdr:cxnSp macro="">
      <xdr:nvCxnSpPr>
        <xdr:cNvPr id="40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59</xdr:row>
      <xdr:rowOff>142875</xdr:rowOff>
    </xdr:from>
    <xdr:to>
      <xdr:col>29</xdr:col>
      <xdr:colOff>876300</xdr:colOff>
      <xdr:row>59</xdr:row>
      <xdr:rowOff>144463</xdr:rowOff>
    </xdr:to>
    <xdr:cxnSp macro="">
      <xdr:nvCxnSpPr>
        <xdr:cNvPr id="40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76</xdr:row>
      <xdr:rowOff>0</xdr:rowOff>
    </xdr:from>
    <xdr:to>
      <xdr:col>26</xdr:col>
      <xdr:colOff>9525</xdr:colOff>
      <xdr:row>76</xdr:row>
      <xdr:rowOff>133350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76</xdr:row>
      <xdr:rowOff>142875</xdr:rowOff>
    </xdr:from>
    <xdr:to>
      <xdr:col>29</xdr:col>
      <xdr:colOff>876300</xdr:colOff>
      <xdr:row>76</xdr:row>
      <xdr:rowOff>144463</xdr:rowOff>
    </xdr:to>
    <xdr:cxnSp macro="">
      <xdr:nvCxnSpPr>
        <xdr:cNvPr id="40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76</xdr:row>
      <xdr:rowOff>142875</xdr:rowOff>
    </xdr:from>
    <xdr:to>
      <xdr:col>29</xdr:col>
      <xdr:colOff>876300</xdr:colOff>
      <xdr:row>76</xdr:row>
      <xdr:rowOff>144463</xdr:rowOff>
    </xdr:to>
    <xdr:cxnSp macro="">
      <xdr:nvCxnSpPr>
        <xdr:cNvPr id="40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93</xdr:row>
      <xdr:rowOff>0</xdr:rowOff>
    </xdr:from>
    <xdr:to>
      <xdr:col>26</xdr:col>
      <xdr:colOff>9525</xdr:colOff>
      <xdr:row>93</xdr:row>
      <xdr:rowOff>133350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93</xdr:row>
      <xdr:rowOff>142875</xdr:rowOff>
    </xdr:from>
    <xdr:to>
      <xdr:col>29</xdr:col>
      <xdr:colOff>876300</xdr:colOff>
      <xdr:row>93</xdr:row>
      <xdr:rowOff>144463</xdr:rowOff>
    </xdr:to>
    <xdr:cxnSp macro="">
      <xdr:nvCxnSpPr>
        <xdr:cNvPr id="41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93</xdr:row>
      <xdr:rowOff>142875</xdr:rowOff>
    </xdr:from>
    <xdr:to>
      <xdr:col>29</xdr:col>
      <xdr:colOff>876300</xdr:colOff>
      <xdr:row>93</xdr:row>
      <xdr:rowOff>144463</xdr:rowOff>
    </xdr:to>
    <xdr:cxnSp macro="">
      <xdr:nvCxnSpPr>
        <xdr:cNvPr id="41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110</xdr:row>
      <xdr:rowOff>0</xdr:rowOff>
    </xdr:from>
    <xdr:to>
      <xdr:col>26</xdr:col>
      <xdr:colOff>9525</xdr:colOff>
      <xdr:row>110</xdr:row>
      <xdr:rowOff>133350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110</xdr:row>
      <xdr:rowOff>142875</xdr:rowOff>
    </xdr:from>
    <xdr:to>
      <xdr:col>29</xdr:col>
      <xdr:colOff>876300</xdr:colOff>
      <xdr:row>110</xdr:row>
      <xdr:rowOff>144463</xdr:rowOff>
    </xdr:to>
    <xdr:cxnSp macro="">
      <xdr:nvCxnSpPr>
        <xdr:cNvPr id="41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110</xdr:row>
      <xdr:rowOff>142875</xdr:rowOff>
    </xdr:from>
    <xdr:to>
      <xdr:col>29</xdr:col>
      <xdr:colOff>876300</xdr:colOff>
      <xdr:row>110</xdr:row>
      <xdr:rowOff>144463</xdr:rowOff>
    </xdr:to>
    <xdr:cxnSp macro="">
      <xdr:nvCxnSpPr>
        <xdr:cNvPr id="41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127</xdr:row>
      <xdr:rowOff>0</xdr:rowOff>
    </xdr:from>
    <xdr:to>
      <xdr:col>26</xdr:col>
      <xdr:colOff>9525</xdr:colOff>
      <xdr:row>127</xdr:row>
      <xdr:rowOff>133350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127</xdr:row>
      <xdr:rowOff>142875</xdr:rowOff>
    </xdr:from>
    <xdr:to>
      <xdr:col>29</xdr:col>
      <xdr:colOff>876300</xdr:colOff>
      <xdr:row>127</xdr:row>
      <xdr:rowOff>144463</xdr:rowOff>
    </xdr:to>
    <xdr:cxnSp macro="">
      <xdr:nvCxnSpPr>
        <xdr:cNvPr id="41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127</xdr:row>
      <xdr:rowOff>142875</xdr:rowOff>
    </xdr:from>
    <xdr:to>
      <xdr:col>29</xdr:col>
      <xdr:colOff>876300</xdr:colOff>
      <xdr:row>127</xdr:row>
      <xdr:rowOff>144463</xdr:rowOff>
    </xdr:to>
    <xdr:cxnSp macro="">
      <xdr:nvCxnSpPr>
        <xdr:cNvPr id="41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144</xdr:row>
      <xdr:rowOff>0</xdr:rowOff>
    </xdr:from>
    <xdr:to>
      <xdr:col>26</xdr:col>
      <xdr:colOff>9525</xdr:colOff>
      <xdr:row>144</xdr:row>
      <xdr:rowOff>133350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144</xdr:row>
      <xdr:rowOff>142875</xdr:rowOff>
    </xdr:from>
    <xdr:to>
      <xdr:col>29</xdr:col>
      <xdr:colOff>876300</xdr:colOff>
      <xdr:row>144</xdr:row>
      <xdr:rowOff>144463</xdr:rowOff>
    </xdr:to>
    <xdr:cxnSp macro="">
      <xdr:nvCxnSpPr>
        <xdr:cNvPr id="41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144</xdr:row>
      <xdr:rowOff>142875</xdr:rowOff>
    </xdr:from>
    <xdr:to>
      <xdr:col>29</xdr:col>
      <xdr:colOff>876300</xdr:colOff>
      <xdr:row>144</xdr:row>
      <xdr:rowOff>144463</xdr:rowOff>
    </xdr:to>
    <xdr:cxnSp macro="">
      <xdr:nvCxnSpPr>
        <xdr:cNvPr id="42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161</xdr:row>
      <xdr:rowOff>0</xdr:rowOff>
    </xdr:from>
    <xdr:to>
      <xdr:col>26</xdr:col>
      <xdr:colOff>9525</xdr:colOff>
      <xdr:row>161</xdr:row>
      <xdr:rowOff>133350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161</xdr:row>
      <xdr:rowOff>142875</xdr:rowOff>
    </xdr:from>
    <xdr:to>
      <xdr:col>29</xdr:col>
      <xdr:colOff>876300</xdr:colOff>
      <xdr:row>161</xdr:row>
      <xdr:rowOff>144463</xdr:rowOff>
    </xdr:to>
    <xdr:cxnSp macro="">
      <xdr:nvCxnSpPr>
        <xdr:cNvPr id="42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161</xdr:row>
      <xdr:rowOff>142875</xdr:rowOff>
    </xdr:from>
    <xdr:to>
      <xdr:col>29</xdr:col>
      <xdr:colOff>876300</xdr:colOff>
      <xdr:row>161</xdr:row>
      <xdr:rowOff>144463</xdr:rowOff>
    </xdr:to>
    <xdr:cxnSp macro="">
      <xdr:nvCxnSpPr>
        <xdr:cNvPr id="42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199</xdr:row>
      <xdr:rowOff>0</xdr:rowOff>
    </xdr:from>
    <xdr:to>
      <xdr:col>26</xdr:col>
      <xdr:colOff>9525</xdr:colOff>
      <xdr:row>199</xdr:row>
      <xdr:rowOff>133350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199</xdr:row>
      <xdr:rowOff>142875</xdr:rowOff>
    </xdr:from>
    <xdr:to>
      <xdr:col>29</xdr:col>
      <xdr:colOff>876300</xdr:colOff>
      <xdr:row>199</xdr:row>
      <xdr:rowOff>144463</xdr:rowOff>
    </xdr:to>
    <xdr:cxnSp macro="">
      <xdr:nvCxnSpPr>
        <xdr:cNvPr id="42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199</xdr:row>
      <xdr:rowOff>142875</xdr:rowOff>
    </xdr:from>
    <xdr:to>
      <xdr:col>29</xdr:col>
      <xdr:colOff>876300</xdr:colOff>
      <xdr:row>199</xdr:row>
      <xdr:rowOff>144463</xdr:rowOff>
    </xdr:to>
    <xdr:cxnSp macro="">
      <xdr:nvCxnSpPr>
        <xdr:cNvPr id="42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216</xdr:row>
      <xdr:rowOff>0</xdr:rowOff>
    </xdr:from>
    <xdr:to>
      <xdr:col>26</xdr:col>
      <xdr:colOff>9525</xdr:colOff>
      <xdr:row>216</xdr:row>
      <xdr:rowOff>133350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216</xdr:row>
      <xdr:rowOff>142875</xdr:rowOff>
    </xdr:from>
    <xdr:to>
      <xdr:col>29</xdr:col>
      <xdr:colOff>876300</xdr:colOff>
      <xdr:row>216</xdr:row>
      <xdr:rowOff>144463</xdr:rowOff>
    </xdr:to>
    <xdr:cxnSp macro="">
      <xdr:nvCxnSpPr>
        <xdr:cNvPr id="43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216</xdr:row>
      <xdr:rowOff>142875</xdr:rowOff>
    </xdr:from>
    <xdr:to>
      <xdr:col>29</xdr:col>
      <xdr:colOff>876300</xdr:colOff>
      <xdr:row>216</xdr:row>
      <xdr:rowOff>144463</xdr:rowOff>
    </xdr:to>
    <xdr:cxnSp macro="">
      <xdr:nvCxnSpPr>
        <xdr:cNvPr id="43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233</xdr:row>
      <xdr:rowOff>0</xdr:rowOff>
    </xdr:from>
    <xdr:to>
      <xdr:col>26</xdr:col>
      <xdr:colOff>9525</xdr:colOff>
      <xdr:row>233</xdr:row>
      <xdr:rowOff>133350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233</xdr:row>
      <xdr:rowOff>142875</xdr:rowOff>
    </xdr:from>
    <xdr:to>
      <xdr:col>29</xdr:col>
      <xdr:colOff>876300</xdr:colOff>
      <xdr:row>233</xdr:row>
      <xdr:rowOff>144463</xdr:rowOff>
    </xdr:to>
    <xdr:cxnSp macro="">
      <xdr:nvCxnSpPr>
        <xdr:cNvPr id="43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233</xdr:row>
      <xdr:rowOff>142875</xdr:rowOff>
    </xdr:from>
    <xdr:to>
      <xdr:col>29</xdr:col>
      <xdr:colOff>876300</xdr:colOff>
      <xdr:row>233</xdr:row>
      <xdr:rowOff>144463</xdr:rowOff>
    </xdr:to>
    <xdr:cxnSp macro="">
      <xdr:nvCxnSpPr>
        <xdr:cNvPr id="43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250</xdr:row>
      <xdr:rowOff>0</xdr:rowOff>
    </xdr:from>
    <xdr:to>
      <xdr:col>26</xdr:col>
      <xdr:colOff>9525</xdr:colOff>
      <xdr:row>250</xdr:row>
      <xdr:rowOff>133350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250</xdr:row>
      <xdr:rowOff>142875</xdr:rowOff>
    </xdr:from>
    <xdr:to>
      <xdr:col>29</xdr:col>
      <xdr:colOff>876300</xdr:colOff>
      <xdr:row>250</xdr:row>
      <xdr:rowOff>144463</xdr:rowOff>
    </xdr:to>
    <xdr:cxnSp macro="">
      <xdr:nvCxnSpPr>
        <xdr:cNvPr id="43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250</xdr:row>
      <xdr:rowOff>142875</xdr:rowOff>
    </xdr:from>
    <xdr:to>
      <xdr:col>29</xdr:col>
      <xdr:colOff>876300</xdr:colOff>
      <xdr:row>250</xdr:row>
      <xdr:rowOff>144463</xdr:rowOff>
    </xdr:to>
    <xdr:cxnSp macro="">
      <xdr:nvCxnSpPr>
        <xdr:cNvPr id="43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267</xdr:row>
      <xdr:rowOff>0</xdr:rowOff>
    </xdr:from>
    <xdr:to>
      <xdr:col>26</xdr:col>
      <xdr:colOff>9525</xdr:colOff>
      <xdr:row>267</xdr:row>
      <xdr:rowOff>133350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267</xdr:row>
      <xdr:rowOff>142875</xdr:rowOff>
    </xdr:from>
    <xdr:to>
      <xdr:col>29</xdr:col>
      <xdr:colOff>876300</xdr:colOff>
      <xdr:row>267</xdr:row>
      <xdr:rowOff>144463</xdr:rowOff>
    </xdr:to>
    <xdr:cxnSp macro="">
      <xdr:nvCxnSpPr>
        <xdr:cNvPr id="44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267</xdr:row>
      <xdr:rowOff>142875</xdr:rowOff>
    </xdr:from>
    <xdr:to>
      <xdr:col>29</xdr:col>
      <xdr:colOff>876300</xdr:colOff>
      <xdr:row>267</xdr:row>
      <xdr:rowOff>144463</xdr:rowOff>
    </xdr:to>
    <xdr:cxnSp macro="">
      <xdr:nvCxnSpPr>
        <xdr:cNvPr id="44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284</xdr:row>
      <xdr:rowOff>0</xdr:rowOff>
    </xdr:from>
    <xdr:to>
      <xdr:col>26</xdr:col>
      <xdr:colOff>9525</xdr:colOff>
      <xdr:row>284</xdr:row>
      <xdr:rowOff>133350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284</xdr:row>
      <xdr:rowOff>142875</xdr:rowOff>
    </xdr:from>
    <xdr:to>
      <xdr:col>29</xdr:col>
      <xdr:colOff>876300</xdr:colOff>
      <xdr:row>284</xdr:row>
      <xdr:rowOff>144463</xdr:rowOff>
    </xdr:to>
    <xdr:cxnSp macro="">
      <xdr:nvCxnSpPr>
        <xdr:cNvPr id="44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284</xdr:row>
      <xdr:rowOff>142875</xdr:rowOff>
    </xdr:from>
    <xdr:to>
      <xdr:col>29</xdr:col>
      <xdr:colOff>876300</xdr:colOff>
      <xdr:row>284</xdr:row>
      <xdr:rowOff>144463</xdr:rowOff>
    </xdr:to>
    <xdr:cxnSp macro="">
      <xdr:nvCxnSpPr>
        <xdr:cNvPr id="44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301</xdr:row>
      <xdr:rowOff>0</xdr:rowOff>
    </xdr:from>
    <xdr:to>
      <xdr:col>26</xdr:col>
      <xdr:colOff>9525</xdr:colOff>
      <xdr:row>301</xdr:row>
      <xdr:rowOff>133350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301</xdr:row>
      <xdr:rowOff>142875</xdr:rowOff>
    </xdr:from>
    <xdr:to>
      <xdr:col>29</xdr:col>
      <xdr:colOff>876300</xdr:colOff>
      <xdr:row>301</xdr:row>
      <xdr:rowOff>144463</xdr:rowOff>
    </xdr:to>
    <xdr:cxnSp macro="">
      <xdr:nvCxnSpPr>
        <xdr:cNvPr id="44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301</xdr:row>
      <xdr:rowOff>142875</xdr:rowOff>
    </xdr:from>
    <xdr:to>
      <xdr:col>29</xdr:col>
      <xdr:colOff>876300</xdr:colOff>
      <xdr:row>301</xdr:row>
      <xdr:rowOff>144463</xdr:rowOff>
    </xdr:to>
    <xdr:cxnSp macro="">
      <xdr:nvCxnSpPr>
        <xdr:cNvPr id="44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318</xdr:row>
      <xdr:rowOff>0</xdr:rowOff>
    </xdr:from>
    <xdr:to>
      <xdr:col>26</xdr:col>
      <xdr:colOff>9525</xdr:colOff>
      <xdr:row>318</xdr:row>
      <xdr:rowOff>133350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318</xdr:row>
      <xdr:rowOff>142875</xdr:rowOff>
    </xdr:from>
    <xdr:to>
      <xdr:col>29</xdr:col>
      <xdr:colOff>876300</xdr:colOff>
      <xdr:row>318</xdr:row>
      <xdr:rowOff>144463</xdr:rowOff>
    </xdr:to>
    <xdr:cxnSp macro="">
      <xdr:nvCxnSpPr>
        <xdr:cNvPr id="44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318</xdr:row>
      <xdr:rowOff>142875</xdr:rowOff>
    </xdr:from>
    <xdr:to>
      <xdr:col>29</xdr:col>
      <xdr:colOff>876300</xdr:colOff>
      <xdr:row>318</xdr:row>
      <xdr:rowOff>144463</xdr:rowOff>
    </xdr:to>
    <xdr:cxnSp macro="">
      <xdr:nvCxnSpPr>
        <xdr:cNvPr id="45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335</xdr:row>
      <xdr:rowOff>0</xdr:rowOff>
    </xdr:from>
    <xdr:to>
      <xdr:col>26</xdr:col>
      <xdr:colOff>9525</xdr:colOff>
      <xdr:row>335</xdr:row>
      <xdr:rowOff>133350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335</xdr:row>
      <xdr:rowOff>142875</xdr:rowOff>
    </xdr:from>
    <xdr:to>
      <xdr:col>29</xdr:col>
      <xdr:colOff>876300</xdr:colOff>
      <xdr:row>335</xdr:row>
      <xdr:rowOff>144463</xdr:rowOff>
    </xdr:to>
    <xdr:cxnSp macro="">
      <xdr:nvCxnSpPr>
        <xdr:cNvPr id="45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335</xdr:row>
      <xdr:rowOff>142875</xdr:rowOff>
    </xdr:from>
    <xdr:to>
      <xdr:col>29</xdr:col>
      <xdr:colOff>876300</xdr:colOff>
      <xdr:row>335</xdr:row>
      <xdr:rowOff>144463</xdr:rowOff>
    </xdr:to>
    <xdr:cxnSp macro="">
      <xdr:nvCxnSpPr>
        <xdr:cNvPr id="45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352</xdr:row>
      <xdr:rowOff>0</xdr:rowOff>
    </xdr:from>
    <xdr:to>
      <xdr:col>26</xdr:col>
      <xdr:colOff>9525</xdr:colOff>
      <xdr:row>352</xdr:row>
      <xdr:rowOff>133350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352</xdr:row>
      <xdr:rowOff>142875</xdr:rowOff>
    </xdr:from>
    <xdr:to>
      <xdr:col>29</xdr:col>
      <xdr:colOff>876300</xdr:colOff>
      <xdr:row>352</xdr:row>
      <xdr:rowOff>144463</xdr:rowOff>
    </xdr:to>
    <xdr:cxnSp macro="">
      <xdr:nvCxnSpPr>
        <xdr:cNvPr id="45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352</xdr:row>
      <xdr:rowOff>142875</xdr:rowOff>
    </xdr:from>
    <xdr:to>
      <xdr:col>29</xdr:col>
      <xdr:colOff>876300</xdr:colOff>
      <xdr:row>352</xdr:row>
      <xdr:rowOff>144463</xdr:rowOff>
    </xdr:to>
    <xdr:cxnSp macro="">
      <xdr:nvCxnSpPr>
        <xdr:cNvPr id="45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369</xdr:row>
      <xdr:rowOff>0</xdr:rowOff>
    </xdr:from>
    <xdr:to>
      <xdr:col>26</xdr:col>
      <xdr:colOff>9525</xdr:colOff>
      <xdr:row>369</xdr:row>
      <xdr:rowOff>133350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369</xdr:row>
      <xdr:rowOff>142875</xdr:rowOff>
    </xdr:from>
    <xdr:to>
      <xdr:col>29</xdr:col>
      <xdr:colOff>876300</xdr:colOff>
      <xdr:row>369</xdr:row>
      <xdr:rowOff>144463</xdr:rowOff>
    </xdr:to>
    <xdr:cxnSp macro="">
      <xdr:nvCxnSpPr>
        <xdr:cNvPr id="45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369</xdr:row>
      <xdr:rowOff>142875</xdr:rowOff>
    </xdr:from>
    <xdr:to>
      <xdr:col>29</xdr:col>
      <xdr:colOff>876300</xdr:colOff>
      <xdr:row>369</xdr:row>
      <xdr:rowOff>144463</xdr:rowOff>
    </xdr:to>
    <xdr:cxnSp macro="">
      <xdr:nvCxnSpPr>
        <xdr:cNvPr id="45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386</xdr:row>
      <xdr:rowOff>0</xdr:rowOff>
    </xdr:from>
    <xdr:to>
      <xdr:col>26</xdr:col>
      <xdr:colOff>9525</xdr:colOff>
      <xdr:row>386</xdr:row>
      <xdr:rowOff>133350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386</xdr:row>
      <xdr:rowOff>142875</xdr:rowOff>
    </xdr:from>
    <xdr:to>
      <xdr:col>29</xdr:col>
      <xdr:colOff>876300</xdr:colOff>
      <xdr:row>386</xdr:row>
      <xdr:rowOff>144463</xdr:rowOff>
    </xdr:to>
    <xdr:cxnSp macro="">
      <xdr:nvCxnSpPr>
        <xdr:cNvPr id="46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386</xdr:row>
      <xdr:rowOff>142875</xdr:rowOff>
    </xdr:from>
    <xdr:to>
      <xdr:col>29</xdr:col>
      <xdr:colOff>876300</xdr:colOff>
      <xdr:row>386</xdr:row>
      <xdr:rowOff>144463</xdr:rowOff>
    </xdr:to>
    <xdr:cxnSp macro="">
      <xdr:nvCxnSpPr>
        <xdr:cNvPr id="46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403</xdr:row>
      <xdr:rowOff>0</xdr:rowOff>
    </xdr:from>
    <xdr:to>
      <xdr:col>26</xdr:col>
      <xdr:colOff>9525</xdr:colOff>
      <xdr:row>403</xdr:row>
      <xdr:rowOff>133350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403</xdr:row>
      <xdr:rowOff>142875</xdr:rowOff>
    </xdr:from>
    <xdr:to>
      <xdr:col>29</xdr:col>
      <xdr:colOff>876300</xdr:colOff>
      <xdr:row>403</xdr:row>
      <xdr:rowOff>144463</xdr:rowOff>
    </xdr:to>
    <xdr:cxnSp macro="">
      <xdr:nvCxnSpPr>
        <xdr:cNvPr id="46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403</xdr:row>
      <xdr:rowOff>142875</xdr:rowOff>
    </xdr:from>
    <xdr:to>
      <xdr:col>29</xdr:col>
      <xdr:colOff>876300</xdr:colOff>
      <xdr:row>403</xdr:row>
      <xdr:rowOff>144463</xdr:rowOff>
    </xdr:to>
    <xdr:cxnSp macro="">
      <xdr:nvCxnSpPr>
        <xdr:cNvPr id="46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420</xdr:row>
      <xdr:rowOff>0</xdr:rowOff>
    </xdr:from>
    <xdr:to>
      <xdr:col>26</xdr:col>
      <xdr:colOff>9525</xdr:colOff>
      <xdr:row>420</xdr:row>
      <xdr:rowOff>133350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420</xdr:row>
      <xdr:rowOff>142875</xdr:rowOff>
    </xdr:from>
    <xdr:to>
      <xdr:col>29</xdr:col>
      <xdr:colOff>876300</xdr:colOff>
      <xdr:row>420</xdr:row>
      <xdr:rowOff>144463</xdr:rowOff>
    </xdr:to>
    <xdr:cxnSp macro="">
      <xdr:nvCxnSpPr>
        <xdr:cNvPr id="46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420</xdr:row>
      <xdr:rowOff>142875</xdr:rowOff>
    </xdr:from>
    <xdr:to>
      <xdr:col>29</xdr:col>
      <xdr:colOff>876300</xdr:colOff>
      <xdr:row>420</xdr:row>
      <xdr:rowOff>144463</xdr:rowOff>
    </xdr:to>
    <xdr:cxnSp macro="">
      <xdr:nvCxnSpPr>
        <xdr:cNvPr id="46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437</xdr:row>
      <xdr:rowOff>0</xdr:rowOff>
    </xdr:from>
    <xdr:to>
      <xdr:col>26</xdr:col>
      <xdr:colOff>9525</xdr:colOff>
      <xdr:row>437</xdr:row>
      <xdr:rowOff>133350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437</xdr:row>
      <xdr:rowOff>142875</xdr:rowOff>
    </xdr:from>
    <xdr:to>
      <xdr:col>29</xdr:col>
      <xdr:colOff>876300</xdr:colOff>
      <xdr:row>437</xdr:row>
      <xdr:rowOff>144463</xdr:rowOff>
    </xdr:to>
    <xdr:cxnSp macro="">
      <xdr:nvCxnSpPr>
        <xdr:cNvPr id="47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437</xdr:row>
      <xdr:rowOff>142875</xdr:rowOff>
    </xdr:from>
    <xdr:to>
      <xdr:col>29</xdr:col>
      <xdr:colOff>876300</xdr:colOff>
      <xdr:row>437</xdr:row>
      <xdr:rowOff>144463</xdr:rowOff>
    </xdr:to>
    <xdr:cxnSp macro="">
      <xdr:nvCxnSpPr>
        <xdr:cNvPr id="47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454</xdr:row>
      <xdr:rowOff>0</xdr:rowOff>
    </xdr:from>
    <xdr:to>
      <xdr:col>26</xdr:col>
      <xdr:colOff>9525</xdr:colOff>
      <xdr:row>454</xdr:row>
      <xdr:rowOff>133350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454</xdr:row>
      <xdr:rowOff>142875</xdr:rowOff>
    </xdr:from>
    <xdr:to>
      <xdr:col>29</xdr:col>
      <xdr:colOff>876300</xdr:colOff>
      <xdr:row>454</xdr:row>
      <xdr:rowOff>144463</xdr:rowOff>
    </xdr:to>
    <xdr:cxnSp macro="">
      <xdr:nvCxnSpPr>
        <xdr:cNvPr id="47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454</xdr:row>
      <xdr:rowOff>142875</xdr:rowOff>
    </xdr:from>
    <xdr:to>
      <xdr:col>29</xdr:col>
      <xdr:colOff>876300</xdr:colOff>
      <xdr:row>454</xdr:row>
      <xdr:rowOff>144463</xdr:rowOff>
    </xdr:to>
    <xdr:cxnSp macro="">
      <xdr:nvCxnSpPr>
        <xdr:cNvPr id="47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471</xdr:row>
      <xdr:rowOff>0</xdr:rowOff>
    </xdr:from>
    <xdr:to>
      <xdr:col>26</xdr:col>
      <xdr:colOff>9525</xdr:colOff>
      <xdr:row>471</xdr:row>
      <xdr:rowOff>133350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471</xdr:row>
      <xdr:rowOff>142875</xdr:rowOff>
    </xdr:from>
    <xdr:to>
      <xdr:col>29</xdr:col>
      <xdr:colOff>876300</xdr:colOff>
      <xdr:row>471</xdr:row>
      <xdr:rowOff>144463</xdr:rowOff>
    </xdr:to>
    <xdr:cxnSp macro="">
      <xdr:nvCxnSpPr>
        <xdr:cNvPr id="47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471</xdr:row>
      <xdr:rowOff>142875</xdr:rowOff>
    </xdr:from>
    <xdr:to>
      <xdr:col>29</xdr:col>
      <xdr:colOff>876300</xdr:colOff>
      <xdr:row>471</xdr:row>
      <xdr:rowOff>144463</xdr:rowOff>
    </xdr:to>
    <xdr:cxnSp macro="">
      <xdr:nvCxnSpPr>
        <xdr:cNvPr id="47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488</xdr:row>
      <xdr:rowOff>0</xdr:rowOff>
    </xdr:from>
    <xdr:to>
      <xdr:col>26</xdr:col>
      <xdr:colOff>9525</xdr:colOff>
      <xdr:row>488</xdr:row>
      <xdr:rowOff>133350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488</xdr:row>
      <xdr:rowOff>142875</xdr:rowOff>
    </xdr:from>
    <xdr:to>
      <xdr:col>29</xdr:col>
      <xdr:colOff>876300</xdr:colOff>
      <xdr:row>488</xdr:row>
      <xdr:rowOff>144463</xdr:rowOff>
    </xdr:to>
    <xdr:cxnSp macro="">
      <xdr:nvCxnSpPr>
        <xdr:cNvPr id="47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488</xdr:row>
      <xdr:rowOff>142875</xdr:rowOff>
    </xdr:from>
    <xdr:to>
      <xdr:col>29</xdr:col>
      <xdr:colOff>876300</xdr:colOff>
      <xdr:row>488</xdr:row>
      <xdr:rowOff>144463</xdr:rowOff>
    </xdr:to>
    <xdr:cxnSp macro="">
      <xdr:nvCxnSpPr>
        <xdr:cNvPr id="48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505</xdr:row>
      <xdr:rowOff>0</xdr:rowOff>
    </xdr:from>
    <xdr:to>
      <xdr:col>26</xdr:col>
      <xdr:colOff>9525</xdr:colOff>
      <xdr:row>505</xdr:row>
      <xdr:rowOff>133350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505</xdr:row>
      <xdr:rowOff>142875</xdr:rowOff>
    </xdr:from>
    <xdr:to>
      <xdr:col>29</xdr:col>
      <xdr:colOff>876300</xdr:colOff>
      <xdr:row>505</xdr:row>
      <xdr:rowOff>144463</xdr:rowOff>
    </xdr:to>
    <xdr:cxnSp macro="">
      <xdr:nvCxnSpPr>
        <xdr:cNvPr id="48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505</xdr:row>
      <xdr:rowOff>142875</xdr:rowOff>
    </xdr:from>
    <xdr:to>
      <xdr:col>29</xdr:col>
      <xdr:colOff>876300</xdr:colOff>
      <xdr:row>505</xdr:row>
      <xdr:rowOff>144463</xdr:rowOff>
    </xdr:to>
    <xdr:cxnSp macro="">
      <xdr:nvCxnSpPr>
        <xdr:cNvPr id="48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522</xdr:row>
      <xdr:rowOff>0</xdr:rowOff>
    </xdr:from>
    <xdr:to>
      <xdr:col>26</xdr:col>
      <xdr:colOff>9525</xdr:colOff>
      <xdr:row>522</xdr:row>
      <xdr:rowOff>133350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522</xdr:row>
      <xdr:rowOff>142875</xdr:rowOff>
    </xdr:from>
    <xdr:to>
      <xdr:col>29</xdr:col>
      <xdr:colOff>876300</xdr:colOff>
      <xdr:row>522</xdr:row>
      <xdr:rowOff>144463</xdr:rowOff>
    </xdr:to>
    <xdr:cxnSp macro="">
      <xdr:nvCxnSpPr>
        <xdr:cNvPr id="48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522</xdr:row>
      <xdr:rowOff>142875</xdr:rowOff>
    </xdr:from>
    <xdr:to>
      <xdr:col>29</xdr:col>
      <xdr:colOff>876300</xdr:colOff>
      <xdr:row>522</xdr:row>
      <xdr:rowOff>144463</xdr:rowOff>
    </xdr:to>
    <xdr:cxnSp macro="">
      <xdr:nvCxnSpPr>
        <xdr:cNvPr id="48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539</xdr:row>
      <xdr:rowOff>0</xdr:rowOff>
    </xdr:from>
    <xdr:to>
      <xdr:col>26</xdr:col>
      <xdr:colOff>9525</xdr:colOff>
      <xdr:row>539</xdr:row>
      <xdr:rowOff>133350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539</xdr:row>
      <xdr:rowOff>142875</xdr:rowOff>
    </xdr:from>
    <xdr:to>
      <xdr:col>29</xdr:col>
      <xdr:colOff>876300</xdr:colOff>
      <xdr:row>539</xdr:row>
      <xdr:rowOff>144463</xdr:rowOff>
    </xdr:to>
    <xdr:cxnSp macro="">
      <xdr:nvCxnSpPr>
        <xdr:cNvPr id="48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539</xdr:row>
      <xdr:rowOff>142875</xdr:rowOff>
    </xdr:from>
    <xdr:to>
      <xdr:col>29</xdr:col>
      <xdr:colOff>876300</xdr:colOff>
      <xdr:row>539</xdr:row>
      <xdr:rowOff>144463</xdr:rowOff>
    </xdr:to>
    <xdr:cxnSp macro="">
      <xdr:nvCxnSpPr>
        <xdr:cNvPr id="48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556</xdr:row>
      <xdr:rowOff>0</xdr:rowOff>
    </xdr:from>
    <xdr:to>
      <xdr:col>26</xdr:col>
      <xdr:colOff>9525</xdr:colOff>
      <xdr:row>556</xdr:row>
      <xdr:rowOff>133350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556</xdr:row>
      <xdr:rowOff>142875</xdr:rowOff>
    </xdr:from>
    <xdr:to>
      <xdr:col>29</xdr:col>
      <xdr:colOff>876300</xdr:colOff>
      <xdr:row>556</xdr:row>
      <xdr:rowOff>144463</xdr:rowOff>
    </xdr:to>
    <xdr:cxnSp macro="">
      <xdr:nvCxnSpPr>
        <xdr:cNvPr id="49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556</xdr:row>
      <xdr:rowOff>142875</xdr:rowOff>
    </xdr:from>
    <xdr:to>
      <xdr:col>29</xdr:col>
      <xdr:colOff>876300</xdr:colOff>
      <xdr:row>556</xdr:row>
      <xdr:rowOff>144463</xdr:rowOff>
    </xdr:to>
    <xdr:cxnSp macro="">
      <xdr:nvCxnSpPr>
        <xdr:cNvPr id="49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573</xdr:row>
      <xdr:rowOff>0</xdr:rowOff>
    </xdr:from>
    <xdr:to>
      <xdr:col>26</xdr:col>
      <xdr:colOff>9525</xdr:colOff>
      <xdr:row>573</xdr:row>
      <xdr:rowOff>133350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573</xdr:row>
      <xdr:rowOff>142875</xdr:rowOff>
    </xdr:from>
    <xdr:to>
      <xdr:col>29</xdr:col>
      <xdr:colOff>876300</xdr:colOff>
      <xdr:row>573</xdr:row>
      <xdr:rowOff>144463</xdr:rowOff>
    </xdr:to>
    <xdr:cxnSp macro="">
      <xdr:nvCxnSpPr>
        <xdr:cNvPr id="49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573</xdr:row>
      <xdr:rowOff>142875</xdr:rowOff>
    </xdr:from>
    <xdr:to>
      <xdr:col>29</xdr:col>
      <xdr:colOff>876300</xdr:colOff>
      <xdr:row>573</xdr:row>
      <xdr:rowOff>144463</xdr:rowOff>
    </xdr:to>
    <xdr:cxnSp macro="">
      <xdr:nvCxnSpPr>
        <xdr:cNvPr id="49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590</xdr:row>
      <xdr:rowOff>0</xdr:rowOff>
    </xdr:from>
    <xdr:to>
      <xdr:col>26</xdr:col>
      <xdr:colOff>9525</xdr:colOff>
      <xdr:row>590</xdr:row>
      <xdr:rowOff>133350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590</xdr:row>
      <xdr:rowOff>142875</xdr:rowOff>
    </xdr:from>
    <xdr:to>
      <xdr:col>29</xdr:col>
      <xdr:colOff>876300</xdr:colOff>
      <xdr:row>590</xdr:row>
      <xdr:rowOff>144463</xdr:rowOff>
    </xdr:to>
    <xdr:cxnSp macro="">
      <xdr:nvCxnSpPr>
        <xdr:cNvPr id="49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590</xdr:row>
      <xdr:rowOff>142875</xdr:rowOff>
    </xdr:from>
    <xdr:to>
      <xdr:col>29</xdr:col>
      <xdr:colOff>876300</xdr:colOff>
      <xdr:row>590</xdr:row>
      <xdr:rowOff>144463</xdr:rowOff>
    </xdr:to>
    <xdr:cxnSp macro="">
      <xdr:nvCxnSpPr>
        <xdr:cNvPr id="49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607</xdr:row>
      <xdr:rowOff>0</xdr:rowOff>
    </xdr:from>
    <xdr:to>
      <xdr:col>26</xdr:col>
      <xdr:colOff>9525</xdr:colOff>
      <xdr:row>607</xdr:row>
      <xdr:rowOff>133350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607</xdr:row>
      <xdr:rowOff>142875</xdr:rowOff>
    </xdr:from>
    <xdr:to>
      <xdr:col>29</xdr:col>
      <xdr:colOff>876300</xdr:colOff>
      <xdr:row>607</xdr:row>
      <xdr:rowOff>144463</xdr:rowOff>
    </xdr:to>
    <xdr:cxnSp macro="">
      <xdr:nvCxnSpPr>
        <xdr:cNvPr id="50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607</xdr:row>
      <xdr:rowOff>142875</xdr:rowOff>
    </xdr:from>
    <xdr:to>
      <xdr:col>29</xdr:col>
      <xdr:colOff>876300</xdr:colOff>
      <xdr:row>607</xdr:row>
      <xdr:rowOff>144463</xdr:rowOff>
    </xdr:to>
    <xdr:cxnSp macro="">
      <xdr:nvCxnSpPr>
        <xdr:cNvPr id="50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624</xdr:row>
      <xdr:rowOff>0</xdr:rowOff>
    </xdr:from>
    <xdr:to>
      <xdr:col>26</xdr:col>
      <xdr:colOff>9525</xdr:colOff>
      <xdr:row>624</xdr:row>
      <xdr:rowOff>133350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624</xdr:row>
      <xdr:rowOff>142875</xdr:rowOff>
    </xdr:from>
    <xdr:to>
      <xdr:col>29</xdr:col>
      <xdr:colOff>876300</xdr:colOff>
      <xdr:row>624</xdr:row>
      <xdr:rowOff>144463</xdr:rowOff>
    </xdr:to>
    <xdr:cxnSp macro="">
      <xdr:nvCxnSpPr>
        <xdr:cNvPr id="50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624</xdr:row>
      <xdr:rowOff>142875</xdr:rowOff>
    </xdr:from>
    <xdr:to>
      <xdr:col>29</xdr:col>
      <xdr:colOff>876300</xdr:colOff>
      <xdr:row>624</xdr:row>
      <xdr:rowOff>144463</xdr:rowOff>
    </xdr:to>
    <xdr:cxnSp macro="">
      <xdr:nvCxnSpPr>
        <xdr:cNvPr id="50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641</xdr:row>
      <xdr:rowOff>0</xdr:rowOff>
    </xdr:from>
    <xdr:to>
      <xdr:col>26</xdr:col>
      <xdr:colOff>9525</xdr:colOff>
      <xdr:row>641</xdr:row>
      <xdr:rowOff>133350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641</xdr:row>
      <xdr:rowOff>142875</xdr:rowOff>
    </xdr:from>
    <xdr:to>
      <xdr:col>29</xdr:col>
      <xdr:colOff>876300</xdr:colOff>
      <xdr:row>641</xdr:row>
      <xdr:rowOff>144463</xdr:rowOff>
    </xdr:to>
    <xdr:cxnSp macro="">
      <xdr:nvCxnSpPr>
        <xdr:cNvPr id="50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641</xdr:row>
      <xdr:rowOff>142875</xdr:rowOff>
    </xdr:from>
    <xdr:to>
      <xdr:col>29</xdr:col>
      <xdr:colOff>876300</xdr:colOff>
      <xdr:row>641</xdr:row>
      <xdr:rowOff>144463</xdr:rowOff>
    </xdr:to>
    <xdr:cxnSp macro="">
      <xdr:nvCxnSpPr>
        <xdr:cNvPr id="50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658</xdr:row>
      <xdr:rowOff>0</xdr:rowOff>
    </xdr:from>
    <xdr:to>
      <xdr:col>26</xdr:col>
      <xdr:colOff>9525</xdr:colOff>
      <xdr:row>658</xdr:row>
      <xdr:rowOff>133350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658</xdr:row>
      <xdr:rowOff>142875</xdr:rowOff>
    </xdr:from>
    <xdr:to>
      <xdr:col>29</xdr:col>
      <xdr:colOff>876300</xdr:colOff>
      <xdr:row>658</xdr:row>
      <xdr:rowOff>144463</xdr:rowOff>
    </xdr:to>
    <xdr:cxnSp macro="">
      <xdr:nvCxnSpPr>
        <xdr:cNvPr id="50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658</xdr:row>
      <xdr:rowOff>142875</xdr:rowOff>
    </xdr:from>
    <xdr:to>
      <xdr:col>29</xdr:col>
      <xdr:colOff>876300</xdr:colOff>
      <xdr:row>658</xdr:row>
      <xdr:rowOff>144463</xdr:rowOff>
    </xdr:to>
    <xdr:cxnSp macro="">
      <xdr:nvCxnSpPr>
        <xdr:cNvPr id="51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675</xdr:row>
      <xdr:rowOff>0</xdr:rowOff>
    </xdr:from>
    <xdr:to>
      <xdr:col>26</xdr:col>
      <xdr:colOff>9525</xdr:colOff>
      <xdr:row>675</xdr:row>
      <xdr:rowOff>133350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675</xdr:row>
      <xdr:rowOff>142875</xdr:rowOff>
    </xdr:from>
    <xdr:to>
      <xdr:col>29</xdr:col>
      <xdr:colOff>876300</xdr:colOff>
      <xdr:row>675</xdr:row>
      <xdr:rowOff>144463</xdr:rowOff>
    </xdr:to>
    <xdr:cxnSp macro="">
      <xdr:nvCxnSpPr>
        <xdr:cNvPr id="51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675</xdr:row>
      <xdr:rowOff>142875</xdr:rowOff>
    </xdr:from>
    <xdr:to>
      <xdr:col>29</xdr:col>
      <xdr:colOff>876300</xdr:colOff>
      <xdr:row>675</xdr:row>
      <xdr:rowOff>144463</xdr:rowOff>
    </xdr:to>
    <xdr:cxnSp macro="">
      <xdr:nvCxnSpPr>
        <xdr:cNvPr id="51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692</xdr:row>
      <xdr:rowOff>0</xdr:rowOff>
    </xdr:from>
    <xdr:to>
      <xdr:col>26</xdr:col>
      <xdr:colOff>9525</xdr:colOff>
      <xdr:row>692</xdr:row>
      <xdr:rowOff>133350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692</xdr:row>
      <xdr:rowOff>142875</xdr:rowOff>
    </xdr:from>
    <xdr:to>
      <xdr:col>29</xdr:col>
      <xdr:colOff>876300</xdr:colOff>
      <xdr:row>692</xdr:row>
      <xdr:rowOff>144463</xdr:rowOff>
    </xdr:to>
    <xdr:cxnSp macro="">
      <xdr:nvCxnSpPr>
        <xdr:cNvPr id="51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692</xdr:row>
      <xdr:rowOff>142875</xdr:rowOff>
    </xdr:from>
    <xdr:to>
      <xdr:col>29</xdr:col>
      <xdr:colOff>876300</xdr:colOff>
      <xdr:row>692</xdr:row>
      <xdr:rowOff>144463</xdr:rowOff>
    </xdr:to>
    <xdr:cxnSp macro="">
      <xdr:nvCxnSpPr>
        <xdr:cNvPr id="51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709</xdr:row>
      <xdr:rowOff>0</xdr:rowOff>
    </xdr:from>
    <xdr:to>
      <xdr:col>26</xdr:col>
      <xdr:colOff>9525</xdr:colOff>
      <xdr:row>709</xdr:row>
      <xdr:rowOff>133350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709</xdr:row>
      <xdr:rowOff>142875</xdr:rowOff>
    </xdr:from>
    <xdr:to>
      <xdr:col>29</xdr:col>
      <xdr:colOff>876300</xdr:colOff>
      <xdr:row>709</xdr:row>
      <xdr:rowOff>144463</xdr:rowOff>
    </xdr:to>
    <xdr:cxnSp macro="">
      <xdr:nvCxnSpPr>
        <xdr:cNvPr id="51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709</xdr:row>
      <xdr:rowOff>142875</xdr:rowOff>
    </xdr:from>
    <xdr:to>
      <xdr:col>29</xdr:col>
      <xdr:colOff>876300</xdr:colOff>
      <xdr:row>709</xdr:row>
      <xdr:rowOff>144463</xdr:rowOff>
    </xdr:to>
    <xdr:cxnSp macro="">
      <xdr:nvCxnSpPr>
        <xdr:cNvPr id="51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726</xdr:row>
      <xdr:rowOff>0</xdr:rowOff>
    </xdr:from>
    <xdr:to>
      <xdr:col>26</xdr:col>
      <xdr:colOff>9525</xdr:colOff>
      <xdr:row>726</xdr:row>
      <xdr:rowOff>133350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726</xdr:row>
      <xdr:rowOff>142875</xdr:rowOff>
    </xdr:from>
    <xdr:to>
      <xdr:col>29</xdr:col>
      <xdr:colOff>876300</xdr:colOff>
      <xdr:row>726</xdr:row>
      <xdr:rowOff>144463</xdr:rowOff>
    </xdr:to>
    <xdr:cxnSp macro="">
      <xdr:nvCxnSpPr>
        <xdr:cNvPr id="52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726</xdr:row>
      <xdr:rowOff>142875</xdr:rowOff>
    </xdr:from>
    <xdr:to>
      <xdr:col>29</xdr:col>
      <xdr:colOff>876300</xdr:colOff>
      <xdr:row>726</xdr:row>
      <xdr:rowOff>144463</xdr:rowOff>
    </xdr:to>
    <xdr:cxnSp macro="">
      <xdr:nvCxnSpPr>
        <xdr:cNvPr id="52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743</xdr:row>
      <xdr:rowOff>0</xdr:rowOff>
    </xdr:from>
    <xdr:to>
      <xdr:col>26</xdr:col>
      <xdr:colOff>9525</xdr:colOff>
      <xdr:row>743</xdr:row>
      <xdr:rowOff>133350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743</xdr:row>
      <xdr:rowOff>142875</xdr:rowOff>
    </xdr:from>
    <xdr:to>
      <xdr:col>29</xdr:col>
      <xdr:colOff>876300</xdr:colOff>
      <xdr:row>743</xdr:row>
      <xdr:rowOff>144463</xdr:rowOff>
    </xdr:to>
    <xdr:cxnSp macro="">
      <xdr:nvCxnSpPr>
        <xdr:cNvPr id="52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743</xdr:row>
      <xdr:rowOff>142875</xdr:rowOff>
    </xdr:from>
    <xdr:to>
      <xdr:col>29</xdr:col>
      <xdr:colOff>876300</xdr:colOff>
      <xdr:row>743</xdr:row>
      <xdr:rowOff>144463</xdr:rowOff>
    </xdr:to>
    <xdr:cxnSp macro="">
      <xdr:nvCxnSpPr>
        <xdr:cNvPr id="52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760</xdr:row>
      <xdr:rowOff>0</xdr:rowOff>
    </xdr:from>
    <xdr:to>
      <xdr:col>26</xdr:col>
      <xdr:colOff>9525</xdr:colOff>
      <xdr:row>760</xdr:row>
      <xdr:rowOff>133350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760</xdr:row>
      <xdr:rowOff>142875</xdr:rowOff>
    </xdr:from>
    <xdr:to>
      <xdr:col>29</xdr:col>
      <xdr:colOff>876300</xdr:colOff>
      <xdr:row>760</xdr:row>
      <xdr:rowOff>144463</xdr:rowOff>
    </xdr:to>
    <xdr:cxnSp macro="">
      <xdr:nvCxnSpPr>
        <xdr:cNvPr id="52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760</xdr:row>
      <xdr:rowOff>142875</xdr:rowOff>
    </xdr:from>
    <xdr:to>
      <xdr:col>29</xdr:col>
      <xdr:colOff>876300</xdr:colOff>
      <xdr:row>760</xdr:row>
      <xdr:rowOff>144463</xdr:rowOff>
    </xdr:to>
    <xdr:cxnSp macro="">
      <xdr:nvCxnSpPr>
        <xdr:cNvPr id="52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777</xdr:row>
      <xdr:rowOff>0</xdr:rowOff>
    </xdr:from>
    <xdr:to>
      <xdr:col>26</xdr:col>
      <xdr:colOff>9525</xdr:colOff>
      <xdr:row>777</xdr:row>
      <xdr:rowOff>133350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777</xdr:row>
      <xdr:rowOff>142875</xdr:rowOff>
    </xdr:from>
    <xdr:to>
      <xdr:col>29</xdr:col>
      <xdr:colOff>876300</xdr:colOff>
      <xdr:row>777</xdr:row>
      <xdr:rowOff>144463</xdr:rowOff>
    </xdr:to>
    <xdr:cxnSp macro="">
      <xdr:nvCxnSpPr>
        <xdr:cNvPr id="53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777</xdr:row>
      <xdr:rowOff>142875</xdr:rowOff>
    </xdr:from>
    <xdr:to>
      <xdr:col>29</xdr:col>
      <xdr:colOff>876300</xdr:colOff>
      <xdr:row>777</xdr:row>
      <xdr:rowOff>144463</xdr:rowOff>
    </xdr:to>
    <xdr:cxnSp macro="">
      <xdr:nvCxnSpPr>
        <xdr:cNvPr id="53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794</xdr:row>
      <xdr:rowOff>0</xdr:rowOff>
    </xdr:from>
    <xdr:to>
      <xdr:col>26</xdr:col>
      <xdr:colOff>9525</xdr:colOff>
      <xdr:row>794</xdr:row>
      <xdr:rowOff>133350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794</xdr:row>
      <xdr:rowOff>142875</xdr:rowOff>
    </xdr:from>
    <xdr:to>
      <xdr:col>29</xdr:col>
      <xdr:colOff>876300</xdr:colOff>
      <xdr:row>794</xdr:row>
      <xdr:rowOff>144463</xdr:rowOff>
    </xdr:to>
    <xdr:cxnSp macro="">
      <xdr:nvCxnSpPr>
        <xdr:cNvPr id="53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794</xdr:row>
      <xdr:rowOff>142875</xdr:rowOff>
    </xdr:from>
    <xdr:to>
      <xdr:col>29</xdr:col>
      <xdr:colOff>876300</xdr:colOff>
      <xdr:row>794</xdr:row>
      <xdr:rowOff>144463</xdr:rowOff>
    </xdr:to>
    <xdr:cxnSp macro="">
      <xdr:nvCxnSpPr>
        <xdr:cNvPr id="53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811</xdr:row>
      <xdr:rowOff>0</xdr:rowOff>
    </xdr:from>
    <xdr:to>
      <xdr:col>26</xdr:col>
      <xdr:colOff>9525</xdr:colOff>
      <xdr:row>811</xdr:row>
      <xdr:rowOff>133350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811</xdr:row>
      <xdr:rowOff>142875</xdr:rowOff>
    </xdr:from>
    <xdr:to>
      <xdr:col>29</xdr:col>
      <xdr:colOff>876300</xdr:colOff>
      <xdr:row>811</xdr:row>
      <xdr:rowOff>144463</xdr:rowOff>
    </xdr:to>
    <xdr:cxnSp macro="">
      <xdr:nvCxnSpPr>
        <xdr:cNvPr id="53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811</xdr:row>
      <xdr:rowOff>142875</xdr:rowOff>
    </xdr:from>
    <xdr:to>
      <xdr:col>29</xdr:col>
      <xdr:colOff>876300</xdr:colOff>
      <xdr:row>811</xdr:row>
      <xdr:rowOff>144463</xdr:rowOff>
    </xdr:to>
    <xdr:cxnSp macro="">
      <xdr:nvCxnSpPr>
        <xdr:cNvPr id="53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828</xdr:row>
      <xdr:rowOff>0</xdr:rowOff>
    </xdr:from>
    <xdr:to>
      <xdr:col>26</xdr:col>
      <xdr:colOff>9525</xdr:colOff>
      <xdr:row>828</xdr:row>
      <xdr:rowOff>133350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828</xdr:row>
      <xdr:rowOff>142875</xdr:rowOff>
    </xdr:from>
    <xdr:to>
      <xdr:col>29</xdr:col>
      <xdr:colOff>876300</xdr:colOff>
      <xdr:row>828</xdr:row>
      <xdr:rowOff>144463</xdr:rowOff>
    </xdr:to>
    <xdr:cxnSp macro="">
      <xdr:nvCxnSpPr>
        <xdr:cNvPr id="53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828</xdr:row>
      <xdr:rowOff>142875</xdr:rowOff>
    </xdr:from>
    <xdr:to>
      <xdr:col>29</xdr:col>
      <xdr:colOff>876300</xdr:colOff>
      <xdr:row>828</xdr:row>
      <xdr:rowOff>144463</xdr:rowOff>
    </xdr:to>
    <xdr:cxnSp macro="">
      <xdr:nvCxnSpPr>
        <xdr:cNvPr id="54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845</xdr:row>
      <xdr:rowOff>0</xdr:rowOff>
    </xdr:from>
    <xdr:to>
      <xdr:col>26</xdr:col>
      <xdr:colOff>9525</xdr:colOff>
      <xdr:row>845</xdr:row>
      <xdr:rowOff>133350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845</xdr:row>
      <xdr:rowOff>142875</xdr:rowOff>
    </xdr:from>
    <xdr:to>
      <xdr:col>29</xdr:col>
      <xdr:colOff>876300</xdr:colOff>
      <xdr:row>845</xdr:row>
      <xdr:rowOff>144463</xdr:rowOff>
    </xdr:to>
    <xdr:cxnSp macro="">
      <xdr:nvCxnSpPr>
        <xdr:cNvPr id="54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845</xdr:row>
      <xdr:rowOff>142875</xdr:rowOff>
    </xdr:from>
    <xdr:to>
      <xdr:col>29</xdr:col>
      <xdr:colOff>876300</xdr:colOff>
      <xdr:row>845</xdr:row>
      <xdr:rowOff>144463</xdr:rowOff>
    </xdr:to>
    <xdr:cxnSp macro="">
      <xdr:nvCxnSpPr>
        <xdr:cNvPr id="54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862</xdr:row>
      <xdr:rowOff>0</xdr:rowOff>
    </xdr:from>
    <xdr:to>
      <xdr:col>26</xdr:col>
      <xdr:colOff>9525</xdr:colOff>
      <xdr:row>862</xdr:row>
      <xdr:rowOff>133350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862</xdr:row>
      <xdr:rowOff>142875</xdr:rowOff>
    </xdr:from>
    <xdr:to>
      <xdr:col>29</xdr:col>
      <xdr:colOff>876300</xdr:colOff>
      <xdr:row>862</xdr:row>
      <xdr:rowOff>144463</xdr:rowOff>
    </xdr:to>
    <xdr:cxnSp macro="">
      <xdr:nvCxnSpPr>
        <xdr:cNvPr id="54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862</xdr:row>
      <xdr:rowOff>142875</xdr:rowOff>
    </xdr:from>
    <xdr:to>
      <xdr:col>29</xdr:col>
      <xdr:colOff>876300</xdr:colOff>
      <xdr:row>862</xdr:row>
      <xdr:rowOff>144463</xdr:rowOff>
    </xdr:to>
    <xdr:cxnSp macro="">
      <xdr:nvCxnSpPr>
        <xdr:cNvPr id="54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879</xdr:row>
      <xdr:rowOff>0</xdr:rowOff>
    </xdr:from>
    <xdr:to>
      <xdr:col>26</xdr:col>
      <xdr:colOff>9525</xdr:colOff>
      <xdr:row>879</xdr:row>
      <xdr:rowOff>133350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879</xdr:row>
      <xdr:rowOff>142875</xdr:rowOff>
    </xdr:from>
    <xdr:to>
      <xdr:col>29</xdr:col>
      <xdr:colOff>876300</xdr:colOff>
      <xdr:row>879</xdr:row>
      <xdr:rowOff>144463</xdr:rowOff>
    </xdr:to>
    <xdr:cxnSp macro="">
      <xdr:nvCxnSpPr>
        <xdr:cNvPr id="54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879</xdr:row>
      <xdr:rowOff>142875</xdr:rowOff>
    </xdr:from>
    <xdr:to>
      <xdr:col>29</xdr:col>
      <xdr:colOff>876300</xdr:colOff>
      <xdr:row>879</xdr:row>
      <xdr:rowOff>144463</xdr:rowOff>
    </xdr:to>
    <xdr:cxnSp macro="">
      <xdr:nvCxnSpPr>
        <xdr:cNvPr id="54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896</xdr:row>
      <xdr:rowOff>0</xdr:rowOff>
    </xdr:from>
    <xdr:to>
      <xdr:col>26</xdr:col>
      <xdr:colOff>9525</xdr:colOff>
      <xdr:row>896</xdr:row>
      <xdr:rowOff>133350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896</xdr:row>
      <xdr:rowOff>142875</xdr:rowOff>
    </xdr:from>
    <xdr:to>
      <xdr:col>29</xdr:col>
      <xdr:colOff>876300</xdr:colOff>
      <xdr:row>896</xdr:row>
      <xdr:rowOff>144463</xdr:rowOff>
    </xdr:to>
    <xdr:cxnSp macro="">
      <xdr:nvCxnSpPr>
        <xdr:cNvPr id="55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896</xdr:row>
      <xdr:rowOff>142875</xdr:rowOff>
    </xdr:from>
    <xdr:to>
      <xdr:col>29</xdr:col>
      <xdr:colOff>876300</xdr:colOff>
      <xdr:row>896</xdr:row>
      <xdr:rowOff>144463</xdr:rowOff>
    </xdr:to>
    <xdr:cxnSp macro="">
      <xdr:nvCxnSpPr>
        <xdr:cNvPr id="55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913</xdr:row>
      <xdr:rowOff>0</xdr:rowOff>
    </xdr:from>
    <xdr:to>
      <xdr:col>26</xdr:col>
      <xdr:colOff>9525</xdr:colOff>
      <xdr:row>913</xdr:row>
      <xdr:rowOff>133350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913</xdr:row>
      <xdr:rowOff>142875</xdr:rowOff>
    </xdr:from>
    <xdr:to>
      <xdr:col>29</xdr:col>
      <xdr:colOff>876300</xdr:colOff>
      <xdr:row>913</xdr:row>
      <xdr:rowOff>144463</xdr:rowOff>
    </xdr:to>
    <xdr:cxnSp macro="">
      <xdr:nvCxnSpPr>
        <xdr:cNvPr id="55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913</xdr:row>
      <xdr:rowOff>142875</xdr:rowOff>
    </xdr:from>
    <xdr:to>
      <xdr:col>29</xdr:col>
      <xdr:colOff>876300</xdr:colOff>
      <xdr:row>913</xdr:row>
      <xdr:rowOff>144463</xdr:rowOff>
    </xdr:to>
    <xdr:cxnSp macro="">
      <xdr:nvCxnSpPr>
        <xdr:cNvPr id="55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930</xdr:row>
      <xdr:rowOff>0</xdr:rowOff>
    </xdr:from>
    <xdr:to>
      <xdr:col>26</xdr:col>
      <xdr:colOff>9525</xdr:colOff>
      <xdr:row>930</xdr:row>
      <xdr:rowOff>133350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930</xdr:row>
      <xdr:rowOff>142875</xdr:rowOff>
    </xdr:from>
    <xdr:to>
      <xdr:col>29</xdr:col>
      <xdr:colOff>876300</xdr:colOff>
      <xdr:row>930</xdr:row>
      <xdr:rowOff>144463</xdr:rowOff>
    </xdr:to>
    <xdr:cxnSp macro="">
      <xdr:nvCxnSpPr>
        <xdr:cNvPr id="55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930</xdr:row>
      <xdr:rowOff>142875</xdr:rowOff>
    </xdr:from>
    <xdr:to>
      <xdr:col>29</xdr:col>
      <xdr:colOff>876300</xdr:colOff>
      <xdr:row>930</xdr:row>
      <xdr:rowOff>144463</xdr:rowOff>
    </xdr:to>
    <xdr:cxnSp macro="">
      <xdr:nvCxnSpPr>
        <xdr:cNvPr id="55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947</xdr:row>
      <xdr:rowOff>0</xdr:rowOff>
    </xdr:from>
    <xdr:to>
      <xdr:col>26</xdr:col>
      <xdr:colOff>9525</xdr:colOff>
      <xdr:row>947</xdr:row>
      <xdr:rowOff>133350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947</xdr:row>
      <xdr:rowOff>142875</xdr:rowOff>
    </xdr:from>
    <xdr:to>
      <xdr:col>29</xdr:col>
      <xdr:colOff>876300</xdr:colOff>
      <xdr:row>947</xdr:row>
      <xdr:rowOff>144463</xdr:rowOff>
    </xdr:to>
    <xdr:cxnSp macro="">
      <xdr:nvCxnSpPr>
        <xdr:cNvPr id="56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947</xdr:row>
      <xdr:rowOff>142875</xdr:rowOff>
    </xdr:from>
    <xdr:to>
      <xdr:col>29</xdr:col>
      <xdr:colOff>876300</xdr:colOff>
      <xdr:row>947</xdr:row>
      <xdr:rowOff>144463</xdr:rowOff>
    </xdr:to>
    <xdr:cxnSp macro="">
      <xdr:nvCxnSpPr>
        <xdr:cNvPr id="56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964</xdr:row>
      <xdr:rowOff>0</xdr:rowOff>
    </xdr:from>
    <xdr:to>
      <xdr:col>26</xdr:col>
      <xdr:colOff>9525</xdr:colOff>
      <xdr:row>964</xdr:row>
      <xdr:rowOff>133350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964</xdr:row>
      <xdr:rowOff>142875</xdr:rowOff>
    </xdr:from>
    <xdr:to>
      <xdr:col>29</xdr:col>
      <xdr:colOff>876300</xdr:colOff>
      <xdr:row>964</xdr:row>
      <xdr:rowOff>144463</xdr:rowOff>
    </xdr:to>
    <xdr:cxnSp macro="">
      <xdr:nvCxnSpPr>
        <xdr:cNvPr id="563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964</xdr:row>
      <xdr:rowOff>142875</xdr:rowOff>
    </xdr:from>
    <xdr:to>
      <xdr:col>29</xdr:col>
      <xdr:colOff>876300</xdr:colOff>
      <xdr:row>964</xdr:row>
      <xdr:rowOff>144463</xdr:rowOff>
    </xdr:to>
    <xdr:cxnSp macro="">
      <xdr:nvCxnSpPr>
        <xdr:cNvPr id="564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981</xdr:row>
      <xdr:rowOff>0</xdr:rowOff>
    </xdr:from>
    <xdr:to>
      <xdr:col>26</xdr:col>
      <xdr:colOff>9525</xdr:colOff>
      <xdr:row>981</xdr:row>
      <xdr:rowOff>133350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981</xdr:row>
      <xdr:rowOff>142875</xdr:rowOff>
    </xdr:from>
    <xdr:to>
      <xdr:col>29</xdr:col>
      <xdr:colOff>876300</xdr:colOff>
      <xdr:row>981</xdr:row>
      <xdr:rowOff>144463</xdr:rowOff>
    </xdr:to>
    <xdr:cxnSp macro="">
      <xdr:nvCxnSpPr>
        <xdr:cNvPr id="56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981</xdr:row>
      <xdr:rowOff>142875</xdr:rowOff>
    </xdr:from>
    <xdr:to>
      <xdr:col>29</xdr:col>
      <xdr:colOff>876300</xdr:colOff>
      <xdr:row>981</xdr:row>
      <xdr:rowOff>144463</xdr:rowOff>
    </xdr:to>
    <xdr:cxnSp macro="">
      <xdr:nvCxnSpPr>
        <xdr:cNvPr id="56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998</xdr:row>
      <xdr:rowOff>0</xdr:rowOff>
    </xdr:from>
    <xdr:to>
      <xdr:col>26</xdr:col>
      <xdr:colOff>9525</xdr:colOff>
      <xdr:row>998</xdr:row>
      <xdr:rowOff>133350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998</xdr:row>
      <xdr:rowOff>142875</xdr:rowOff>
    </xdr:from>
    <xdr:to>
      <xdr:col>29</xdr:col>
      <xdr:colOff>876300</xdr:colOff>
      <xdr:row>998</xdr:row>
      <xdr:rowOff>144463</xdr:rowOff>
    </xdr:to>
    <xdr:cxnSp macro="">
      <xdr:nvCxnSpPr>
        <xdr:cNvPr id="56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998</xdr:row>
      <xdr:rowOff>142875</xdr:rowOff>
    </xdr:from>
    <xdr:to>
      <xdr:col>29</xdr:col>
      <xdr:colOff>876300</xdr:colOff>
      <xdr:row>998</xdr:row>
      <xdr:rowOff>144463</xdr:rowOff>
    </xdr:to>
    <xdr:cxnSp macro="">
      <xdr:nvCxnSpPr>
        <xdr:cNvPr id="57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24</xdr:col>
      <xdr:colOff>0</xdr:colOff>
      <xdr:row>1015</xdr:row>
      <xdr:rowOff>0</xdr:rowOff>
    </xdr:from>
    <xdr:to>
      <xdr:col>26</xdr:col>
      <xdr:colOff>9525</xdr:colOff>
      <xdr:row>1015</xdr:row>
      <xdr:rowOff>133350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57150</xdr:colOff>
      <xdr:row>1015</xdr:row>
      <xdr:rowOff>142875</xdr:rowOff>
    </xdr:from>
    <xdr:to>
      <xdr:col>29</xdr:col>
      <xdr:colOff>876300</xdr:colOff>
      <xdr:row>1015</xdr:row>
      <xdr:rowOff>144463</xdr:rowOff>
    </xdr:to>
    <xdr:cxnSp macro="">
      <xdr:nvCxnSpPr>
        <xdr:cNvPr id="57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26</xdr:col>
      <xdr:colOff>57150</xdr:colOff>
      <xdr:row>1015</xdr:row>
      <xdr:rowOff>142875</xdr:rowOff>
    </xdr:from>
    <xdr:to>
      <xdr:col>29</xdr:col>
      <xdr:colOff>876300</xdr:colOff>
      <xdr:row>1015</xdr:row>
      <xdr:rowOff>144463</xdr:rowOff>
    </xdr:to>
    <xdr:cxnSp macro="">
      <xdr:nvCxnSpPr>
        <xdr:cNvPr id="57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1017</xdr:row>
      <xdr:rowOff>0</xdr:rowOff>
    </xdr:from>
    <xdr:to>
      <xdr:col>12</xdr:col>
      <xdr:colOff>9525</xdr:colOff>
      <xdr:row>1017</xdr:row>
      <xdr:rowOff>133350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57150</xdr:colOff>
      <xdr:row>1017</xdr:row>
      <xdr:rowOff>142875</xdr:rowOff>
    </xdr:from>
    <xdr:to>
      <xdr:col>15</xdr:col>
      <xdr:colOff>876300</xdr:colOff>
      <xdr:row>1017</xdr:row>
      <xdr:rowOff>144463</xdr:rowOff>
    </xdr:to>
    <xdr:cxnSp macro="">
      <xdr:nvCxnSpPr>
        <xdr:cNvPr id="57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12</xdr:col>
      <xdr:colOff>57150</xdr:colOff>
      <xdr:row>1017</xdr:row>
      <xdr:rowOff>142875</xdr:rowOff>
    </xdr:from>
    <xdr:to>
      <xdr:col>15</xdr:col>
      <xdr:colOff>876300</xdr:colOff>
      <xdr:row>1017</xdr:row>
      <xdr:rowOff>144463</xdr:rowOff>
    </xdr:to>
    <xdr:cxnSp macro="">
      <xdr:nvCxnSpPr>
        <xdr:cNvPr id="57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42</xdr:row>
      <xdr:rowOff>0</xdr:rowOff>
    </xdr:from>
    <xdr:to>
      <xdr:col>19</xdr:col>
      <xdr:colOff>9525</xdr:colOff>
      <xdr:row>42</xdr:row>
      <xdr:rowOff>133350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42</xdr:row>
      <xdr:rowOff>142875</xdr:rowOff>
    </xdr:from>
    <xdr:to>
      <xdr:col>22</xdr:col>
      <xdr:colOff>876300</xdr:colOff>
      <xdr:row>42</xdr:row>
      <xdr:rowOff>144463</xdr:rowOff>
    </xdr:to>
    <xdr:cxnSp macro="">
      <xdr:nvCxnSpPr>
        <xdr:cNvPr id="57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42</xdr:row>
      <xdr:rowOff>142875</xdr:rowOff>
    </xdr:from>
    <xdr:to>
      <xdr:col>22</xdr:col>
      <xdr:colOff>876300</xdr:colOff>
      <xdr:row>42</xdr:row>
      <xdr:rowOff>144463</xdr:rowOff>
    </xdr:to>
    <xdr:cxnSp macro="">
      <xdr:nvCxnSpPr>
        <xdr:cNvPr id="57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59</xdr:row>
      <xdr:rowOff>0</xdr:rowOff>
    </xdr:from>
    <xdr:to>
      <xdr:col>19</xdr:col>
      <xdr:colOff>9525</xdr:colOff>
      <xdr:row>59</xdr:row>
      <xdr:rowOff>133350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59</xdr:row>
      <xdr:rowOff>142875</xdr:rowOff>
    </xdr:from>
    <xdr:to>
      <xdr:col>22</xdr:col>
      <xdr:colOff>876300</xdr:colOff>
      <xdr:row>59</xdr:row>
      <xdr:rowOff>144463</xdr:rowOff>
    </xdr:to>
    <xdr:cxnSp macro="">
      <xdr:nvCxnSpPr>
        <xdr:cNvPr id="58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59</xdr:row>
      <xdr:rowOff>142875</xdr:rowOff>
    </xdr:from>
    <xdr:to>
      <xdr:col>22</xdr:col>
      <xdr:colOff>876300</xdr:colOff>
      <xdr:row>59</xdr:row>
      <xdr:rowOff>144463</xdr:rowOff>
    </xdr:to>
    <xdr:cxnSp macro="">
      <xdr:nvCxnSpPr>
        <xdr:cNvPr id="58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76</xdr:row>
      <xdr:rowOff>0</xdr:rowOff>
    </xdr:from>
    <xdr:to>
      <xdr:col>19</xdr:col>
      <xdr:colOff>9525</xdr:colOff>
      <xdr:row>76</xdr:row>
      <xdr:rowOff>133350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76</xdr:row>
      <xdr:rowOff>142875</xdr:rowOff>
    </xdr:from>
    <xdr:to>
      <xdr:col>22</xdr:col>
      <xdr:colOff>876300</xdr:colOff>
      <xdr:row>76</xdr:row>
      <xdr:rowOff>144463</xdr:rowOff>
    </xdr:to>
    <xdr:cxnSp macro="">
      <xdr:nvCxnSpPr>
        <xdr:cNvPr id="58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76</xdr:row>
      <xdr:rowOff>142875</xdr:rowOff>
    </xdr:from>
    <xdr:to>
      <xdr:col>22</xdr:col>
      <xdr:colOff>876300</xdr:colOff>
      <xdr:row>76</xdr:row>
      <xdr:rowOff>144463</xdr:rowOff>
    </xdr:to>
    <xdr:cxnSp macro="">
      <xdr:nvCxnSpPr>
        <xdr:cNvPr id="58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93</xdr:row>
      <xdr:rowOff>0</xdr:rowOff>
    </xdr:from>
    <xdr:to>
      <xdr:col>19</xdr:col>
      <xdr:colOff>9525</xdr:colOff>
      <xdr:row>93</xdr:row>
      <xdr:rowOff>133350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93</xdr:row>
      <xdr:rowOff>142875</xdr:rowOff>
    </xdr:from>
    <xdr:to>
      <xdr:col>22</xdr:col>
      <xdr:colOff>876300</xdr:colOff>
      <xdr:row>93</xdr:row>
      <xdr:rowOff>144463</xdr:rowOff>
    </xdr:to>
    <xdr:cxnSp macro="">
      <xdr:nvCxnSpPr>
        <xdr:cNvPr id="587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93</xdr:row>
      <xdr:rowOff>142875</xdr:rowOff>
    </xdr:from>
    <xdr:to>
      <xdr:col>22</xdr:col>
      <xdr:colOff>876300</xdr:colOff>
      <xdr:row>93</xdr:row>
      <xdr:rowOff>144463</xdr:rowOff>
    </xdr:to>
    <xdr:cxnSp macro="">
      <xdr:nvCxnSpPr>
        <xdr:cNvPr id="588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110</xdr:row>
      <xdr:rowOff>0</xdr:rowOff>
    </xdr:from>
    <xdr:to>
      <xdr:col>19</xdr:col>
      <xdr:colOff>9525</xdr:colOff>
      <xdr:row>110</xdr:row>
      <xdr:rowOff>133350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110</xdr:row>
      <xdr:rowOff>142875</xdr:rowOff>
    </xdr:from>
    <xdr:to>
      <xdr:col>22</xdr:col>
      <xdr:colOff>876300</xdr:colOff>
      <xdr:row>110</xdr:row>
      <xdr:rowOff>144463</xdr:rowOff>
    </xdr:to>
    <xdr:cxnSp macro="">
      <xdr:nvCxnSpPr>
        <xdr:cNvPr id="590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110</xdr:row>
      <xdr:rowOff>142875</xdr:rowOff>
    </xdr:from>
    <xdr:to>
      <xdr:col>22</xdr:col>
      <xdr:colOff>876300</xdr:colOff>
      <xdr:row>110</xdr:row>
      <xdr:rowOff>144463</xdr:rowOff>
    </xdr:to>
    <xdr:cxnSp macro="">
      <xdr:nvCxnSpPr>
        <xdr:cNvPr id="591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127</xdr:row>
      <xdr:rowOff>0</xdr:rowOff>
    </xdr:from>
    <xdr:to>
      <xdr:col>19</xdr:col>
      <xdr:colOff>9525</xdr:colOff>
      <xdr:row>127</xdr:row>
      <xdr:rowOff>133350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127</xdr:row>
      <xdr:rowOff>142875</xdr:rowOff>
    </xdr:from>
    <xdr:to>
      <xdr:col>22</xdr:col>
      <xdr:colOff>876300</xdr:colOff>
      <xdr:row>127</xdr:row>
      <xdr:rowOff>144463</xdr:rowOff>
    </xdr:to>
    <xdr:cxnSp macro="">
      <xdr:nvCxnSpPr>
        <xdr:cNvPr id="596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127</xdr:row>
      <xdr:rowOff>142875</xdr:rowOff>
    </xdr:from>
    <xdr:to>
      <xdr:col>22</xdr:col>
      <xdr:colOff>876300</xdr:colOff>
      <xdr:row>127</xdr:row>
      <xdr:rowOff>144463</xdr:rowOff>
    </xdr:to>
    <xdr:cxnSp macro="">
      <xdr:nvCxnSpPr>
        <xdr:cNvPr id="597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145</xdr:row>
      <xdr:rowOff>0</xdr:rowOff>
    </xdr:from>
    <xdr:to>
      <xdr:col>19</xdr:col>
      <xdr:colOff>9525</xdr:colOff>
      <xdr:row>145</xdr:row>
      <xdr:rowOff>133350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145</xdr:row>
      <xdr:rowOff>142875</xdr:rowOff>
    </xdr:from>
    <xdr:to>
      <xdr:col>22</xdr:col>
      <xdr:colOff>876300</xdr:colOff>
      <xdr:row>145</xdr:row>
      <xdr:rowOff>144463</xdr:rowOff>
    </xdr:to>
    <xdr:cxnSp macro="">
      <xdr:nvCxnSpPr>
        <xdr:cNvPr id="599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145</xdr:row>
      <xdr:rowOff>142875</xdr:rowOff>
    </xdr:from>
    <xdr:to>
      <xdr:col>22</xdr:col>
      <xdr:colOff>876300</xdr:colOff>
      <xdr:row>145</xdr:row>
      <xdr:rowOff>144463</xdr:rowOff>
    </xdr:to>
    <xdr:cxnSp macro="">
      <xdr:nvCxnSpPr>
        <xdr:cNvPr id="600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162</xdr:row>
      <xdr:rowOff>0</xdr:rowOff>
    </xdr:from>
    <xdr:to>
      <xdr:col>19</xdr:col>
      <xdr:colOff>9525</xdr:colOff>
      <xdr:row>162</xdr:row>
      <xdr:rowOff>133350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162</xdr:row>
      <xdr:rowOff>142875</xdr:rowOff>
    </xdr:from>
    <xdr:to>
      <xdr:col>22</xdr:col>
      <xdr:colOff>876300</xdr:colOff>
      <xdr:row>162</xdr:row>
      <xdr:rowOff>144463</xdr:rowOff>
    </xdr:to>
    <xdr:cxnSp macro="">
      <xdr:nvCxnSpPr>
        <xdr:cNvPr id="602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162</xdr:row>
      <xdr:rowOff>142875</xdr:rowOff>
    </xdr:from>
    <xdr:to>
      <xdr:col>22</xdr:col>
      <xdr:colOff>876300</xdr:colOff>
      <xdr:row>162</xdr:row>
      <xdr:rowOff>144463</xdr:rowOff>
    </xdr:to>
    <xdr:cxnSp macro="">
      <xdr:nvCxnSpPr>
        <xdr:cNvPr id="603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179</xdr:row>
      <xdr:rowOff>0</xdr:rowOff>
    </xdr:from>
    <xdr:to>
      <xdr:col>19</xdr:col>
      <xdr:colOff>9525</xdr:colOff>
      <xdr:row>179</xdr:row>
      <xdr:rowOff>133350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179</xdr:row>
      <xdr:rowOff>142875</xdr:rowOff>
    </xdr:from>
    <xdr:to>
      <xdr:col>22</xdr:col>
      <xdr:colOff>876300</xdr:colOff>
      <xdr:row>179</xdr:row>
      <xdr:rowOff>144463</xdr:rowOff>
    </xdr:to>
    <xdr:cxnSp macro="">
      <xdr:nvCxnSpPr>
        <xdr:cNvPr id="605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179</xdr:row>
      <xdr:rowOff>142875</xdr:rowOff>
    </xdr:from>
    <xdr:to>
      <xdr:col>22</xdr:col>
      <xdr:colOff>876300</xdr:colOff>
      <xdr:row>179</xdr:row>
      <xdr:rowOff>144463</xdr:rowOff>
    </xdr:to>
    <xdr:cxnSp macro="">
      <xdr:nvCxnSpPr>
        <xdr:cNvPr id="606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200</xdr:row>
      <xdr:rowOff>0</xdr:rowOff>
    </xdr:from>
    <xdr:to>
      <xdr:col>19</xdr:col>
      <xdr:colOff>9525</xdr:colOff>
      <xdr:row>200</xdr:row>
      <xdr:rowOff>133350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200</xdr:row>
      <xdr:rowOff>142875</xdr:rowOff>
    </xdr:from>
    <xdr:to>
      <xdr:col>22</xdr:col>
      <xdr:colOff>876300</xdr:colOff>
      <xdr:row>200</xdr:row>
      <xdr:rowOff>144463</xdr:rowOff>
    </xdr:to>
    <xdr:cxnSp macro="">
      <xdr:nvCxnSpPr>
        <xdr:cNvPr id="608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200</xdr:row>
      <xdr:rowOff>142875</xdr:rowOff>
    </xdr:from>
    <xdr:to>
      <xdr:col>22</xdr:col>
      <xdr:colOff>876300</xdr:colOff>
      <xdr:row>200</xdr:row>
      <xdr:rowOff>144463</xdr:rowOff>
    </xdr:to>
    <xdr:cxnSp macro="">
      <xdr:nvCxnSpPr>
        <xdr:cNvPr id="609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217</xdr:row>
      <xdr:rowOff>0</xdr:rowOff>
    </xdr:from>
    <xdr:to>
      <xdr:col>19</xdr:col>
      <xdr:colOff>9525</xdr:colOff>
      <xdr:row>217</xdr:row>
      <xdr:rowOff>133350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217</xdr:row>
      <xdr:rowOff>142875</xdr:rowOff>
    </xdr:from>
    <xdr:to>
      <xdr:col>22</xdr:col>
      <xdr:colOff>876300</xdr:colOff>
      <xdr:row>217</xdr:row>
      <xdr:rowOff>144463</xdr:rowOff>
    </xdr:to>
    <xdr:cxnSp macro="">
      <xdr:nvCxnSpPr>
        <xdr:cNvPr id="611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217</xdr:row>
      <xdr:rowOff>142875</xdr:rowOff>
    </xdr:from>
    <xdr:to>
      <xdr:col>22</xdr:col>
      <xdr:colOff>876300</xdr:colOff>
      <xdr:row>217</xdr:row>
      <xdr:rowOff>144463</xdr:rowOff>
    </xdr:to>
    <xdr:cxnSp macro="">
      <xdr:nvCxnSpPr>
        <xdr:cNvPr id="612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234</xdr:row>
      <xdr:rowOff>0</xdr:rowOff>
    </xdr:from>
    <xdr:to>
      <xdr:col>19</xdr:col>
      <xdr:colOff>9525</xdr:colOff>
      <xdr:row>234</xdr:row>
      <xdr:rowOff>133350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762000" y="27870150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234</xdr:row>
      <xdr:rowOff>142875</xdr:rowOff>
    </xdr:from>
    <xdr:to>
      <xdr:col>22</xdr:col>
      <xdr:colOff>876300</xdr:colOff>
      <xdr:row>234</xdr:row>
      <xdr:rowOff>144463</xdr:rowOff>
    </xdr:to>
    <xdr:cxnSp macro="">
      <xdr:nvCxnSpPr>
        <xdr:cNvPr id="614" name="180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234</xdr:row>
      <xdr:rowOff>142875</xdr:rowOff>
    </xdr:from>
    <xdr:to>
      <xdr:col>22</xdr:col>
      <xdr:colOff>876300</xdr:colOff>
      <xdr:row>234</xdr:row>
      <xdr:rowOff>144463</xdr:rowOff>
    </xdr:to>
    <xdr:cxnSp macro="">
      <xdr:nvCxnSpPr>
        <xdr:cNvPr id="615" name="33 Conector recto"/>
        <xdr:cNvCxnSpPr/>
      </xdr:nvCxnSpPr>
      <xdr:spPr bwMode="auto">
        <a:xfrm>
          <a:off x="2343150" y="28013025"/>
          <a:ext cx="2990850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251</xdr:row>
      <xdr:rowOff>0</xdr:rowOff>
    </xdr:from>
    <xdr:to>
      <xdr:col>19</xdr:col>
      <xdr:colOff>9525</xdr:colOff>
      <xdr:row>251</xdr:row>
      <xdr:rowOff>133350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251</xdr:row>
      <xdr:rowOff>142875</xdr:rowOff>
    </xdr:from>
    <xdr:to>
      <xdr:col>22</xdr:col>
      <xdr:colOff>876300</xdr:colOff>
      <xdr:row>251</xdr:row>
      <xdr:rowOff>144463</xdr:rowOff>
    </xdr:to>
    <xdr:cxnSp macro="">
      <xdr:nvCxnSpPr>
        <xdr:cNvPr id="617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251</xdr:row>
      <xdr:rowOff>142875</xdr:rowOff>
    </xdr:from>
    <xdr:to>
      <xdr:col>22</xdr:col>
      <xdr:colOff>876300</xdr:colOff>
      <xdr:row>251</xdr:row>
      <xdr:rowOff>144463</xdr:rowOff>
    </xdr:to>
    <xdr:cxnSp macro="">
      <xdr:nvCxnSpPr>
        <xdr:cNvPr id="618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268</xdr:row>
      <xdr:rowOff>0</xdr:rowOff>
    </xdr:from>
    <xdr:to>
      <xdr:col>19</xdr:col>
      <xdr:colOff>9525</xdr:colOff>
      <xdr:row>268</xdr:row>
      <xdr:rowOff>133350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268</xdr:row>
      <xdr:rowOff>142875</xdr:rowOff>
    </xdr:from>
    <xdr:to>
      <xdr:col>22</xdr:col>
      <xdr:colOff>876300</xdr:colOff>
      <xdr:row>268</xdr:row>
      <xdr:rowOff>144463</xdr:rowOff>
    </xdr:to>
    <xdr:cxnSp macro="">
      <xdr:nvCxnSpPr>
        <xdr:cNvPr id="620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268</xdr:row>
      <xdr:rowOff>142875</xdr:rowOff>
    </xdr:from>
    <xdr:to>
      <xdr:col>22</xdr:col>
      <xdr:colOff>876300</xdr:colOff>
      <xdr:row>268</xdr:row>
      <xdr:rowOff>144463</xdr:rowOff>
    </xdr:to>
    <xdr:cxnSp macro="">
      <xdr:nvCxnSpPr>
        <xdr:cNvPr id="621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285</xdr:row>
      <xdr:rowOff>0</xdr:rowOff>
    </xdr:from>
    <xdr:to>
      <xdr:col>19</xdr:col>
      <xdr:colOff>9525</xdr:colOff>
      <xdr:row>285</xdr:row>
      <xdr:rowOff>133350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285</xdr:row>
      <xdr:rowOff>142875</xdr:rowOff>
    </xdr:from>
    <xdr:to>
      <xdr:col>22</xdr:col>
      <xdr:colOff>876300</xdr:colOff>
      <xdr:row>285</xdr:row>
      <xdr:rowOff>144463</xdr:rowOff>
    </xdr:to>
    <xdr:cxnSp macro="">
      <xdr:nvCxnSpPr>
        <xdr:cNvPr id="623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285</xdr:row>
      <xdr:rowOff>142875</xdr:rowOff>
    </xdr:from>
    <xdr:to>
      <xdr:col>22</xdr:col>
      <xdr:colOff>876300</xdr:colOff>
      <xdr:row>285</xdr:row>
      <xdr:rowOff>144463</xdr:rowOff>
    </xdr:to>
    <xdr:cxnSp macro="">
      <xdr:nvCxnSpPr>
        <xdr:cNvPr id="624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302</xdr:row>
      <xdr:rowOff>0</xdr:rowOff>
    </xdr:from>
    <xdr:to>
      <xdr:col>19</xdr:col>
      <xdr:colOff>9525</xdr:colOff>
      <xdr:row>302</xdr:row>
      <xdr:rowOff>133350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302</xdr:row>
      <xdr:rowOff>142875</xdr:rowOff>
    </xdr:from>
    <xdr:to>
      <xdr:col>22</xdr:col>
      <xdr:colOff>876300</xdr:colOff>
      <xdr:row>302</xdr:row>
      <xdr:rowOff>144463</xdr:rowOff>
    </xdr:to>
    <xdr:cxnSp macro="">
      <xdr:nvCxnSpPr>
        <xdr:cNvPr id="626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302</xdr:row>
      <xdr:rowOff>142875</xdr:rowOff>
    </xdr:from>
    <xdr:to>
      <xdr:col>22</xdr:col>
      <xdr:colOff>876300</xdr:colOff>
      <xdr:row>302</xdr:row>
      <xdr:rowOff>144463</xdr:rowOff>
    </xdr:to>
    <xdr:cxnSp macro="">
      <xdr:nvCxnSpPr>
        <xdr:cNvPr id="627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319</xdr:row>
      <xdr:rowOff>0</xdr:rowOff>
    </xdr:from>
    <xdr:to>
      <xdr:col>19</xdr:col>
      <xdr:colOff>9525</xdr:colOff>
      <xdr:row>319</xdr:row>
      <xdr:rowOff>133350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319</xdr:row>
      <xdr:rowOff>142875</xdr:rowOff>
    </xdr:from>
    <xdr:to>
      <xdr:col>22</xdr:col>
      <xdr:colOff>876300</xdr:colOff>
      <xdr:row>319</xdr:row>
      <xdr:rowOff>144463</xdr:rowOff>
    </xdr:to>
    <xdr:cxnSp macro="">
      <xdr:nvCxnSpPr>
        <xdr:cNvPr id="629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319</xdr:row>
      <xdr:rowOff>142875</xdr:rowOff>
    </xdr:from>
    <xdr:to>
      <xdr:col>22</xdr:col>
      <xdr:colOff>876300</xdr:colOff>
      <xdr:row>319</xdr:row>
      <xdr:rowOff>144463</xdr:rowOff>
    </xdr:to>
    <xdr:cxnSp macro="">
      <xdr:nvCxnSpPr>
        <xdr:cNvPr id="630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336</xdr:row>
      <xdr:rowOff>0</xdr:rowOff>
    </xdr:from>
    <xdr:to>
      <xdr:col>19</xdr:col>
      <xdr:colOff>9525</xdr:colOff>
      <xdr:row>336</xdr:row>
      <xdr:rowOff>133350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336</xdr:row>
      <xdr:rowOff>142875</xdr:rowOff>
    </xdr:from>
    <xdr:to>
      <xdr:col>22</xdr:col>
      <xdr:colOff>876300</xdr:colOff>
      <xdr:row>336</xdr:row>
      <xdr:rowOff>144463</xdr:rowOff>
    </xdr:to>
    <xdr:cxnSp macro="">
      <xdr:nvCxnSpPr>
        <xdr:cNvPr id="632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336</xdr:row>
      <xdr:rowOff>142875</xdr:rowOff>
    </xdr:from>
    <xdr:to>
      <xdr:col>22</xdr:col>
      <xdr:colOff>876300</xdr:colOff>
      <xdr:row>336</xdr:row>
      <xdr:rowOff>144463</xdr:rowOff>
    </xdr:to>
    <xdr:cxnSp macro="">
      <xdr:nvCxnSpPr>
        <xdr:cNvPr id="633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353</xdr:row>
      <xdr:rowOff>0</xdr:rowOff>
    </xdr:from>
    <xdr:to>
      <xdr:col>19</xdr:col>
      <xdr:colOff>9525</xdr:colOff>
      <xdr:row>353</xdr:row>
      <xdr:rowOff>133350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353</xdr:row>
      <xdr:rowOff>142875</xdr:rowOff>
    </xdr:from>
    <xdr:to>
      <xdr:col>22</xdr:col>
      <xdr:colOff>876300</xdr:colOff>
      <xdr:row>353</xdr:row>
      <xdr:rowOff>144463</xdr:rowOff>
    </xdr:to>
    <xdr:cxnSp macro="">
      <xdr:nvCxnSpPr>
        <xdr:cNvPr id="635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353</xdr:row>
      <xdr:rowOff>142875</xdr:rowOff>
    </xdr:from>
    <xdr:to>
      <xdr:col>22</xdr:col>
      <xdr:colOff>876300</xdr:colOff>
      <xdr:row>353</xdr:row>
      <xdr:rowOff>144463</xdr:rowOff>
    </xdr:to>
    <xdr:cxnSp macro="">
      <xdr:nvCxnSpPr>
        <xdr:cNvPr id="636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370</xdr:row>
      <xdr:rowOff>0</xdr:rowOff>
    </xdr:from>
    <xdr:to>
      <xdr:col>19</xdr:col>
      <xdr:colOff>9525</xdr:colOff>
      <xdr:row>370</xdr:row>
      <xdr:rowOff>133350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370</xdr:row>
      <xdr:rowOff>142875</xdr:rowOff>
    </xdr:from>
    <xdr:to>
      <xdr:col>22</xdr:col>
      <xdr:colOff>876300</xdr:colOff>
      <xdr:row>370</xdr:row>
      <xdr:rowOff>144463</xdr:rowOff>
    </xdr:to>
    <xdr:cxnSp macro="">
      <xdr:nvCxnSpPr>
        <xdr:cNvPr id="638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370</xdr:row>
      <xdr:rowOff>142875</xdr:rowOff>
    </xdr:from>
    <xdr:to>
      <xdr:col>22</xdr:col>
      <xdr:colOff>876300</xdr:colOff>
      <xdr:row>370</xdr:row>
      <xdr:rowOff>144463</xdr:rowOff>
    </xdr:to>
    <xdr:cxnSp macro="">
      <xdr:nvCxnSpPr>
        <xdr:cNvPr id="639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387</xdr:row>
      <xdr:rowOff>0</xdr:rowOff>
    </xdr:from>
    <xdr:to>
      <xdr:col>19</xdr:col>
      <xdr:colOff>9525</xdr:colOff>
      <xdr:row>387</xdr:row>
      <xdr:rowOff>133350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387</xdr:row>
      <xdr:rowOff>142875</xdr:rowOff>
    </xdr:from>
    <xdr:to>
      <xdr:col>22</xdr:col>
      <xdr:colOff>876300</xdr:colOff>
      <xdr:row>387</xdr:row>
      <xdr:rowOff>144463</xdr:rowOff>
    </xdr:to>
    <xdr:cxnSp macro="">
      <xdr:nvCxnSpPr>
        <xdr:cNvPr id="641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387</xdr:row>
      <xdr:rowOff>142875</xdr:rowOff>
    </xdr:from>
    <xdr:to>
      <xdr:col>22</xdr:col>
      <xdr:colOff>876300</xdr:colOff>
      <xdr:row>387</xdr:row>
      <xdr:rowOff>144463</xdr:rowOff>
    </xdr:to>
    <xdr:cxnSp macro="">
      <xdr:nvCxnSpPr>
        <xdr:cNvPr id="642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404</xdr:row>
      <xdr:rowOff>0</xdr:rowOff>
    </xdr:from>
    <xdr:to>
      <xdr:col>19</xdr:col>
      <xdr:colOff>9525</xdr:colOff>
      <xdr:row>404</xdr:row>
      <xdr:rowOff>133350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404</xdr:row>
      <xdr:rowOff>142875</xdr:rowOff>
    </xdr:from>
    <xdr:to>
      <xdr:col>22</xdr:col>
      <xdr:colOff>876300</xdr:colOff>
      <xdr:row>404</xdr:row>
      <xdr:rowOff>144463</xdr:rowOff>
    </xdr:to>
    <xdr:cxnSp macro="">
      <xdr:nvCxnSpPr>
        <xdr:cNvPr id="644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404</xdr:row>
      <xdr:rowOff>142875</xdr:rowOff>
    </xdr:from>
    <xdr:to>
      <xdr:col>22</xdr:col>
      <xdr:colOff>876300</xdr:colOff>
      <xdr:row>404</xdr:row>
      <xdr:rowOff>144463</xdr:rowOff>
    </xdr:to>
    <xdr:cxnSp macro="">
      <xdr:nvCxnSpPr>
        <xdr:cNvPr id="645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421</xdr:row>
      <xdr:rowOff>0</xdr:rowOff>
    </xdr:from>
    <xdr:to>
      <xdr:col>19</xdr:col>
      <xdr:colOff>9525</xdr:colOff>
      <xdr:row>421</xdr:row>
      <xdr:rowOff>133350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421</xdr:row>
      <xdr:rowOff>142875</xdr:rowOff>
    </xdr:from>
    <xdr:to>
      <xdr:col>22</xdr:col>
      <xdr:colOff>876300</xdr:colOff>
      <xdr:row>421</xdr:row>
      <xdr:rowOff>144463</xdr:rowOff>
    </xdr:to>
    <xdr:cxnSp macro="">
      <xdr:nvCxnSpPr>
        <xdr:cNvPr id="647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421</xdr:row>
      <xdr:rowOff>142875</xdr:rowOff>
    </xdr:from>
    <xdr:to>
      <xdr:col>22</xdr:col>
      <xdr:colOff>876300</xdr:colOff>
      <xdr:row>421</xdr:row>
      <xdr:rowOff>144463</xdr:rowOff>
    </xdr:to>
    <xdr:cxnSp macro="">
      <xdr:nvCxnSpPr>
        <xdr:cNvPr id="648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438</xdr:row>
      <xdr:rowOff>0</xdr:rowOff>
    </xdr:from>
    <xdr:to>
      <xdr:col>19</xdr:col>
      <xdr:colOff>9525</xdr:colOff>
      <xdr:row>438</xdr:row>
      <xdr:rowOff>133350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438</xdr:row>
      <xdr:rowOff>142875</xdr:rowOff>
    </xdr:from>
    <xdr:to>
      <xdr:col>22</xdr:col>
      <xdr:colOff>876300</xdr:colOff>
      <xdr:row>438</xdr:row>
      <xdr:rowOff>144463</xdr:rowOff>
    </xdr:to>
    <xdr:cxnSp macro="">
      <xdr:nvCxnSpPr>
        <xdr:cNvPr id="653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438</xdr:row>
      <xdr:rowOff>142875</xdr:rowOff>
    </xdr:from>
    <xdr:to>
      <xdr:col>22</xdr:col>
      <xdr:colOff>876300</xdr:colOff>
      <xdr:row>438</xdr:row>
      <xdr:rowOff>144463</xdr:rowOff>
    </xdr:to>
    <xdr:cxnSp macro="">
      <xdr:nvCxnSpPr>
        <xdr:cNvPr id="654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455</xdr:row>
      <xdr:rowOff>0</xdr:rowOff>
    </xdr:from>
    <xdr:to>
      <xdr:col>19</xdr:col>
      <xdr:colOff>9525</xdr:colOff>
      <xdr:row>455</xdr:row>
      <xdr:rowOff>133350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455</xdr:row>
      <xdr:rowOff>142875</xdr:rowOff>
    </xdr:from>
    <xdr:to>
      <xdr:col>22</xdr:col>
      <xdr:colOff>876300</xdr:colOff>
      <xdr:row>455</xdr:row>
      <xdr:rowOff>144463</xdr:rowOff>
    </xdr:to>
    <xdr:cxnSp macro="">
      <xdr:nvCxnSpPr>
        <xdr:cNvPr id="656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455</xdr:row>
      <xdr:rowOff>142875</xdr:rowOff>
    </xdr:from>
    <xdr:to>
      <xdr:col>22</xdr:col>
      <xdr:colOff>876300</xdr:colOff>
      <xdr:row>455</xdr:row>
      <xdr:rowOff>144463</xdr:rowOff>
    </xdr:to>
    <xdr:cxnSp macro="">
      <xdr:nvCxnSpPr>
        <xdr:cNvPr id="657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472</xdr:row>
      <xdr:rowOff>0</xdr:rowOff>
    </xdr:from>
    <xdr:to>
      <xdr:col>19</xdr:col>
      <xdr:colOff>9525</xdr:colOff>
      <xdr:row>472</xdr:row>
      <xdr:rowOff>133350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472</xdr:row>
      <xdr:rowOff>142875</xdr:rowOff>
    </xdr:from>
    <xdr:to>
      <xdr:col>22</xdr:col>
      <xdr:colOff>876300</xdr:colOff>
      <xdr:row>472</xdr:row>
      <xdr:rowOff>144463</xdr:rowOff>
    </xdr:to>
    <xdr:cxnSp macro="">
      <xdr:nvCxnSpPr>
        <xdr:cNvPr id="659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472</xdr:row>
      <xdr:rowOff>142875</xdr:rowOff>
    </xdr:from>
    <xdr:to>
      <xdr:col>22</xdr:col>
      <xdr:colOff>876300</xdr:colOff>
      <xdr:row>472</xdr:row>
      <xdr:rowOff>144463</xdr:rowOff>
    </xdr:to>
    <xdr:cxnSp macro="">
      <xdr:nvCxnSpPr>
        <xdr:cNvPr id="660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489</xdr:row>
      <xdr:rowOff>0</xdr:rowOff>
    </xdr:from>
    <xdr:to>
      <xdr:col>19</xdr:col>
      <xdr:colOff>9525</xdr:colOff>
      <xdr:row>489</xdr:row>
      <xdr:rowOff>133350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489</xdr:row>
      <xdr:rowOff>142875</xdr:rowOff>
    </xdr:from>
    <xdr:to>
      <xdr:col>22</xdr:col>
      <xdr:colOff>876300</xdr:colOff>
      <xdr:row>489</xdr:row>
      <xdr:rowOff>144463</xdr:rowOff>
    </xdr:to>
    <xdr:cxnSp macro="">
      <xdr:nvCxnSpPr>
        <xdr:cNvPr id="662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489</xdr:row>
      <xdr:rowOff>142875</xdr:rowOff>
    </xdr:from>
    <xdr:to>
      <xdr:col>22</xdr:col>
      <xdr:colOff>876300</xdr:colOff>
      <xdr:row>489</xdr:row>
      <xdr:rowOff>144463</xdr:rowOff>
    </xdr:to>
    <xdr:cxnSp macro="">
      <xdr:nvCxnSpPr>
        <xdr:cNvPr id="663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506</xdr:row>
      <xdr:rowOff>0</xdr:rowOff>
    </xdr:from>
    <xdr:to>
      <xdr:col>19</xdr:col>
      <xdr:colOff>9525</xdr:colOff>
      <xdr:row>506</xdr:row>
      <xdr:rowOff>133350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506</xdr:row>
      <xdr:rowOff>142875</xdr:rowOff>
    </xdr:from>
    <xdr:to>
      <xdr:col>22</xdr:col>
      <xdr:colOff>876300</xdr:colOff>
      <xdr:row>506</xdr:row>
      <xdr:rowOff>144463</xdr:rowOff>
    </xdr:to>
    <xdr:cxnSp macro="">
      <xdr:nvCxnSpPr>
        <xdr:cNvPr id="665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506</xdr:row>
      <xdr:rowOff>142875</xdr:rowOff>
    </xdr:from>
    <xdr:to>
      <xdr:col>22</xdr:col>
      <xdr:colOff>876300</xdr:colOff>
      <xdr:row>506</xdr:row>
      <xdr:rowOff>144463</xdr:rowOff>
    </xdr:to>
    <xdr:cxnSp macro="">
      <xdr:nvCxnSpPr>
        <xdr:cNvPr id="666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523</xdr:row>
      <xdr:rowOff>0</xdr:rowOff>
    </xdr:from>
    <xdr:to>
      <xdr:col>19</xdr:col>
      <xdr:colOff>9525</xdr:colOff>
      <xdr:row>523</xdr:row>
      <xdr:rowOff>133350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523</xdr:row>
      <xdr:rowOff>142875</xdr:rowOff>
    </xdr:from>
    <xdr:to>
      <xdr:col>22</xdr:col>
      <xdr:colOff>876300</xdr:colOff>
      <xdr:row>523</xdr:row>
      <xdr:rowOff>144463</xdr:rowOff>
    </xdr:to>
    <xdr:cxnSp macro="">
      <xdr:nvCxnSpPr>
        <xdr:cNvPr id="668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523</xdr:row>
      <xdr:rowOff>142875</xdr:rowOff>
    </xdr:from>
    <xdr:to>
      <xdr:col>22</xdr:col>
      <xdr:colOff>876300</xdr:colOff>
      <xdr:row>523</xdr:row>
      <xdr:rowOff>144463</xdr:rowOff>
    </xdr:to>
    <xdr:cxnSp macro="">
      <xdr:nvCxnSpPr>
        <xdr:cNvPr id="669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540</xdr:row>
      <xdr:rowOff>0</xdr:rowOff>
    </xdr:from>
    <xdr:to>
      <xdr:col>19</xdr:col>
      <xdr:colOff>9525</xdr:colOff>
      <xdr:row>540</xdr:row>
      <xdr:rowOff>133350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540</xdr:row>
      <xdr:rowOff>142875</xdr:rowOff>
    </xdr:from>
    <xdr:to>
      <xdr:col>22</xdr:col>
      <xdr:colOff>876300</xdr:colOff>
      <xdr:row>540</xdr:row>
      <xdr:rowOff>144463</xdr:rowOff>
    </xdr:to>
    <xdr:cxnSp macro="">
      <xdr:nvCxnSpPr>
        <xdr:cNvPr id="671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540</xdr:row>
      <xdr:rowOff>142875</xdr:rowOff>
    </xdr:from>
    <xdr:to>
      <xdr:col>22</xdr:col>
      <xdr:colOff>876300</xdr:colOff>
      <xdr:row>540</xdr:row>
      <xdr:rowOff>144463</xdr:rowOff>
    </xdr:to>
    <xdr:cxnSp macro="">
      <xdr:nvCxnSpPr>
        <xdr:cNvPr id="672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557</xdr:row>
      <xdr:rowOff>0</xdr:rowOff>
    </xdr:from>
    <xdr:to>
      <xdr:col>19</xdr:col>
      <xdr:colOff>9525</xdr:colOff>
      <xdr:row>557</xdr:row>
      <xdr:rowOff>133350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557</xdr:row>
      <xdr:rowOff>142875</xdr:rowOff>
    </xdr:from>
    <xdr:to>
      <xdr:col>22</xdr:col>
      <xdr:colOff>876300</xdr:colOff>
      <xdr:row>557</xdr:row>
      <xdr:rowOff>144463</xdr:rowOff>
    </xdr:to>
    <xdr:cxnSp macro="">
      <xdr:nvCxnSpPr>
        <xdr:cNvPr id="674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557</xdr:row>
      <xdr:rowOff>142875</xdr:rowOff>
    </xdr:from>
    <xdr:to>
      <xdr:col>22</xdr:col>
      <xdr:colOff>876300</xdr:colOff>
      <xdr:row>557</xdr:row>
      <xdr:rowOff>144463</xdr:rowOff>
    </xdr:to>
    <xdr:cxnSp macro="">
      <xdr:nvCxnSpPr>
        <xdr:cNvPr id="675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574</xdr:row>
      <xdr:rowOff>0</xdr:rowOff>
    </xdr:from>
    <xdr:to>
      <xdr:col>19</xdr:col>
      <xdr:colOff>9525</xdr:colOff>
      <xdr:row>574</xdr:row>
      <xdr:rowOff>133350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574</xdr:row>
      <xdr:rowOff>142875</xdr:rowOff>
    </xdr:from>
    <xdr:to>
      <xdr:col>22</xdr:col>
      <xdr:colOff>876300</xdr:colOff>
      <xdr:row>574</xdr:row>
      <xdr:rowOff>144463</xdr:rowOff>
    </xdr:to>
    <xdr:cxnSp macro="">
      <xdr:nvCxnSpPr>
        <xdr:cNvPr id="677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574</xdr:row>
      <xdr:rowOff>142875</xdr:rowOff>
    </xdr:from>
    <xdr:to>
      <xdr:col>22</xdr:col>
      <xdr:colOff>876300</xdr:colOff>
      <xdr:row>574</xdr:row>
      <xdr:rowOff>144463</xdr:rowOff>
    </xdr:to>
    <xdr:cxnSp macro="">
      <xdr:nvCxnSpPr>
        <xdr:cNvPr id="678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591</xdr:row>
      <xdr:rowOff>0</xdr:rowOff>
    </xdr:from>
    <xdr:to>
      <xdr:col>19</xdr:col>
      <xdr:colOff>9525</xdr:colOff>
      <xdr:row>591</xdr:row>
      <xdr:rowOff>133350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591</xdr:row>
      <xdr:rowOff>142875</xdr:rowOff>
    </xdr:from>
    <xdr:to>
      <xdr:col>22</xdr:col>
      <xdr:colOff>876300</xdr:colOff>
      <xdr:row>591</xdr:row>
      <xdr:rowOff>144463</xdr:rowOff>
    </xdr:to>
    <xdr:cxnSp macro="">
      <xdr:nvCxnSpPr>
        <xdr:cNvPr id="680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591</xdr:row>
      <xdr:rowOff>142875</xdr:rowOff>
    </xdr:from>
    <xdr:to>
      <xdr:col>22</xdr:col>
      <xdr:colOff>876300</xdr:colOff>
      <xdr:row>591</xdr:row>
      <xdr:rowOff>144463</xdr:rowOff>
    </xdr:to>
    <xdr:cxnSp macro="">
      <xdr:nvCxnSpPr>
        <xdr:cNvPr id="681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608</xdr:row>
      <xdr:rowOff>0</xdr:rowOff>
    </xdr:from>
    <xdr:to>
      <xdr:col>19</xdr:col>
      <xdr:colOff>9525</xdr:colOff>
      <xdr:row>608</xdr:row>
      <xdr:rowOff>133350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608</xdr:row>
      <xdr:rowOff>142875</xdr:rowOff>
    </xdr:from>
    <xdr:to>
      <xdr:col>22</xdr:col>
      <xdr:colOff>876300</xdr:colOff>
      <xdr:row>608</xdr:row>
      <xdr:rowOff>144463</xdr:rowOff>
    </xdr:to>
    <xdr:cxnSp macro="">
      <xdr:nvCxnSpPr>
        <xdr:cNvPr id="683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608</xdr:row>
      <xdr:rowOff>142875</xdr:rowOff>
    </xdr:from>
    <xdr:to>
      <xdr:col>22</xdr:col>
      <xdr:colOff>876300</xdr:colOff>
      <xdr:row>608</xdr:row>
      <xdr:rowOff>144463</xdr:rowOff>
    </xdr:to>
    <xdr:cxnSp macro="">
      <xdr:nvCxnSpPr>
        <xdr:cNvPr id="684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625</xdr:row>
      <xdr:rowOff>0</xdr:rowOff>
    </xdr:from>
    <xdr:to>
      <xdr:col>19</xdr:col>
      <xdr:colOff>9525</xdr:colOff>
      <xdr:row>625</xdr:row>
      <xdr:rowOff>133350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625</xdr:row>
      <xdr:rowOff>142875</xdr:rowOff>
    </xdr:from>
    <xdr:to>
      <xdr:col>22</xdr:col>
      <xdr:colOff>876300</xdr:colOff>
      <xdr:row>625</xdr:row>
      <xdr:rowOff>144463</xdr:rowOff>
    </xdr:to>
    <xdr:cxnSp macro="">
      <xdr:nvCxnSpPr>
        <xdr:cNvPr id="686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625</xdr:row>
      <xdr:rowOff>142875</xdr:rowOff>
    </xdr:from>
    <xdr:to>
      <xdr:col>22</xdr:col>
      <xdr:colOff>876300</xdr:colOff>
      <xdr:row>625</xdr:row>
      <xdr:rowOff>144463</xdr:rowOff>
    </xdr:to>
    <xdr:cxnSp macro="">
      <xdr:nvCxnSpPr>
        <xdr:cNvPr id="687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642</xdr:row>
      <xdr:rowOff>0</xdr:rowOff>
    </xdr:from>
    <xdr:to>
      <xdr:col>19</xdr:col>
      <xdr:colOff>9525</xdr:colOff>
      <xdr:row>642</xdr:row>
      <xdr:rowOff>133350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642</xdr:row>
      <xdr:rowOff>142875</xdr:rowOff>
    </xdr:from>
    <xdr:to>
      <xdr:col>22</xdr:col>
      <xdr:colOff>876300</xdr:colOff>
      <xdr:row>642</xdr:row>
      <xdr:rowOff>144463</xdr:rowOff>
    </xdr:to>
    <xdr:cxnSp macro="">
      <xdr:nvCxnSpPr>
        <xdr:cNvPr id="689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642</xdr:row>
      <xdr:rowOff>142875</xdr:rowOff>
    </xdr:from>
    <xdr:to>
      <xdr:col>22</xdr:col>
      <xdr:colOff>876300</xdr:colOff>
      <xdr:row>642</xdr:row>
      <xdr:rowOff>144463</xdr:rowOff>
    </xdr:to>
    <xdr:cxnSp macro="">
      <xdr:nvCxnSpPr>
        <xdr:cNvPr id="690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659</xdr:row>
      <xdr:rowOff>0</xdr:rowOff>
    </xdr:from>
    <xdr:to>
      <xdr:col>19</xdr:col>
      <xdr:colOff>9525</xdr:colOff>
      <xdr:row>659</xdr:row>
      <xdr:rowOff>133350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659</xdr:row>
      <xdr:rowOff>142875</xdr:rowOff>
    </xdr:from>
    <xdr:to>
      <xdr:col>22</xdr:col>
      <xdr:colOff>876300</xdr:colOff>
      <xdr:row>659</xdr:row>
      <xdr:rowOff>144463</xdr:rowOff>
    </xdr:to>
    <xdr:cxnSp macro="">
      <xdr:nvCxnSpPr>
        <xdr:cNvPr id="692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659</xdr:row>
      <xdr:rowOff>142875</xdr:rowOff>
    </xdr:from>
    <xdr:to>
      <xdr:col>22</xdr:col>
      <xdr:colOff>876300</xdr:colOff>
      <xdr:row>659</xdr:row>
      <xdr:rowOff>144463</xdr:rowOff>
    </xdr:to>
    <xdr:cxnSp macro="">
      <xdr:nvCxnSpPr>
        <xdr:cNvPr id="693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676</xdr:row>
      <xdr:rowOff>0</xdr:rowOff>
    </xdr:from>
    <xdr:to>
      <xdr:col>19</xdr:col>
      <xdr:colOff>9525</xdr:colOff>
      <xdr:row>676</xdr:row>
      <xdr:rowOff>133350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676</xdr:row>
      <xdr:rowOff>142875</xdr:rowOff>
    </xdr:from>
    <xdr:to>
      <xdr:col>22</xdr:col>
      <xdr:colOff>876300</xdr:colOff>
      <xdr:row>676</xdr:row>
      <xdr:rowOff>144463</xdr:rowOff>
    </xdr:to>
    <xdr:cxnSp macro="">
      <xdr:nvCxnSpPr>
        <xdr:cNvPr id="695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676</xdr:row>
      <xdr:rowOff>142875</xdr:rowOff>
    </xdr:from>
    <xdr:to>
      <xdr:col>22</xdr:col>
      <xdr:colOff>876300</xdr:colOff>
      <xdr:row>676</xdr:row>
      <xdr:rowOff>144463</xdr:rowOff>
    </xdr:to>
    <xdr:cxnSp macro="">
      <xdr:nvCxnSpPr>
        <xdr:cNvPr id="696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693</xdr:row>
      <xdr:rowOff>0</xdr:rowOff>
    </xdr:from>
    <xdr:to>
      <xdr:col>19</xdr:col>
      <xdr:colOff>9525</xdr:colOff>
      <xdr:row>693</xdr:row>
      <xdr:rowOff>133350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693</xdr:row>
      <xdr:rowOff>142875</xdr:rowOff>
    </xdr:from>
    <xdr:to>
      <xdr:col>22</xdr:col>
      <xdr:colOff>876300</xdr:colOff>
      <xdr:row>693</xdr:row>
      <xdr:rowOff>144463</xdr:rowOff>
    </xdr:to>
    <xdr:cxnSp macro="">
      <xdr:nvCxnSpPr>
        <xdr:cNvPr id="698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693</xdr:row>
      <xdr:rowOff>142875</xdr:rowOff>
    </xdr:from>
    <xdr:to>
      <xdr:col>22</xdr:col>
      <xdr:colOff>876300</xdr:colOff>
      <xdr:row>693</xdr:row>
      <xdr:rowOff>144463</xdr:rowOff>
    </xdr:to>
    <xdr:cxnSp macro="">
      <xdr:nvCxnSpPr>
        <xdr:cNvPr id="699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710</xdr:row>
      <xdr:rowOff>0</xdr:rowOff>
    </xdr:from>
    <xdr:to>
      <xdr:col>19</xdr:col>
      <xdr:colOff>9525</xdr:colOff>
      <xdr:row>710</xdr:row>
      <xdr:rowOff>133350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710</xdr:row>
      <xdr:rowOff>142875</xdr:rowOff>
    </xdr:from>
    <xdr:to>
      <xdr:col>22</xdr:col>
      <xdr:colOff>876300</xdr:colOff>
      <xdr:row>710</xdr:row>
      <xdr:rowOff>144463</xdr:rowOff>
    </xdr:to>
    <xdr:cxnSp macro="">
      <xdr:nvCxnSpPr>
        <xdr:cNvPr id="701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710</xdr:row>
      <xdr:rowOff>142875</xdr:rowOff>
    </xdr:from>
    <xdr:to>
      <xdr:col>22</xdr:col>
      <xdr:colOff>876300</xdr:colOff>
      <xdr:row>710</xdr:row>
      <xdr:rowOff>144463</xdr:rowOff>
    </xdr:to>
    <xdr:cxnSp macro="">
      <xdr:nvCxnSpPr>
        <xdr:cNvPr id="702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727</xdr:row>
      <xdr:rowOff>0</xdr:rowOff>
    </xdr:from>
    <xdr:to>
      <xdr:col>19</xdr:col>
      <xdr:colOff>9525</xdr:colOff>
      <xdr:row>727</xdr:row>
      <xdr:rowOff>133350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727</xdr:row>
      <xdr:rowOff>142875</xdr:rowOff>
    </xdr:from>
    <xdr:to>
      <xdr:col>22</xdr:col>
      <xdr:colOff>876300</xdr:colOff>
      <xdr:row>727</xdr:row>
      <xdr:rowOff>144463</xdr:rowOff>
    </xdr:to>
    <xdr:cxnSp macro="">
      <xdr:nvCxnSpPr>
        <xdr:cNvPr id="704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727</xdr:row>
      <xdr:rowOff>142875</xdr:rowOff>
    </xdr:from>
    <xdr:to>
      <xdr:col>22</xdr:col>
      <xdr:colOff>876300</xdr:colOff>
      <xdr:row>727</xdr:row>
      <xdr:rowOff>144463</xdr:rowOff>
    </xdr:to>
    <xdr:cxnSp macro="">
      <xdr:nvCxnSpPr>
        <xdr:cNvPr id="705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744</xdr:row>
      <xdr:rowOff>0</xdr:rowOff>
    </xdr:from>
    <xdr:to>
      <xdr:col>19</xdr:col>
      <xdr:colOff>9525</xdr:colOff>
      <xdr:row>744</xdr:row>
      <xdr:rowOff>133350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744</xdr:row>
      <xdr:rowOff>142875</xdr:rowOff>
    </xdr:from>
    <xdr:to>
      <xdr:col>22</xdr:col>
      <xdr:colOff>876300</xdr:colOff>
      <xdr:row>744</xdr:row>
      <xdr:rowOff>144463</xdr:rowOff>
    </xdr:to>
    <xdr:cxnSp macro="">
      <xdr:nvCxnSpPr>
        <xdr:cNvPr id="707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744</xdr:row>
      <xdr:rowOff>142875</xdr:rowOff>
    </xdr:from>
    <xdr:to>
      <xdr:col>22</xdr:col>
      <xdr:colOff>876300</xdr:colOff>
      <xdr:row>744</xdr:row>
      <xdr:rowOff>144463</xdr:rowOff>
    </xdr:to>
    <xdr:cxnSp macro="">
      <xdr:nvCxnSpPr>
        <xdr:cNvPr id="708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761</xdr:row>
      <xdr:rowOff>0</xdr:rowOff>
    </xdr:from>
    <xdr:to>
      <xdr:col>19</xdr:col>
      <xdr:colOff>9525</xdr:colOff>
      <xdr:row>761</xdr:row>
      <xdr:rowOff>133350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761</xdr:row>
      <xdr:rowOff>142875</xdr:rowOff>
    </xdr:from>
    <xdr:to>
      <xdr:col>22</xdr:col>
      <xdr:colOff>876300</xdr:colOff>
      <xdr:row>761</xdr:row>
      <xdr:rowOff>144463</xdr:rowOff>
    </xdr:to>
    <xdr:cxnSp macro="">
      <xdr:nvCxnSpPr>
        <xdr:cNvPr id="710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761</xdr:row>
      <xdr:rowOff>142875</xdr:rowOff>
    </xdr:from>
    <xdr:to>
      <xdr:col>22</xdr:col>
      <xdr:colOff>876300</xdr:colOff>
      <xdr:row>761</xdr:row>
      <xdr:rowOff>144463</xdr:rowOff>
    </xdr:to>
    <xdr:cxnSp macro="">
      <xdr:nvCxnSpPr>
        <xdr:cNvPr id="711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778</xdr:row>
      <xdr:rowOff>0</xdr:rowOff>
    </xdr:from>
    <xdr:to>
      <xdr:col>19</xdr:col>
      <xdr:colOff>9525</xdr:colOff>
      <xdr:row>778</xdr:row>
      <xdr:rowOff>133350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778</xdr:row>
      <xdr:rowOff>142875</xdr:rowOff>
    </xdr:from>
    <xdr:to>
      <xdr:col>22</xdr:col>
      <xdr:colOff>876300</xdr:colOff>
      <xdr:row>778</xdr:row>
      <xdr:rowOff>144463</xdr:rowOff>
    </xdr:to>
    <xdr:cxnSp macro="">
      <xdr:nvCxnSpPr>
        <xdr:cNvPr id="713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778</xdr:row>
      <xdr:rowOff>142875</xdr:rowOff>
    </xdr:from>
    <xdr:to>
      <xdr:col>22</xdr:col>
      <xdr:colOff>876300</xdr:colOff>
      <xdr:row>778</xdr:row>
      <xdr:rowOff>144463</xdr:rowOff>
    </xdr:to>
    <xdr:cxnSp macro="">
      <xdr:nvCxnSpPr>
        <xdr:cNvPr id="714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795</xdr:row>
      <xdr:rowOff>0</xdr:rowOff>
    </xdr:from>
    <xdr:to>
      <xdr:col>19</xdr:col>
      <xdr:colOff>9525</xdr:colOff>
      <xdr:row>795</xdr:row>
      <xdr:rowOff>133350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795</xdr:row>
      <xdr:rowOff>142875</xdr:rowOff>
    </xdr:from>
    <xdr:to>
      <xdr:col>22</xdr:col>
      <xdr:colOff>876300</xdr:colOff>
      <xdr:row>795</xdr:row>
      <xdr:rowOff>144463</xdr:rowOff>
    </xdr:to>
    <xdr:cxnSp macro="">
      <xdr:nvCxnSpPr>
        <xdr:cNvPr id="716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795</xdr:row>
      <xdr:rowOff>142875</xdr:rowOff>
    </xdr:from>
    <xdr:to>
      <xdr:col>22</xdr:col>
      <xdr:colOff>876300</xdr:colOff>
      <xdr:row>795</xdr:row>
      <xdr:rowOff>144463</xdr:rowOff>
    </xdr:to>
    <xdr:cxnSp macro="">
      <xdr:nvCxnSpPr>
        <xdr:cNvPr id="717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812</xdr:row>
      <xdr:rowOff>0</xdr:rowOff>
    </xdr:from>
    <xdr:to>
      <xdr:col>19</xdr:col>
      <xdr:colOff>9525</xdr:colOff>
      <xdr:row>812</xdr:row>
      <xdr:rowOff>133350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812</xdr:row>
      <xdr:rowOff>142875</xdr:rowOff>
    </xdr:from>
    <xdr:to>
      <xdr:col>22</xdr:col>
      <xdr:colOff>876300</xdr:colOff>
      <xdr:row>812</xdr:row>
      <xdr:rowOff>144463</xdr:rowOff>
    </xdr:to>
    <xdr:cxnSp macro="">
      <xdr:nvCxnSpPr>
        <xdr:cNvPr id="719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812</xdr:row>
      <xdr:rowOff>142875</xdr:rowOff>
    </xdr:from>
    <xdr:to>
      <xdr:col>22</xdr:col>
      <xdr:colOff>876300</xdr:colOff>
      <xdr:row>812</xdr:row>
      <xdr:rowOff>144463</xdr:rowOff>
    </xdr:to>
    <xdr:cxnSp macro="">
      <xdr:nvCxnSpPr>
        <xdr:cNvPr id="720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829</xdr:row>
      <xdr:rowOff>0</xdr:rowOff>
    </xdr:from>
    <xdr:to>
      <xdr:col>19</xdr:col>
      <xdr:colOff>9525</xdr:colOff>
      <xdr:row>829</xdr:row>
      <xdr:rowOff>133350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829</xdr:row>
      <xdr:rowOff>142875</xdr:rowOff>
    </xdr:from>
    <xdr:to>
      <xdr:col>22</xdr:col>
      <xdr:colOff>876300</xdr:colOff>
      <xdr:row>829</xdr:row>
      <xdr:rowOff>144463</xdr:rowOff>
    </xdr:to>
    <xdr:cxnSp macro="">
      <xdr:nvCxnSpPr>
        <xdr:cNvPr id="722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829</xdr:row>
      <xdr:rowOff>142875</xdr:rowOff>
    </xdr:from>
    <xdr:to>
      <xdr:col>22</xdr:col>
      <xdr:colOff>876300</xdr:colOff>
      <xdr:row>829</xdr:row>
      <xdr:rowOff>144463</xdr:rowOff>
    </xdr:to>
    <xdr:cxnSp macro="">
      <xdr:nvCxnSpPr>
        <xdr:cNvPr id="723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846</xdr:row>
      <xdr:rowOff>0</xdr:rowOff>
    </xdr:from>
    <xdr:to>
      <xdr:col>19</xdr:col>
      <xdr:colOff>9525</xdr:colOff>
      <xdr:row>846</xdr:row>
      <xdr:rowOff>133350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846</xdr:row>
      <xdr:rowOff>142875</xdr:rowOff>
    </xdr:from>
    <xdr:to>
      <xdr:col>22</xdr:col>
      <xdr:colOff>876300</xdr:colOff>
      <xdr:row>846</xdr:row>
      <xdr:rowOff>144463</xdr:rowOff>
    </xdr:to>
    <xdr:cxnSp macro="">
      <xdr:nvCxnSpPr>
        <xdr:cNvPr id="725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846</xdr:row>
      <xdr:rowOff>142875</xdr:rowOff>
    </xdr:from>
    <xdr:to>
      <xdr:col>22</xdr:col>
      <xdr:colOff>876300</xdr:colOff>
      <xdr:row>846</xdr:row>
      <xdr:rowOff>144463</xdr:rowOff>
    </xdr:to>
    <xdr:cxnSp macro="">
      <xdr:nvCxnSpPr>
        <xdr:cNvPr id="726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863</xdr:row>
      <xdr:rowOff>0</xdr:rowOff>
    </xdr:from>
    <xdr:to>
      <xdr:col>19</xdr:col>
      <xdr:colOff>9525</xdr:colOff>
      <xdr:row>863</xdr:row>
      <xdr:rowOff>133350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863</xdr:row>
      <xdr:rowOff>142875</xdr:rowOff>
    </xdr:from>
    <xdr:to>
      <xdr:col>22</xdr:col>
      <xdr:colOff>876300</xdr:colOff>
      <xdr:row>863</xdr:row>
      <xdr:rowOff>144463</xdr:rowOff>
    </xdr:to>
    <xdr:cxnSp macro="">
      <xdr:nvCxnSpPr>
        <xdr:cNvPr id="728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863</xdr:row>
      <xdr:rowOff>142875</xdr:rowOff>
    </xdr:from>
    <xdr:to>
      <xdr:col>22</xdr:col>
      <xdr:colOff>876300</xdr:colOff>
      <xdr:row>863</xdr:row>
      <xdr:rowOff>144463</xdr:rowOff>
    </xdr:to>
    <xdr:cxnSp macro="">
      <xdr:nvCxnSpPr>
        <xdr:cNvPr id="729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880</xdr:row>
      <xdr:rowOff>0</xdr:rowOff>
    </xdr:from>
    <xdr:to>
      <xdr:col>19</xdr:col>
      <xdr:colOff>9525</xdr:colOff>
      <xdr:row>880</xdr:row>
      <xdr:rowOff>133350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880</xdr:row>
      <xdr:rowOff>142875</xdr:rowOff>
    </xdr:from>
    <xdr:to>
      <xdr:col>22</xdr:col>
      <xdr:colOff>876300</xdr:colOff>
      <xdr:row>880</xdr:row>
      <xdr:rowOff>144463</xdr:rowOff>
    </xdr:to>
    <xdr:cxnSp macro="">
      <xdr:nvCxnSpPr>
        <xdr:cNvPr id="731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880</xdr:row>
      <xdr:rowOff>142875</xdr:rowOff>
    </xdr:from>
    <xdr:to>
      <xdr:col>22</xdr:col>
      <xdr:colOff>876300</xdr:colOff>
      <xdr:row>880</xdr:row>
      <xdr:rowOff>144463</xdr:rowOff>
    </xdr:to>
    <xdr:cxnSp macro="">
      <xdr:nvCxnSpPr>
        <xdr:cNvPr id="732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897</xdr:row>
      <xdr:rowOff>0</xdr:rowOff>
    </xdr:from>
    <xdr:to>
      <xdr:col>19</xdr:col>
      <xdr:colOff>9525</xdr:colOff>
      <xdr:row>897</xdr:row>
      <xdr:rowOff>133350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897</xdr:row>
      <xdr:rowOff>142875</xdr:rowOff>
    </xdr:from>
    <xdr:to>
      <xdr:col>22</xdr:col>
      <xdr:colOff>876300</xdr:colOff>
      <xdr:row>897</xdr:row>
      <xdr:rowOff>144463</xdr:rowOff>
    </xdr:to>
    <xdr:cxnSp macro="">
      <xdr:nvCxnSpPr>
        <xdr:cNvPr id="734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897</xdr:row>
      <xdr:rowOff>142875</xdr:rowOff>
    </xdr:from>
    <xdr:to>
      <xdr:col>22</xdr:col>
      <xdr:colOff>876300</xdr:colOff>
      <xdr:row>897</xdr:row>
      <xdr:rowOff>144463</xdr:rowOff>
    </xdr:to>
    <xdr:cxnSp macro="">
      <xdr:nvCxnSpPr>
        <xdr:cNvPr id="735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914</xdr:row>
      <xdr:rowOff>0</xdr:rowOff>
    </xdr:from>
    <xdr:to>
      <xdr:col>19</xdr:col>
      <xdr:colOff>9525</xdr:colOff>
      <xdr:row>914</xdr:row>
      <xdr:rowOff>133350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914</xdr:row>
      <xdr:rowOff>142875</xdr:rowOff>
    </xdr:from>
    <xdr:to>
      <xdr:col>22</xdr:col>
      <xdr:colOff>876300</xdr:colOff>
      <xdr:row>914</xdr:row>
      <xdr:rowOff>144463</xdr:rowOff>
    </xdr:to>
    <xdr:cxnSp macro="">
      <xdr:nvCxnSpPr>
        <xdr:cNvPr id="737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914</xdr:row>
      <xdr:rowOff>142875</xdr:rowOff>
    </xdr:from>
    <xdr:to>
      <xdr:col>22</xdr:col>
      <xdr:colOff>876300</xdr:colOff>
      <xdr:row>914</xdr:row>
      <xdr:rowOff>144463</xdr:rowOff>
    </xdr:to>
    <xdr:cxnSp macro="">
      <xdr:nvCxnSpPr>
        <xdr:cNvPr id="738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931</xdr:row>
      <xdr:rowOff>0</xdr:rowOff>
    </xdr:from>
    <xdr:to>
      <xdr:col>19</xdr:col>
      <xdr:colOff>9525</xdr:colOff>
      <xdr:row>931</xdr:row>
      <xdr:rowOff>133350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931</xdr:row>
      <xdr:rowOff>142875</xdr:rowOff>
    </xdr:from>
    <xdr:to>
      <xdr:col>22</xdr:col>
      <xdr:colOff>876300</xdr:colOff>
      <xdr:row>931</xdr:row>
      <xdr:rowOff>144463</xdr:rowOff>
    </xdr:to>
    <xdr:cxnSp macro="">
      <xdr:nvCxnSpPr>
        <xdr:cNvPr id="740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931</xdr:row>
      <xdr:rowOff>142875</xdr:rowOff>
    </xdr:from>
    <xdr:to>
      <xdr:col>22</xdr:col>
      <xdr:colOff>876300</xdr:colOff>
      <xdr:row>931</xdr:row>
      <xdr:rowOff>144463</xdr:rowOff>
    </xdr:to>
    <xdr:cxnSp macro="">
      <xdr:nvCxnSpPr>
        <xdr:cNvPr id="741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948</xdr:row>
      <xdr:rowOff>0</xdr:rowOff>
    </xdr:from>
    <xdr:to>
      <xdr:col>19</xdr:col>
      <xdr:colOff>9525</xdr:colOff>
      <xdr:row>948</xdr:row>
      <xdr:rowOff>133350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948</xdr:row>
      <xdr:rowOff>142875</xdr:rowOff>
    </xdr:from>
    <xdr:to>
      <xdr:col>22</xdr:col>
      <xdr:colOff>876300</xdr:colOff>
      <xdr:row>948</xdr:row>
      <xdr:rowOff>144463</xdr:rowOff>
    </xdr:to>
    <xdr:cxnSp macro="">
      <xdr:nvCxnSpPr>
        <xdr:cNvPr id="743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948</xdr:row>
      <xdr:rowOff>142875</xdr:rowOff>
    </xdr:from>
    <xdr:to>
      <xdr:col>22</xdr:col>
      <xdr:colOff>876300</xdr:colOff>
      <xdr:row>948</xdr:row>
      <xdr:rowOff>144463</xdr:rowOff>
    </xdr:to>
    <xdr:cxnSp macro="">
      <xdr:nvCxnSpPr>
        <xdr:cNvPr id="744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965</xdr:row>
      <xdr:rowOff>0</xdr:rowOff>
    </xdr:from>
    <xdr:to>
      <xdr:col>19</xdr:col>
      <xdr:colOff>9525</xdr:colOff>
      <xdr:row>965</xdr:row>
      <xdr:rowOff>133350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965</xdr:row>
      <xdr:rowOff>142875</xdr:rowOff>
    </xdr:from>
    <xdr:to>
      <xdr:col>22</xdr:col>
      <xdr:colOff>876300</xdr:colOff>
      <xdr:row>965</xdr:row>
      <xdr:rowOff>144463</xdr:rowOff>
    </xdr:to>
    <xdr:cxnSp macro="">
      <xdr:nvCxnSpPr>
        <xdr:cNvPr id="746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965</xdr:row>
      <xdr:rowOff>142875</xdr:rowOff>
    </xdr:from>
    <xdr:to>
      <xdr:col>22</xdr:col>
      <xdr:colOff>876300</xdr:colOff>
      <xdr:row>965</xdr:row>
      <xdr:rowOff>144463</xdr:rowOff>
    </xdr:to>
    <xdr:cxnSp macro="">
      <xdr:nvCxnSpPr>
        <xdr:cNvPr id="747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982</xdr:row>
      <xdr:rowOff>0</xdr:rowOff>
    </xdr:from>
    <xdr:to>
      <xdr:col>19</xdr:col>
      <xdr:colOff>9525</xdr:colOff>
      <xdr:row>982</xdr:row>
      <xdr:rowOff>133350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982</xdr:row>
      <xdr:rowOff>142875</xdr:rowOff>
    </xdr:from>
    <xdr:to>
      <xdr:col>22</xdr:col>
      <xdr:colOff>876300</xdr:colOff>
      <xdr:row>982</xdr:row>
      <xdr:rowOff>144463</xdr:rowOff>
    </xdr:to>
    <xdr:cxnSp macro="">
      <xdr:nvCxnSpPr>
        <xdr:cNvPr id="749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982</xdr:row>
      <xdr:rowOff>142875</xdr:rowOff>
    </xdr:from>
    <xdr:to>
      <xdr:col>22</xdr:col>
      <xdr:colOff>876300</xdr:colOff>
      <xdr:row>982</xdr:row>
      <xdr:rowOff>144463</xdr:rowOff>
    </xdr:to>
    <xdr:cxnSp macro="">
      <xdr:nvCxnSpPr>
        <xdr:cNvPr id="750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999</xdr:row>
      <xdr:rowOff>0</xdr:rowOff>
    </xdr:from>
    <xdr:to>
      <xdr:col>19</xdr:col>
      <xdr:colOff>9525</xdr:colOff>
      <xdr:row>999</xdr:row>
      <xdr:rowOff>133350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999</xdr:row>
      <xdr:rowOff>142875</xdr:rowOff>
    </xdr:from>
    <xdr:to>
      <xdr:col>22</xdr:col>
      <xdr:colOff>876300</xdr:colOff>
      <xdr:row>999</xdr:row>
      <xdr:rowOff>144463</xdr:rowOff>
    </xdr:to>
    <xdr:cxnSp macro="">
      <xdr:nvCxnSpPr>
        <xdr:cNvPr id="752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999</xdr:row>
      <xdr:rowOff>142875</xdr:rowOff>
    </xdr:from>
    <xdr:to>
      <xdr:col>22</xdr:col>
      <xdr:colOff>876300</xdr:colOff>
      <xdr:row>999</xdr:row>
      <xdr:rowOff>144463</xdr:rowOff>
    </xdr:to>
    <xdr:cxnSp macro="">
      <xdr:nvCxnSpPr>
        <xdr:cNvPr id="753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17</xdr:col>
      <xdr:colOff>0</xdr:colOff>
      <xdr:row>1016</xdr:row>
      <xdr:rowOff>0</xdr:rowOff>
    </xdr:from>
    <xdr:to>
      <xdr:col>19</xdr:col>
      <xdr:colOff>9525</xdr:colOff>
      <xdr:row>1016</xdr:row>
      <xdr:rowOff>133350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7620000" y="40414575"/>
          <a:ext cx="153352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CODIGO</a:t>
          </a:r>
          <a:r>
            <a:rPr lang="es-ES" sz="800" b="0" i="0" strike="noStrike" baseline="0">
              <a:solidFill>
                <a:srgbClr val="000000"/>
              </a:solidFill>
              <a:latin typeface="Arial"/>
              <a:cs typeface="Arial"/>
            </a:rPr>
            <a:t> Y DENOMINACIÓN</a:t>
          </a:r>
          <a:endParaRPr lang="es-E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57150</xdr:colOff>
      <xdr:row>1016</xdr:row>
      <xdr:rowOff>142875</xdr:rowOff>
    </xdr:from>
    <xdr:to>
      <xdr:col>22</xdr:col>
      <xdr:colOff>876300</xdr:colOff>
      <xdr:row>1016</xdr:row>
      <xdr:rowOff>144463</xdr:rowOff>
    </xdr:to>
    <xdr:cxnSp macro="">
      <xdr:nvCxnSpPr>
        <xdr:cNvPr id="755" name="180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19</xdr:col>
      <xdr:colOff>57150</xdr:colOff>
      <xdr:row>1016</xdr:row>
      <xdr:rowOff>142875</xdr:rowOff>
    </xdr:from>
    <xdr:to>
      <xdr:col>22</xdr:col>
      <xdr:colOff>876300</xdr:colOff>
      <xdr:row>1016</xdr:row>
      <xdr:rowOff>144463</xdr:rowOff>
    </xdr:to>
    <xdr:cxnSp macro="">
      <xdr:nvCxnSpPr>
        <xdr:cNvPr id="756" name="33 Conector recto"/>
        <xdr:cNvCxnSpPr/>
      </xdr:nvCxnSpPr>
      <xdr:spPr bwMode="auto">
        <a:xfrm>
          <a:off x="9201150" y="40557450"/>
          <a:ext cx="4029075" cy="1588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425"/>
  <sheetViews>
    <sheetView showGridLines="0" workbookViewId="0">
      <selection activeCell="C8" sqref="C8"/>
    </sheetView>
  </sheetViews>
  <sheetFormatPr baseColWidth="10" defaultRowHeight="12.75" customHeight="1" x14ac:dyDescent="0.2"/>
  <cols>
    <col min="11" max="11" width="42.42578125" customWidth="1"/>
  </cols>
  <sheetData>
    <row r="3" spans="2:11" ht="15.75" x14ac:dyDescent="0.25">
      <c r="B3" s="98">
        <v>10</v>
      </c>
      <c r="C3" s="99" t="s">
        <v>1128</v>
      </c>
      <c r="K3" s="135" t="s">
        <v>1150</v>
      </c>
    </row>
    <row r="4" spans="2:11" ht="15.75" x14ac:dyDescent="0.25">
      <c r="B4" s="98">
        <v>101</v>
      </c>
      <c r="C4" s="100" t="s">
        <v>0</v>
      </c>
      <c r="K4" s="135" t="s">
        <v>1151</v>
      </c>
    </row>
    <row r="5" spans="2:11" ht="15.75" x14ac:dyDescent="0.25">
      <c r="B5" s="98">
        <v>1011</v>
      </c>
      <c r="C5" s="100" t="s">
        <v>1462</v>
      </c>
      <c r="K5" s="135"/>
    </row>
    <row r="6" spans="2:11" ht="15.75" x14ac:dyDescent="0.25">
      <c r="B6" s="98">
        <v>102</v>
      </c>
      <c r="C6" s="100" t="s">
        <v>471</v>
      </c>
      <c r="K6" s="135" t="s">
        <v>1152</v>
      </c>
    </row>
    <row r="7" spans="2:11" ht="15.75" x14ac:dyDescent="0.25">
      <c r="B7" s="98">
        <v>103</v>
      </c>
      <c r="C7" s="100" t="s">
        <v>40</v>
      </c>
      <c r="K7" s="135" t="s">
        <v>1153</v>
      </c>
    </row>
    <row r="8" spans="2:11" ht="15.75" x14ac:dyDescent="0.25">
      <c r="B8" s="98">
        <v>104</v>
      </c>
      <c r="C8" s="100" t="s">
        <v>472</v>
      </c>
    </row>
    <row r="9" spans="2:11" ht="15.75" x14ac:dyDescent="0.25">
      <c r="B9" s="98">
        <v>1041</v>
      </c>
      <c r="C9" s="100" t="s">
        <v>473</v>
      </c>
    </row>
    <row r="10" spans="2:11" ht="15.75" x14ac:dyDescent="0.25">
      <c r="B10" s="98">
        <v>1042</v>
      </c>
      <c r="C10" s="100" t="s">
        <v>474</v>
      </c>
    </row>
    <row r="11" spans="2:11" ht="15.75" x14ac:dyDescent="0.25">
      <c r="B11" s="98">
        <v>105</v>
      </c>
      <c r="C11" s="100" t="s">
        <v>475</v>
      </c>
    </row>
    <row r="12" spans="2:11" ht="15.75" x14ac:dyDescent="0.25">
      <c r="B12" s="98">
        <v>1051</v>
      </c>
      <c r="C12" s="100" t="s">
        <v>475</v>
      </c>
    </row>
    <row r="13" spans="2:11" ht="15.75" x14ac:dyDescent="0.25">
      <c r="B13" s="98">
        <v>1052</v>
      </c>
      <c r="C13" s="100" t="s">
        <v>476</v>
      </c>
    </row>
    <row r="14" spans="2:11" ht="15.75" x14ac:dyDescent="0.25">
      <c r="B14" s="98">
        <v>106</v>
      </c>
      <c r="C14" s="100" t="s">
        <v>41</v>
      </c>
    </row>
    <row r="15" spans="2:11" ht="15.75" x14ac:dyDescent="0.25">
      <c r="B15" s="98">
        <v>1061</v>
      </c>
      <c r="C15" s="100" t="s">
        <v>477</v>
      </c>
    </row>
    <row r="16" spans="2:11" ht="15.75" x14ac:dyDescent="0.25">
      <c r="B16" s="98">
        <v>1062</v>
      </c>
      <c r="C16" s="100" t="s">
        <v>478</v>
      </c>
    </row>
    <row r="17" spans="2:3" ht="15.75" x14ac:dyDescent="0.25">
      <c r="B17" s="98">
        <v>107</v>
      </c>
      <c r="C17" s="100" t="s">
        <v>42</v>
      </c>
    </row>
    <row r="18" spans="2:3" ht="15.75" x14ac:dyDescent="0.25">
      <c r="B18" s="98">
        <v>1071</v>
      </c>
      <c r="C18" s="100" t="s">
        <v>479</v>
      </c>
    </row>
    <row r="19" spans="2:3" ht="15.75" x14ac:dyDescent="0.25">
      <c r="B19" s="98">
        <v>11</v>
      </c>
      <c r="C19" s="99" t="s">
        <v>43</v>
      </c>
    </row>
    <row r="20" spans="2:3" ht="15.75" x14ac:dyDescent="0.25">
      <c r="B20" s="98">
        <v>111</v>
      </c>
      <c r="C20" s="100" t="s">
        <v>480</v>
      </c>
    </row>
    <row r="21" spans="2:3" ht="15.75" x14ac:dyDescent="0.25">
      <c r="B21" s="98">
        <v>1111</v>
      </c>
      <c r="C21" s="100" t="s">
        <v>481</v>
      </c>
    </row>
    <row r="22" spans="2:3" ht="15.75" x14ac:dyDescent="0.25">
      <c r="B22" s="98">
        <v>1112</v>
      </c>
      <c r="C22" s="100" t="s">
        <v>482</v>
      </c>
    </row>
    <row r="23" spans="2:3" ht="15.75" x14ac:dyDescent="0.25">
      <c r="B23" s="98">
        <v>1113</v>
      </c>
      <c r="C23" s="100" t="s">
        <v>483</v>
      </c>
    </row>
    <row r="24" spans="2:3" ht="15.75" x14ac:dyDescent="0.25">
      <c r="B24" s="98">
        <v>1114</v>
      </c>
      <c r="C24" s="100" t="s">
        <v>484</v>
      </c>
    </row>
    <row r="25" spans="2:3" ht="15.75" x14ac:dyDescent="0.25">
      <c r="B25" s="98">
        <v>1115</v>
      </c>
      <c r="C25" s="100" t="s">
        <v>485</v>
      </c>
    </row>
    <row r="26" spans="2:3" ht="15.75" x14ac:dyDescent="0.25">
      <c r="B26" s="98">
        <v>112</v>
      </c>
      <c r="C26" s="100" t="s">
        <v>486</v>
      </c>
    </row>
    <row r="27" spans="2:3" ht="15.75" x14ac:dyDescent="0.25">
      <c r="B27" s="98">
        <v>1121</v>
      </c>
      <c r="C27" s="100" t="s">
        <v>481</v>
      </c>
    </row>
    <row r="28" spans="2:3" ht="15.75" x14ac:dyDescent="0.25">
      <c r="B28" s="98">
        <v>1122</v>
      </c>
      <c r="C28" s="100" t="s">
        <v>482</v>
      </c>
    </row>
    <row r="29" spans="2:3" ht="15.75" x14ac:dyDescent="0.25">
      <c r="B29" s="98">
        <v>1123</v>
      </c>
      <c r="C29" s="100" t="s">
        <v>483</v>
      </c>
    </row>
    <row r="30" spans="2:3" ht="15.75" x14ac:dyDescent="0.25">
      <c r="B30" s="98">
        <v>1124</v>
      </c>
      <c r="C30" s="100" t="s">
        <v>484</v>
      </c>
    </row>
    <row r="31" spans="2:3" ht="15.75" x14ac:dyDescent="0.25">
      <c r="B31" s="98">
        <v>113</v>
      </c>
      <c r="C31" s="100" t="s">
        <v>487</v>
      </c>
    </row>
    <row r="32" spans="2:3" ht="15.75" x14ac:dyDescent="0.25">
      <c r="B32" s="98">
        <v>12</v>
      </c>
      <c r="C32" s="99" t="s">
        <v>488</v>
      </c>
    </row>
    <row r="33" spans="2:3" ht="15.75" x14ac:dyDescent="0.25">
      <c r="B33" s="98">
        <v>121</v>
      </c>
      <c r="C33" s="100" t="s">
        <v>489</v>
      </c>
    </row>
    <row r="34" spans="2:3" ht="15.75" x14ac:dyDescent="0.25">
      <c r="B34" s="98">
        <v>1211</v>
      </c>
      <c r="C34" s="100" t="s">
        <v>490</v>
      </c>
    </row>
    <row r="35" spans="2:3" ht="15.75" x14ac:dyDescent="0.25">
      <c r="B35" s="98">
        <v>1212</v>
      </c>
      <c r="C35" s="100" t="s">
        <v>491</v>
      </c>
    </row>
    <row r="36" spans="2:3" ht="15.75" x14ac:dyDescent="0.25">
      <c r="B36" s="98">
        <v>1213</v>
      </c>
      <c r="C36" s="100" t="s">
        <v>492</v>
      </c>
    </row>
    <row r="37" spans="2:3" ht="15.75" x14ac:dyDescent="0.25">
      <c r="B37" s="98">
        <v>1214</v>
      </c>
      <c r="C37" s="100" t="s">
        <v>493</v>
      </c>
    </row>
    <row r="38" spans="2:3" ht="15.75" x14ac:dyDescent="0.25">
      <c r="B38" s="98">
        <v>122</v>
      </c>
      <c r="C38" s="100" t="s">
        <v>494</v>
      </c>
    </row>
    <row r="39" spans="2:3" ht="15.75" x14ac:dyDescent="0.25">
      <c r="B39" s="98">
        <v>123</v>
      </c>
      <c r="C39" s="100" t="s">
        <v>495</v>
      </c>
    </row>
    <row r="40" spans="2:3" ht="15.75" x14ac:dyDescent="0.25">
      <c r="B40" s="98">
        <v>1231</v>
      </c>
      <c r="C40" s="100" t="s">
        <v>496</v>
      </c>
    </row>
    <row r="41" spans="2:3" ht="15.75" x14ac:dyDescent="0.25">
      <c r="B41" s="98">
        <v>1232</v>
      </c>
      <c r="C41" s="100" t="s">
        <v>492</v>
      </c>
    </row>
    <row r="42" spans="2:3" ht="15.75" x14ac:dyDescent="0.25">
      <c r="B42" s="98">
        <v>1233</v>
      </c>
      <c r="C42" s="100" t="s">
        <v>493</v>
      </c>
    </row>
    <row r="43" spans="2:3" ht="15.75" x14ac:dyDescent="0.25">
      <c r="B43" s="98">
        <v>129</v>
      </c>
      <c r="C43" s="100" t="s">
        <v>497</v>
      </c>
    </row>
    <row r="44" spans="2:3" ht="15.75" x14ac:dyDescent="0.25">
      <c r="B44" s="98">
        <v>1291</v>
      </c>
      <c r="C44" s="100" t="s">
        <v>498</v>
      </c>
    </row>
    <row r="45" spans="2:3" ht="15.75" x14ac:dyDescent="0.25">
      <c r="B45" s="98">
        <v>1293</v>
      </c>
      <c r="C45" s="100" t="s">
        <v>495</v>
      </c>
    </row>
    <row r="46" spans="2:3" ht="15.75" x14ac:dyDescent="0.25">
      <c r="B46" s="98">
        <v>13</v>
      </c>
      <c r="C46" s="99" t="s">
        <v>499</v>
      </c>
    </row>
    <row r="47" spans="2:3" ht="15.75" x14ac:dyDescent="0.25">
      <c r="B47" s="98">
        <v>131</v>
      </c>
      <c r="C47" s="100" t="s">
        <v>489</v>
      </c>
    </row>
    <row r="48" spans="2:3" ht="15.75" x14ac:dyDescent="0.25">
      <c r="B48" s="98">
        <v>1311</v>
      </c>
      <c r="C48" s="100" t="s">
        <v>490</v>
      </c>
    </row>
    <row r="49" spans="2:3" ht="15.75" x14ac:dyDescent="0.25">
      <c r="B49" s="98">
        <v>13111</v>
      </c>
      <c r="C49" s="100" t="s">
        <v>500</v>
      </c>
    </row>
    <row r="50" spans="2:3" ht="15.75" x14ac:dyDescent="0.25">
      <c r="B50" s="98">
        <v>13112</v>
      </c>
      <c r="C50" s="100" t="s">
        <v>501</v>
      </c>
    </row>
    <row r="51" spans="2:3" ht="15.75" x14ac:dyDescent="0.25">
      <c r="B51" s="98">
        <v>13113</v>
      </c>
      <c r="C51" s="100" t="s">
        <v>502</v>
      </c>
    </row>
    <row r="52" spans="2:3" ht="15.75" x14ac:dyDescent="0.25">
      <c r="B52" s="98">
        <v>13114</v>
      </c>
      <c r="C52" s="100" t="s">
        <v>503</v>
      </c>
    </row>
    <row r="53" spans="2:3" ht="15.75" x14ac:dyDescent="0.25">
      <c r="B53" s="98">
        <v>1312</v>
      </c>
      <c r="C53" s="100" t="s">
        <v>491</v>
      </c>
    </row>
    <row r="54" spans="2:3" ht="15.75" x14ac:dyDescent="0.25">
      <c r="B54" s="98">
        <v>13121</v>
      </c>
      <c r="C54" s="100" t="s">
        <v>500</v>
      </c>
    </row>
    <row r="55" spans="2:3" ht="15.75" x14ac:dyDescent="0.25">
      <c r="B55" s="98">
        <v>13122</v>
      </c>
      <c r="C55" s="100" t="s">
        <v>501</v>
      </c>
    </row>
    <row r="56" spans="2:3" ht="15.75" x14ac:dyDescent="0.25">
      <c r="B56" s="98">
        <v>13123</v>
      </c>
      <c r="C56" s="100" t="s">
        <v>502</v>
      </c>
    </row>
    <row r="57" spans="2:3" ht="15.75" x14ac:dyDescent="0.25">
      <c r="B57" s="98">
        <v>13124</v>
      </c>
      <c r="C57" s="100" t="s">
        <v>503</v>
      </c>
    </row>
    <row r="58" spans="2:3" ht="15.75" x14ac:dyDescent="0.25">
      <c r="B58" s="98">
        <v>1313</v>
      </c>
      <c r="C58" s="100" t="s">
        <v>492</v>
      </c>
    </row>
    <row r="59" spans="2:3" ht="15.75" x14ac:dyDescent="0.25">
      <c r="B59" s="98">
        <v>13131</v>
      </c>
      <c r="C59" s="100" t="s">
        <v>500</v>
      </c>
    </row>
    <row r="60" spans="2:3" ht="15.75" x14ac:dyDescent="0.25">
      <c r="B60" s="98">
        <v>13132</v>
      </c>
      <c r="C60" s="100" t="s">
        <v>501</v>
      </c>
    </row>
    <row r="61" spans="2:3" ht="15.75" x14ac:dyDescent="0.25">
      <c r="B61" s="98">
        <v>13133</v>
      </c>
      <c r="C61" s="100" t="s">
        <v>502</v>
      </c>
    </row>
    <row r="62" spans="2:3" ht="15.75" x14ac:dyDescent="0.25">
      <c r="B62" s="98">
        <v>13134</v>
      </c>
      <c r="C62" s="100" t="s">
        <v>503</v>
      </c>
    </row>
    <row r="63" spans="2:3" ht="15.75" x14ac:dyDescent="0.25">
      <c r="B63" s="98">
        <v>1314</v>
      </c>
      <c r="C63" s="100" t="s">
        <v>493</v>
      </c>
    </row>
    <row r="64" spans="2:3" ht="15.75" x14ac:dyDescent="0.25">
      <c r="B64" s="98">
        <v>13141</v>
      </c>
      <c r="C64" s="100" t="s">
        <v>500</v>
      </c>
    </row>
    <row r="65" spans="2:3" ht="15.75" x14ac:dyDescent="0.25">
      <c r="B65" s="98">
        <v>13142</v>
      </c>
      <c r="C65" s="100" t="s">
        <v>501</v>
      </c>
    </row>
    <row r="66" spans="2:3" ht="15.75" x14ac:dyDescent="0.25">
      <c r="B66" s="98">
        <v>13143</v>
      </c>
      <c r="C66" s="100" t="s">
        <v>502</v>
      </c>
    </row>
    <row r="67" spans="2:3" ht="15.75" x14ac:dyDescent="0.25">
      <c r="B67" s="98">
        <v>13144</v>
      </c>
      <c r="C67" s="100" t="s">
        <v>503</v>
      </c>
    </row>
    <row r="68" spans="2:3" ht="15.75" x14ac:dyDescent="0.25">
      <c r="B68" s="98">
        <v>132</v>
      </c>
      <c r="C68" s="100" t="s">
        <v>504</v>
      </c>
    </row>
    <row r="69" spans="2:3" ht="15.75" x14ac:dyDescent="0.25">
      <c r="B69" s="98">
        <v>133</v>
      </c>
      <c r="C69" s="100" t="s">
        <v>495</v>
      </c>
    </row>
    <row r="70" spans="2:3" ht="15.75" x14ac:dyDescent="0.25">
      <c r="B70" s="98">
        <v>1331</v>
      </c>
      <c r="C70" s="100" t="s">
        <v>496</v>
      </c>
    </row>
    <row r="71" spans="2:3" ht="15.75" x14ac:dyDescent="0.25">
      <c r="B71" s="98">
        <v>13311</v>
      </c>
      <c r="C71" s="100" t="s">
        <v>500</v>
      </c>
    </row>
    <row r="72" spans="2:3" ht="15.75" x14ac:dyDescent="0.25">
      <c r="B72" s="98">
        <v>13312</v>
      </c>
      <c r="C72" s="100" t="s">
        <v>501</v>
      </c>
    </row>
    <row r="73" spans="2:3" ht="15.75" x14ac:dyDescent="0.25">
      <c r="B73" s="98">
        <v>13313</v>
      </c>
      <c r="C73" s="100" t="s">
        <v>502</v>
      </c>
    </row>
    <row r="74" spans="2:3" ht="15.75" x14ac:dyDescent="0.25">
      <c r="B74" s="98">
        <v>13314</v>
      </c>
      <c r="C74" s="100" t="s">
        <v>503</v>
      </c>
    </row>
    <row r="75" spans="2:3" ht="15.75" x14ac:dyDescent="0.25">
      <c r="B75" s="98">
        <v>1334</v>
      </c>
      <c r="C75" s="100" t="s">
        <v>492</v>
      </c>
    </row>
    <row r="76" spans="2:3" ht="15.75" x14ac:dyDescent="0.25">
      <c r="B76" s="98">
        <v>13321</v>
      </c>
      <c r="C76" s="100" t="s">
        <v>500</v>
      </c>
    </row>
    <row r="77" spans="2:3" ht="15.75" x14ac:dyDescent="0.25">
      <c r="B77" s="98">
        <v>13322</v>
      </c>
      <c r="C77" s="100" t="s">
        <v>501</v>
      </c>
    </row>
    <row r="78" spans="2:3" ht="15.75" x14ac:dyDescent="0.25">
      <c r="B78" s="98">
        <v>13323</v>
      </c>
      <c r="C78" s="100" t="s">
        <v>502</v>
      </c>
    </row>
    <row r="79" spans="2:3" ht="15.75" x14ac:dyDescent="0.25">
      <c r="B79" s="98">
        <v>13324</v>
      </c>
      <c r="C79" s="100" t="s">
        <v>503</v>
      </c>
    </row>
    <row r="80" spans="2:3" ht="15.75" x14ac:dyDescent="0.25">
      <c r="B80" s="98">
        <v>1333</v>
      </c>
      <c r="C80" s="100" t="s">
        <v>493</v>
      </c>
    </row>
    <row r="81" spans="2:3" ht="15.75" x14ac:dyDescent="0.25">
      <c r="B81" s="98">
        <v>13331</v>
      </c>
      <c r="C81" s="100" t="s">
        <v>500</v>
      </c>
    </row>
    <row r="82" spans="2:3" ht="15.75" x14ac:dyDescent="0.25">
      <c r="B82" s="98">
        <v>13332</v>
      </c>
      <c r="C82" s="100" t="s">
        <v>501</v>
      </c>
    </row>
    <row r="83" spans="2:3" ht="15.75" x14ac:dyDescent="0.25">
      <c r="B83" s="98">
        <v>13333</v>
      </c>
      <c r="C83" s="100" t="s">
        <v>502</v>
      </c>
    </row>
    <row r="84" spans="2:3" ht="15.75" x14ac:dyDescent="0.25">
      <c r="B84" s="98">
        <v>13334</v>
      </c>
      <c r="C84" s="100" t="s">
        <v>503</v>
      </c>
    </row>
    <row r="85" spans="2:3" ht="15.75" x14ac:dyDescent="0.25">
      <c r="B85" s="98">
        <v>139</v>
      </c>
      <c r="C85" s="100" t="s">
        <v>497</v>
      </c>
    </row>
    <row r="86" spans="2:3" ht="15.75" x14ac:dyDescent="0.25">
      <c r="B86" s="98">
        <v>1391</v>
      </c>
      <c r="C86" s="100" t="s">
        <v>489</v>
      </c>
    </row>
    <row r="87" spans="2:3" ht="15.75" x14ac:dyDescent="0.25">
      <c r="B87" s="98">
        <v>1393</v>
      </c>
      <c r="C87" s="100" t="s">
        <v>495</v>
      </c>
    </row>
    <row r="88" spans="2:3" ht="15.75" x14ac:dyDescent="0.25">
      <c r="B88" s="101">
        <v>14</v>
      </c>
      <c r="C88" s="102" t="s">
        <v>44</v>
      </c>
    </row>
    <row r="89" spans="2:3" ht="15.75" x14ac:dyDescent="0.25">
      <c r="B89" s="101">
        <v>141</v>
      </c>
      <c r="C89" s="103" t="s">
        <v>505</v>
      </c>
    </row>
    <row r="90" spans="2:3" ht="15.75" x14ac:dyDescent="0.25">
      <c r="B90" s="101">
        <v>1411</v>
      </c>
      <c r="C90" s="103" t="s">
        <v>506</v>
      </c>
    </row>
    <row r="91" spans="2:3" ht="15.75" x14ac:dyDescent="0.25">
      <c r="B91" s="101">
        <v>1412</v>
      </c>
      <c r="C91" s="103" t="s">
        <v>507</v>
      </c>
    </row>
    <row r="92" spans="2:3" ht="15.75" x14ac:dyDescent="0.25">
      <c r="B92" s="101">
        <v>1413</v>
      </c>
      <c r="C92" s="103" t="s">
        <v>508</v>
      </c>
    </row>
    <row r="93" spans="2:3" ht="15.75" x14ac:dyDescent="0.25">
      <c r="B93" s="101">
        <v>142</v>
      </c>
      <c r="C93" s="103" t="s">
        <v>509</v>
      </c>
    </row>
    <row r="94" spans="2:3" ht="15.75" x14ac:dyDescent="0.25">
      <c r="B94" s="101">
        <v>1421</v>
      </c>
      <c r="C94" s="103" t="s">
        <v>510</v>
      </c>
    </row>
    <row r="95" spans="2:3" ht="15.75" x14ac:dyDescent="0.25">
      <c r="B95" s="101">
        <v>1422</v>
      </c>
      <c r="C95" s="103" t="s">
        <v>506</v>
      </c>
    </row>
    <row r="96" spans="2:3" ht="15.75" x14ac:dyDescent="0.25">
      <c r="B96" s="101">
        <v>143</v>
      </c>
      <c r="C96" s="103" t="s">
        <v>511</v>
      </c>
    </row>
    <row r="97" spans="2:3" ht="15.75" x14ac:dyDescent="0.25">
      <c r="B97" s="101">
        <v>144</v>
      </c>
      <c r="C97" s="103" t="s">
        <v>512</v>
      </c>
    </row>
    <row r="98" spans="2:3" ht="15.75" x14ac:dyDescent="0.25">
      <c r="B98" s="101">
        <v>148</v>
      </c>
      <c r="C98" s="103" t="s">
        <v>513</v>
      </c>
    </row>
    <row r="99" spans="2:3" ht="15.75" x14ac:dyDescent="0.25">
      <c r="B99" s="101">
        <v>149</v>
      </c>
      <c r="C99" s="103" t="s">
        <v>497</v>
      </c>
    </row>
    <row r="100" spans="2:3" ht="15.75" x14ac:dyDescent="0.25">
      <c r="B100" s="101">
        <v>1491</v>
      </c>
      <c r="C100" s="103" t="s">
        <v>505</v>
      </c>
    </row>
    <row r="101" spans="2:3" ht="15.75" x14ac:dyDescent="0.25">
      <c r="B101" s="101">
        <v>1492</v>
      </c>
      <c r="C101" s="103" t="s">
        <v>509</v>
      </c>
    </row>
    <row r="102" spans="2:3" ht="15.75" x14ac:dyDescent="0.25">
      <c r="B102" s="101">
        <v>1493</v>
      </c>
      <c r="C102" s="103" t="s">
        <v>511</v>
      </c>
    </row>
    <row r="103" spans="2:3" ht="15.75" x14ac:dyDescent="0.25">
      <c r="B103" s="101">
        <v>1494</v>
      </c>
      <c r="C103" s="103" t="s">
        <v>512</v>
      </c>
    </row>
    <row r="104" spans="2:3" ht="15.75" x14ac:dyDescent="0.25">
      <c r="B104" s="101">
        <v>1498</v>
      </c>
      <c r="C104" s="103" t="s">
        <v>513</v>
      </c>
    </row>
    <row r="105" spans="2:3" ht="15.75" x14ac:dyDescent="0.25">
      <c r="B105" s="101">
        <v>16</v>
      </c>
      <c r="C105" s="103" t="s">
        <v>45</v>
      </c>
    </row>
    <row r="106" spans="2:3" ht="15.75" x14ac:dyDescent="0.25">
      <c r="B106" s="101">
        <v>161</v>
      </c>
      <c r="C106" s="103" t="s">
        <v>506</v>
      </c>
    </row>
    <row r="107" spans="2:3" ht="15.75" x14ac:dyDescent="0.25">
      <c r="B107" s="101">
        <v>161</v>
      </c>
      <c r="C107" s="103" t="s">
        <v>514</v>
      </c>
    </row>
    <row r="108" spans="2:3" ht="15.75" x14ac:dyDescent="0.25">
      <c r="B108" s="101">
        <v>1612</v>
      </c>
      <c r="C108" s="103" t="s">
        <v>515</v>
      </c>
    </row>
    <row r="109" spans="2:3" ht="15.75" x14ac:dyDescent="0.25">
      <c r="B109" s="101">
        <v>162</v>
      </c>
      <c r="C109" s="103" t="s">
        <v>516</v>
      </c>
    </row>
    <row r="110" spans="2:3" ht="15.75" x14ac:dyDescent="0.25">
      <c r="B110" s="101">
        <v>1621</v>
      </c>
      <c r="C110" s="103" t="s">
        <v>517</v>
      </c>
    </row>
    <row r="111" spans="2:3" ht="15.75" x14ac:dyDescent="0.25">
      <c r="B111" s="101">
        <v>1622</v>
      </c>
      <c r="C111" s="103" t="s">
        <v>518</v>
      </c>
    </row>
    <row r="112" spans="2:3" ht="15.75" x14ac:dyDescent="0.25">
      <c r="B112" s="101">
        <v>1623</v>
      </c>
      <c r="C112" s="103" t="s">
        <v>519</v>
      </c>
    </row>
    <row r="113" spans="2:3" ht="15.75" x14ac:dyDescent="0.25">
      <c r="B113" s="101">
        <v>163</v>
      </c>
      <c r="C113" s="103" t="s">
        <v>520</v>
      </c>
    </row>
    <row r="114" spans="2:3" ht="15.75" x14ac:dyDescent="0.25">
      <c r="B114" s="101">
        <v>1631</v>
      </c>
      <c r="C114" s="103" t="s">
        <v>521</v>
      </c>
    </row>
    <row r="115" spans="2:3" ht="15.75" x14ac:dyDescent="0.25">
      <c r="B115" s="101">
        <v>1632</v>
      </c>
      <c r="C115" s="103" t="s">
        <v>522</v>
      </c>
    </row>
    <row r="116" spans="2:3" ht="15.75" x14ac:dyDescent="0.25">
      <c r="B116" s="101">
        <v>1633</v>
      </c>
      <c r="C116" s="103" t="s">
        <v>523</v>
      </c>
    </row>
    <row r="117" spans="2:3" ht="15.75" x14ac:dyDescent="0.25">
      <c r="B117" s="101">
        <v>164</v>
      </c>
      <c r="C117" s="103" t="s">
        <v>524</v>
      </c>
    </row>
    <row r="118" spans="2:3" ht="15.75" x14ac:dyDescent="0.25">
      <c r="B118" s="101">
        <v>1641</v>
      </c>
      <c r="C118" s="103" t="s">
        <v>525</v>
      </c>
    </row>
    <row r="119" spans="2:3" ht="15.75" x14ac:dyDescent="0.25">
      <c r="B119" s="101">
        <v>1642</v>
      </c>
      <c r="C119" s="103" t="s">
        <v>526</v>
      </c>
    </row>
    <row r="120" spans="2:3" ht="15.75" x14ac:dyDescent="0.25">
      <c r="B120" s="101">
        <v>165</v>
      </c>
      <c r="C120" s="103" t="s">
        <v>527</v>
      </c>
    </row>
    <row r="121" spans="2:3" ht="15.75" x14ac:dyDescent="0.25">
      <c r="B121" s="101">
        <v>1651</v>
      </c>
      <c r="C121" s="103" t="s">
        <v>528</v>
      </c>
    </row>
    <row r="122" spans="2:3" ht="15.75" x14ac:dyDescent="0.25">
      <c r="B122" s="101">
        <v>1652</v>
      </c>
      <c r="C122" s="103" t="s">
        <v>529</v>
      </c>
    </row>
    <row r="123" spans="2:3" ht="15.75" x14ac:dyDescent="0.25">
      <c r="B123" s="101">
        <v>1653</v>
      </c>
      <c r="C123" s="103" t="s">
        <v>530</v>
      </c>
    </row>
    <row r="124" spans="2:3" ht="15.75" x14ac:dyDescent="0.25">
      <c r="B124" s="101">
        <v>1654</v>
      </c>
      <c r="C124" s="103" t="s">
        <v>531</v>
      </c>
    </row>
    <row r="125" spans="2:3" ht="15.75" x14ac:dyDescent="0.25">
      <c r="B125" s="101">
        <v>1655</v>
      </c>
      <c r="C125" s="103" t="s">
        <v>532</v>
      </c>
    </row>
    <row r="126" spans="2:3" ht="15.75" x14ac:dyDescent="0.25">
      <c r="B126" s="101">
        <v>166</v>
      </c>
      <c r="C126" s="103" t="s">
        <v>533</v>
      </c>
    </row>
    <row r="127" spans="2:3" ht="15.75" x14ac:dyDescent="0.25">
      <c r="B127" s="101">
        <v>1661</v>
      </c>
      <c r="C127" s="103" t="s">
        <v>534</v>
      </c>
    </row>
    <row r="128" spans="2:3" ht="15.75" x14ac:dyDescent="0.25">
      <c r="B128" s="101">
        <v>1662</v>
      </c>
      <c r="C128" s="103" t="s">
        <v>535</v>
      </c>
    </row>
    <row r="129" spans="2:3" ht="15.75" x14ac:dyDescent="0.25">
      <c r="B129" s="101">
        <v>168</v>
      </c>
      <c r="C129" s="103" t="s">
        <v>536</v>
      </c>
    </row>
    <row r="130" spans="2:3" ht="15.75" x14ac:dyDescent="0.25">
      <c r="B130" s="101">
        <v>169</v>
      </c>
      <c r="C130" s="103" t="s">
        <v>497</v>
      </c>
    </row>
    <row r="131" spans="2:3" ht="15.75" x14ac:dyDescent="0.25">
      <c r="B131" s="101">
        <v>1691</v>
      </c>
      <c r="C131" s="103" t="s">
        <v>506</v>
      </c>
    </row>
    <row r="132" spans="2:3" ht="15.75" x14ac:dyDescent="0.25">
      <c r="B132" s="101">
        <v>1692</v>
      </c>
      <c r="C132" s="103" t="s">
        <v>516</v>
      </c>
    </row>
    <row r="133" spans="2:3" ht="15.75" x14ac:dyDescent="0.25">
      <c r="B133" s="101">
        <v>1693</v>
      </c>
      <c r="C133" s="103" t="s">
        <v>520</v>
      </c>
    </row>
    <row r="134" spans="2:3" ht="15.75" x14ac:dyDescent="0.25">
      <c r="B134" s="101">
        <v>1694</v>
      </c>
      <c r="C134" s="103" t="s">
        <v>524</v>
      </c>
    </row>
    <row r="135" spans="2:3" ht="15.75" x14ac:dyDescent="0.25">
      <c r="B135" s="101">
        <v>1695</v>
      </c>
      <c r="C135" s="103" t="s">
        <v>537</v>
      </c>
    </row>
    <row r="136" spans="2:3" ht="15.75" x14ac:dyDescent="0.25">
      <c r="B136" s="101">
        <v>1698</v>
      </c>
      <c r="C136" s="103" t="s">
        <v>536</v>
      </c>
    </row>
    <row r="137" spans="2:3" ht="15.75" x14ac:dyDescent="0.25">
      <c r="B137" s="101">
        <v>17</v>
      </c>
      <c r="C137" s="103" t="s">
        <v>46</v>
      </c>
    </row>
    <row r="138" spans="2:3" ht="15.75" x14ac:dyDescent="0.25">
      <c r="B138" s="101">
        <v>171</v>
      </c>
      <c r="C138" s="103" t="s">
        <v>506</v>
      </c>
    </row>
    <row r="139" spans="2:3" ht="15.75" x14ac:dyDescent="0.25">
      <c r="B139" s="101">
        <v>1711</v>
      </c>
      <c r="C139" s="103" t="s">
        <v>514</v>
      </c>
    </row>
    <row r="140" spans="2:3" ht="15.75" x14ac:dyDescent="0.25">
      <c r="B140" s="101">
        <v>17111</v>
      </c>
      <c r="C140" s="103" t="s">
        <v>500</v>
      </c>
    </row>
    <row r="141" spans="2:3" ht="15.75" x14ac:dyDescent="0.25">
      <c r="B141" s="101">
        <v>17112</v>
      </c>
      <c r="C141" s="103" t="s">
        <v>501</v>
      </c>
    </row>
    <row r="142" spans="2:3" ht="15.75" x14ac:dyDescent="0.25">
      <c r="B142" s="101">
        <v>17113</v>
      </c>
      <c r="C142" s="103" t="s">
        <v>502</v>
      </c>
    </row>
    <row r="143" spans="2:3" ht="15.75" x14ac:dyDescent="0.25">
      <c r="B143" s="101">
        <v>17114</v>
      </c>
      <c r="C143" s="103" t="s">
        <v>503</v>
      </c>
    </row>
    <row r="144" spans="2:3" ht="15.75" x14ac:dyDescent="0.25">
      <c r="B144" s="101">
        <v>1712</v>
      </c>
      <c r="C144" s="103" t="s">
        <v>515</v>
      </c>
    </row>
    <row r="145" spans="2:3" ht="15.75" x14ac:dyDescent="0.25">
      <c r="B145" s="101">
        <v>17121</v>
      </c>
      <c r="C145" s="103" t="s">
        <v>500</v>
      </c>
    </row>
    <row r="146" spans="2:3" ht="15.75" x14ac:dyDescent="0.25">
      <c r="B146" s="101">
        <v>17122</v>
      </c>
      <c r="C146" s="103" t="s">
        <v>501</v>
      </c>
    </row>
    <row r="147" spans="2:3" ht="15.75" x14ac:dyDescent="0.25">
      <c r="B147" s="101">
        <v>17123</v>
      </c>
      <c r="C147" s="103" t="s">
        <v>502</v>
      </c>
    </row>
    <row r="148" spans="2:3" ht="15.75" x14ac:dyDescent="0.25">
      <c r="B148" s="101">
        <v>17124</v>
      </c>
      <c r="C148" s="103" t="s">
        <v>503</v>
      </c>
    </row>
    <row r="149" spans="2:3" ht="15.75" x14ac:dyDescent="0.25">
      <c r="B149" s="101">
        <v>172</v>
      </c>
      <c r="C149" s="103" t="s">
        <v>520</v>
      </c>
    </row>
    <row r="150" spans="2:3" ht="15.75" x14ac:dyDescent="0.25">
      <c r="B150" s="101">
        <v>1721</v>
      </c>
      <c r="C150" s="103" t="s">
        <v>521</v>
      </c>
    </row>
    <row r="151" spans="2:3" ht="15.75" x14ac:dyDescent="0.25">
      <c r="B151" s="101">
        <v>17211</v>
      </c>
      <c r="C151" s="103" t="s">
        <v>500</v>
      </c>
    </row>
    <row r="152" spans="2:3" ht="15.75" x14ac:dyDescent="0.25">
      <c r="B152" s="101">
        <v>17212</v>
      </c>
      <c r="C152" s="103" t="s">
        <v>501</v>
      </c>
    </row>
    <row r="153" spans="2:3" ht="15.75" x14ac:dyDescent="0.25">
      <c r="B153" s="101">
        <v>17213</v>
      </c>
      <c r="C153" s="103" t="s">
        <v>502</v>
      </c>
    </row>
    <row r="154" spans="2:3" ht="15.75" x14ac:dyDescent="0.25">
      <c r="B154" s="101">
        <v>17214</v>
      </c>
      <c r="C154" s="103" t="s">
        <v>503</v>
      </c>
    </row>
    <row r="155" spans="2:3" ht="15.75" x14ac:dyDescent="0.25">
      <c r="B155" s="101">
        <v>1722</v>
      </c>
      <c r="C155" s="103" t="s">
        <v>522</v>
      </c>
    </row>
    <row r="156" spans="2:3" ht="15.75" x14ac:dyDescent="0.25">
      <c r="B156" s="101">
        <v>17221</v>
      </c>
      <c r="C156" s="103" t="s">
        <v>500</v>
      </c>
    </row>
    <row r="157" spans="2:3" ht="15.75" x14ac:dyDescent="0.25">
      <c r="B157" s="101">
        <v>17222</v>
      </c>
      <c r="C157" s="103" t="s">
        <v>501</v>
      </c>
    </row>
    <row r="158" spans="2:3" ht="15.75" x14ac:dyDescent="0.25">
      <c r="B158" s="101">
        <v>17223</v>
      </c>
      <c r="C158" s="103" t="s">
        <v>502</v>
      </c>
    </row>
    <row r="159" spans="2:3" ht="15.75" x14ac:dyDescent="0.25">
      <c r="B159" s="101">
        <v>17224</v>
      </c>
      <c r="C159" s="103" t="s">
        <v>503</v>
      </c>
    </row>
    <row r="160" spans="2:3" ht="15.75" x14ac:dyDescent="0.25">
      <c r="B160" s="101">
        <v>17231</v>
      </c>
      <c r="C160" s="103" t="s">
        <v>523</v>
      </c>
    </row>
    <row r="161" spans="2:3" ht="15.75" x14ac:dyDescent="0.25">
      <c r="B161" s="101">
        <v>17232</v>
      </c>
      <c r="C161" s="103" t="s">
        <v>500</v>
      </c>
    </row>
    <row r="162" spans="2:3" ht="15.75" x14ac:dyDescent="0.25">
      <c r="B162" s="101">
        <v>17232</v>
      </c>
      <c r="C162" s="103" t="s">
        <v>501</v>
      </c>
    </row>
    <row r="163" spans="2:3" ht="15.75" x14ac:dyDescent="0.25">
      <c r="B163" s="101">
        <v>17233</v>
      </c>
      <c r="C163" s="103" t="s">
        <v>502</v>
      </c>
    </row>
    <row r="164" spans="2:3" ht="15.75" x14ac:dyDescent="0.25">
      <c r="B164" s="101">
        <v>173</v>
      </c>
      <c r="C164" s="103" t="s">
        <v>524</v>
      </c>
    </row>
    <row r="165" spans="2:3" ht="15.75" x14ac:dyDescent="0.25">
      <c r="B165" s="101">
        <v>174</v>
      </c>
      <c r="C165" s="103" t="s">
        <v>527</v>
      </c>
    </row>
    <row r="166" spans="2:3" ht="15.75" x14ac:dyDescent="0.25">
      <c r="B166" s="101">
        <v>1741</v>
      </c>
      <c r="C166" s="103" t="s">
        <v>528</v>
      </c>
    </row>
    <row r="167" spans="2:3" ht="15.75" x14ac:dyDescent="0.25">
      <c r="B167" s="101">
        <v>1742</v>
      </c>
      <c r="C167" s="103" t="s">
        <v>529</v>
      </c>
    </row>
    <row r="168" spans="2:3" ht="15.75" x14ac:dyDescent="0.25">
      <c r="B168" s="101">
        <v>1743</v>
      </c>
      <c r="C168" s="103" t="s">
        <v>530</v>
      </c>
    </row>
    <row r="169" spans="2:3" ht="15.75" x14ac:dyDescent="0.25">
      <c r="B169" s="101">
        <v>1744</v>
      </c>
      <c r="C169" s="103" t="s">
        <v>531</v>
      </c>
    </row>
    <row r="170" spans="2:3" ht="15.75" x14ac:dyDescent="0.25">
      <c r="B170" s="101">
        <v>1745</v>
      </c>
      <c r="C170" s="103" t="s">
        <v>532</v>
      </c>
    </row>
    <row r="171" spans="2:3" ht="15.75" x14ac:dyDescent="0.25">
      <c r="B171" s="101">
        <v>175</v>
      </c>
      <c r="C171" s="103" t="s">
        <v>533</v>
      </c>
    </row>
    <row r="172" spans="2:3" ht="15.75" x14ac:dyDescent="0.25">
      <c r="B172" s="101">
        <v>178</v>
      </c>
      <c r="C172" s="103" t="s">
        <v>536</v>
      </c>
    </row>
    <row r="173" spans="2:3" ht="15.75" x14ac:dyDescent="0.25">
      <c r="B173" s="101">
        <v>179</v>
      </c>
      <c r="C173" s="103" t="s">
        <v>497</v>
      </c>
    </row>
    <row r="174" spans="2:3" ht="15.75" x14ac:dyDescent="0.25">
      <c r="B174" s="101">
        <v>1791</v>
      </c>
      <c r="C174" s="103" t="s">
        <v>506</v>
      </c>
    </row>
    <row r="175" spans="2:3" ht="15.75" x14ac:dyDescent="0.25">
      <c r="B175" s="101">
        <v>1792</v>
      </c>
      <c r="C175" s="103" t="s">
        <v>520</v>
      </c>
    </row>
    <row r="176" spans="2:3" ht="15.75" x14ac:dyDescent="0.25">
      <c r="B176" s="101">
        <v>1793</v>
      </c>
      <c r="C176" s="103" t="s">
        <v>524</v>
      </c>
    </row>
    <row r="177" spans="2:3" ht="15.75" x14ac:dyDescent="0.25">
      <c r="B177" s="101">
        <v>1794</v>
      </c>
      <c r="C177" s="103" t="s">
        <v>537</v>
      </c>
    </row>
    <row r="178" spans="2:3" ht="15.75" x14ac:dyDescent="0.25">
      <c r="B178" s="101">
        <v>1798</v>
      </c>
      <c r="C178" s="103" t="s">
        <v>536</v>
      </c>
    </row>
    <row r="179" spans="2:3" ht="15.75" x14ac:dyDescent="0.25">
      <c r="B179" s="101">
        <v>18</v>
      </c>
      <c r="C179" s="103" t="s">
        <v>47</v>
      </c>
    </row>
    <row r="180" spans="2:3" ht="15.75" x14ac:dyDescent="0.25">
      <c r="B180" s="101">
        <v>181</v>
      </c>
      <c r="C180" s="103" t="s">
        <v>521</v>
      </c>
    </row>
    <row r="181" spans="2:3" ht="15.75" x14ac:dyDescent="0.25">
      <c r="B181" s="101">
        <v>182</v>
      </c>
      <c r="C181" s="103" t="s">
        <v>538</v>
      </c>
    </row>
    <row r="182" spans="2:3" ht="15.75" x14ac:dyDescent="0.25">
      <c r="B182" s="101">
        <v>183</v>
      </c>
      <c r="C182" s="103" t="s">
        <v>539</v>
      </c>
    </row>
    <row r="183" spans="2:3" ht="15.75" x14ac:dyDescent="0.25">
      <c r="B183" s="101">
        <v>184</v>
      </c>
      <c r="C183" s="103" t="s">
        <v>540</v>
      </c>
    </row>
    <row r="184" spans="2:3" ht="15.75" x14ac:dyDescent="0.25">
      <c r="B184" s="101">
        <v>185</v>
      </c>
      <c r="C184" s="103" t="s">
        <v>541</v>
      </c>
    </row>
    <row r="185" spans="2:3" ht="15.75" x14ac:dyDescent="0.25">
      <c r="B185" s="101">
        <v>189</v>
      </c>
      <c r="C185" s="103" t="s">
        <v>542</v>
      </c>
    </row>
    <row r="186" spans="2:3" ht="15.75" x14ac:dyDescent="0.25">
      <c r="B186" s="101">
        <v>19</v>
      </c>
      <c r="C186" s="103" t="s">
        <v>543</v>
      </c>
    </row>
    <row r="187" spans="2:3" ht="15.75" x14ac:dyDescent="0.25">
      <c r="B187" s="101">
        <v>191</v>
      </c>
      <c r="C187" s="103" t="s">
        <v>544</v>
      </c>
    </row>
    <row r="188" spans="2:3" ht="15.75" x14ac:dyDescent="0.25">
      <c r="B188" s="101">
        <v>1911</v>
      </c>
      <c r="C188" s="103" t="s">
        <v>489</v>
      </c>
    </row>
    <row r="189" spans="2:3" ht="15.75" x14ac:dyDescent="0.25">
      <c r="B189" s="101">
        <v>1912</v>
      </c>
      <c r="C189" s="103" t="s">
        <v>495</v>
      </c>
    </row>
    <row r="190" spans="2:3" ht="15.75" x14ac:dyDescent="0.25">
      <c r="B190" s="101">
        <v>192</v>
      </c>
      <c r="C190" s="103" t="s">
        <v>545</v>
      </c>
    </row>
    <row r="191" spans="2:3" ht="15.75" x14ac:dyDescent="0.25">
      <c r="B191" s="101">
        <v>1921</v>
      </c>
      <c r="C191" s="103" t="s">
        <v>505</v>
      </c>
    </row>
    <row r="192" spans="2:3" ht="15.75" x14ac:dyDescent="0.25">
      <c r="B192" s="101">
        <v>1922</v>
      </c>
      <c r="C192" s="103" t="s">
        <v>546</v>
      </c>
    </row>
    <row r="193" spans="2:3" ht="15.75" x14ac:dyDescent="0.25">
      <c r="B193" s="101">
        <v>1923</v>
      </c>
      <c r="C193" s="103" t="s">
        <v>511</v>
      </c>
    </row>
    <row r="194" spans="2:3" ht="15.75" x14ac:dyDescent="0.25">
      <c r="B194" s="101">
        <v>1924</v>
      </c>
      <c r="C194" s="103" t="s">
        <v>512</v>
      </c>
    </row>
    <row r="195" spans="2:3" ht="15.75" x14ac:dyDescent="0.25">
      <c r="B195" s="101">
        <v>1929</v>
      </c>
      <c r="C195" s="103" t="s">
        <v>513</v>
      </c>
    </row>
    <row r="196" spans="2:3" ht="15.75" x14ac:dyDescent="0.25">
      <c r="B196" s="101">
        <v>193</v>
      </c>
      <c r="C196" s="103" t="s">
        <v>547</v>
      </c>
    </row>
    <row r="197" spans="2:3" ht="15.75" x14ac:dyDescent="0.25">
      <c r="B197" s="101">
        <v>1931</v>
      </c>
      <c r="C197" s="103" t="s">
        <v>548</v>
      </c>
    </row>
    <row r="198" spans="2:3" ht="15.75" x14ac:dyDescent="0.25">
      <c r="B198" s="101">
        <v>19311</v>
      </c>
      <c r="C198" s="103" t="s">
        <v>489</v>
      </c>
    </row>
    <row r="199" spans="2:3" ht="15.75" x14ac:dyDescent="0.25">
      <c r="B199" s="101">
        <v>19312</v>
      </c>
      <c r="C199" s="103" t="s">
        <v>495</v>
      </c>
    </row>
    <row r="200" spans="2:3" ht="15.75" x14ac:dyDescent="0.25">
      <c r="B200" s="101">
        <v>1932</v>
      </c>
      <c r="C200" s="103" t="s">
        <v>549</v>
      </c>
    </row>
    <row r="201" spans="2:3" ht="15.75" x14ac:dyDescent="0.25">
      <c r="B201" s="101">
        <v>19321</v>
      </c>
      <c r="C201" s="103" t="s">
        <v>506</v>
      </c>
    </row>
    <row r="202" spans="2:3" ht="15.75" x14ac:dyDescent="0.25">
      <c r="B202" s="101">
        <v>19322</v>
      </c>
      <c r="C202" s="103" t="s">
        <v>520</v>
      </c>
    </row>
    <row r="203" spans="2:3" ht="15.75" x14ac:dyDescent="0.25">
      <c r="B203" s="101">
        <v>19323</v>
      </c>
      <c r="C203" s="103" t="s">
        <v>524</v>
      </c>
    </row>
    <row r="204" spans="2:3" ht="15.75" x14ac:dyDescent="0.25">
      <c r="B204" s="101">
        <v>19324</v>
      </c>
      <c r="C204" s="103" t="s">
        <v>537</v>
      </c>
    </row>
    <row r="205" spans="2:3" ht="15.75" x14ac:dyDescent="0.25">
      <c r="B205" s="101">
        <v>19328</v>
      </c>
      <c r="C205" s="103" t="s">
        <v>550</v>
      </c>
    </row>
    <row r="206" spans="2:3" ht="15.75" x14ac:dyDescent="0.25">
      <c r="B206" s="101">
        <v>194</v>
      </c>
      <c r="C206" s="103" t="s">
        <v>551</v>
      </c>
    </row>
    <row r="207" spans="2:3" ht="15.75" x14ac:dyDescent="0.25">
      <c r="B207" s="101">
        <v>1941</v>
      </c>
      <c r="C207" s="103" t="s">
        <v>506</v>
      </c>
    </row>
    <row r="208" spans="2:3" ht="15.75" x14ac:dyDescent="0.25">
      <c r="B208" s="101">
        <v>19424</v>
      </c>
      <c r="C208" s="103" t="s">
        <v>516</v>
      </c>
    </row>
    <row r="209" spans="2:3" ht="15.75" x14ac:dyDescent="0.25">
      <c r="B209" s="101">
        <v>1943</v>
      </c>
      <c r="C209" s="103" t="s">
        <v>520</v>
      </c>
    </row>
    <row r="210" spans="2:3" ht="15.75" x14ac:dyDescent="0.25">
      <c r="B210" s="101">
        <v>1944</v>
      </c>
      <c r="C210" s="103" t="s">
        <v>524</v>
      </c>
    </row>
    <row r="211" spans="2:3" ht="15.75" x14ac:dyDescent="0.25">
      <c r="B211" s="101">
        <v>1945</v>
      </c>
      <c r="C211" s="103" t="s">
        <v>537</v>
      </c>
    </row>
    <row r="212" spans="2:3" ht="15.75" x14ac:dyDescent="0.25">
      <c r="B212" s="101">
        <v>1949</v>
      </c>
      <c r="C212" s="103" t="s">
        <v>536</v>
      </c>
    </row>
    <row r="213" spans="2:3" ht="15.75" x14ac:dyDescent="0.25">
      <c r="B213" s="101">
        <v>20</v>
      </c>
      <c r="C213" s="103" t="s">
        <v>552</v>
      </c>
    </row>
    <row r="214" spans="2:3" ht="15.75" x14ac:dyDescent="0.25">
      <c r="B214" s="101">
        <v>201</v>
      </c>
      <c r="C214" s="103" t="s">
        <v>553</v>
      </c>
    </row>
    <row r="215" spans="2:3" ht="15.75" x14ac:dyDescent="0.25">
      <c r="B215" s="101">
        <v>2011</v>
      </c>
      <c r="C215" s="103" t="s">
        <v>553</v>
      </c>
    </row>
    <row r="216" spans="2:3" ht="15.75" x14ac:dyDescent="0.25">
      <c r="B216" s="101">
        <v>20111</v>
      </c>
      <c r="C216" s="103" t="s">
        <v>554</v>
      </c>
    </row>
    <row r="217" spans="2:3" ht="15.75" x14ac:dyDescent="0.25">
      <c r="B217" s="101">
        <v>20112</v>
      </c>
      <c r="C217" s="103" t="s">
        <v>555</v>
      </c>
    </row>
    <row r="218" spans="2:3" ht="15.75" x14ac:dyDescent="0.25">
      <c r="B218" s="101">
        <v>202</v>
      </c>
      <c r="C218" s="103" t="s">
        <v>556</v>
      </c>
    </row>
    <row r="219" spans="2:3" ht="15.75" x14ac:dyDescent="0.25">
      <c r="B219" s="101">
        <v>203</v>
      </c>
      <c r="C219" s="103" t="s">
        <v>557</v>
      </c>
    </row>
    <row r="220" spans="2:3" ht="15.75" x14ac:dyDescent="0.25">
      <c r="B220" s="101">
        <v>2031</v>
      </c>
      <c r="C220" s="103" t="s">
        <v>558</v>
      </c>
    </row>
    <row r="221" spans="2:3" ht="15.75" x14ac:dyDescent="0.25">
      <c r="B221" s="101">
        <v>2032</v>
      </c>
      <c r="C221" s="103" t="s">
        <v>559</v>
      </c>
    </row>
    <row r="222" spans="2:3" ht="15.75" x14ac:dyDescent="0.25">
      <c r="B222" s="101">
        <v>204</v>
      </c>
      <c r="C222" s="103" t="s">
        <v>560</v>
      </c>
    </row>
    <row r="223" spans="2:3" ht="15.75" x14ac:dyDescent="0.25">
      <c r="B223" s="101">
        <v>208</v>
      </c>
      <c r="C223" s="103" t="s">
        <v>561</v>
      </c>
    </row>
    <row r="224" spans="2:3" ht="15.75" x14ac:dyDescent="0.25">
      <c r="B224" s="101">
        <v>209</v>
      </c>
      <c r="C224" s="103" t="s">
        <v>562</v>
      </c>
    </row>
    <row r="225" spans="2:3" ht="15.75" x14ac:dyDescent="0.25">
      <c r="B225" s="101">
        <v>2091</v>
      </c>
      <c r="C225" s="103" t="s">
        <v>563</v>
      </c>
    </row>
    <row r="226" spans="2:3" ht="15.75" x14ac:dyDescent="0.25">
      <c r="B226" s="101">
        <v>2092</v>
      </c>
      <c r="C226" s="103" t="s">
        <v>564</v>
      </c>
    </row>
    <row r="227" spans="2:3" ht="15.75" x14ac:dyDescent="0.25">
      <c r="B227" s="101">
        <v>2093</v>
      </c>
      <c r="C227" s="103" t="s">
        <v>565</v>
      </c>
    </row>
    <row r="228" spans="2:3" ht="15.75" x14ac:dyDescent="0.25">
      <c r="B228" s="101">
        <v>2094</v>
      </c>
      <c r="C228" s="103" t="s">
        <v>566</v>
      </c>
    </row>
    <row r="229" spans="2:3" ht="15.75" x14ac:dyDescent="0.25">
      <c r="B229" s="101">
        <v>2098</v>
      </c>
      <c r="C229" s="103" t="s">
        <v>561</v>
      </c>
    </row>
    <row r="230" spans="2:3" ht="15.75" x14ac:dyDescent="0.25">
      <c r="B230" s="101">
        <v>21</v>
      </c>
      <c r="C230" s="103" t="s">
        <v>48</v>
      </c>
    </row>
    <row r="231" spans="2:3" ht="15.75" x14ac:dyDescent="0.25">
      <c r="B231" s="101">
        <v>211</v>
      </c>
      <c r="C231" s="103" t="s">
        <v>567</v>
      </c>
    </row>
    <row r="232" spans="2:3" ht="15.75" x14ac:dyDescent="0.25">
      <c r="B232" s="101">
        <v>212</v>
      </c>
      <c r="C232" s="103" t="s">
        <v>568</v>
      </c>
    </row>
    <row r="233" spans="2:3" ht="15.75" x14ac:dyDescent="0.25">
      <c r="B233" s="101">
        <v>213</v>
      </c>
      <c r="C233" s="103" t="s">
        <v>569</v>
      </c>
    </row>
    <row r="234" spans="2:3" ht="15.75" x14ac:dyDescent="0.25">
      <c r="B234" s="101">
        <v>2131</v>
      </c>
      <c r="C234" s="103" t="s">
        <v>558</v>
      </c>
    </row>
    <row r="235" spans="2:3" ht="15.75" x14ac:dyDescent="0.25">
      <c r="B235" s="101">
        <v>21311</v>
      </c>
      <c r="C235" s="103" t="s">
        <v>554</v>
      </c>
    </row>
    <row r="236" spans="2:3" ht="15.75" x14ac:dyDescent="0.25">
      <c r="B236" s="101">
        <v>21312</v>
      </c>
      <c r="C236" s="103" t="s">
        <v>555</v>
      </c>
    </row>
    <row r="237" spans="2:3" ht="15.75" x14ac:dyDescent="0.25">
      <c r="B237" s="101">
        <v>2132</v>
      </c>
      <c r="C237" s="103" t="s">
        <v>559</v>
      </c>
    </row>
    <row r="238" spans="2:3" ht="15.75" x14ac:dyDescent="0.25">
      <c r="B238" s="101">
        <v>21321</v>
      </c>
      <c r="C238" s="103" t="s">
        <v>554</v>
      </c>
    </row>
    <row r="239" spans="2:3" ht="15.75" x14ac:dyDescent="0.25">
      <c r="B239" s="101">
        <v>21322</v>
      </c>
      <c r="C239" s="103" t="s">
        <v>555</v>
      </c>
    </row>
    <row r="240" spans="2:3" ht="15.75" x14ac:dyDescent="0.25">
      <c r="B240" s="101">
        <v>214</v>
      </c>
      <c r="C240" s="103" t="s">
        <v>570</v>
      </c>
    </row>
    <row r="241" spans="2:3" ht="15.75" x14ac:dyDescent="0.25">
      <c r="B241" s="101">
        <v>215</v>
      </c>
      <c r="C241" s="103" t="s">
        <v>571</v>
      </c>
    </row>
    <row r="242" spans="2:3" ht="15.75" x14ac:dyDescent="0.25">
      <c r="B242" s="101">
        <v>217</v>
      </c>
      <c r="C242" s="103" t="s">
        <v>572</v>
      </c>
    </row>
    <row r="243" spans="2:3" ht="15.75" x14ac:dyDescent="0.25">
      <c r="B243" s="101">
        <v>218</v>
      </c>
      <c r="C243" s="103" t="s">
        <v>573</v>
      </c>
    </row>
    <row r="244" spans="2:3" ht="15.75" x14ac:dyDescent="0.25">
      <c r="B244" s="101">
        <v>219</v>
      </c>
      <c r="C244" s="103" t="s">
        <v>574</v>
      </c>
    </row>
    <row r="245" spans="2:3" ht="15.75" x14ac:dyDescent="0.25">
      <c r="B245" s="101">
        <v>2191</v>
      </c>
      <c r="C245" s="103" t="s">
        <v>567</v>
      </c>
    </row>
    <row r="246" spans="2:3" ht="15.75" x14ac:dyDescent="0.25">
      <c r="B246" s="101">
        <v>2192</v>
      </c>
      <c r="C246" s="103" t="s">
        <v>568</v>
      </c>
    </row>
    <row r="247" spans="2:3" ht="15.75" x14ac:dyDescent="0.25">
      <c r="B247" s="101">
        <v>2913</v>
      </c>
      <c r="C247" s="103" t="s">
        <v>569</v>
      </c>
    </row>
    <row r="248" spans="2:3" ht="15.75" x14ac:dyDescent="0.25">
      <c r="B248" s="101">
        <v>2194</v>
      </c>
      <c r="C248" s="103" t="s">
        <v>570</v>
      </c>
    </row>
    <row r="249" spans="2:3" ht="15.75" x14ac:dyDescent="0.25">
      <c r="B249" s="101">
        <v>2195</v>
      </c>
      <c r="C249" s="103" t="s">
        <v>571</v>
      </c>
    </row>
    <row r="250" spans="2:3" ht="15.75" x14ac:dyDescent="0.25">
      <c r="B250" s="101">
        <v>2197</v>
      </c>
      <c r="C250" s="103" t="s">
        <v>572</v>
      </c>
    </row>
    <row r="251" spans="2:3" ht="15.75" x14ac:dyDescent="0.25">
      <c r="B251" s="101">
        <v>2198</v>
      </c>
      <c r="C251" s="103" t="s">
        <v>573</v>
      </c>
    </row>
    <row r="252" spans="2:3" ht="15.75" x14ac:dyDescent="0.25">
      <c r="B252" s="101">
        <v>22</v>
      </c>
      <c r="C252" s="103" t="s">
        <v>49</v>
      </c>
    </row>
    <row r="253" spans="2:3" ht="15.75" x14ac:dyDescent="0.25">
      <c r="B253" s="101">
        <v>221</v>
      </c>
      <c r="C253" s="103" t="s">
        <v>575</v>
      </c>
    </row>
    <row r="254" spans="2:3" ht="15.75" x14ac:dyDescent="0.25">
      <c r="B254" s="101">
        <v>222</v>
      </c>
      <c r="C254" s="103" t="s">
        <v>576</v>
      </c>
    </row>
    <row r="255" spans="2:3" ht="15.75" x14ac:dyDescent="0.25">
      <c r="B255" s="101">
        <v>229</v>
      </c>
      <c r="C255" s="103" t="s">
        <v>577</v>
      </c>
    </row>
    <row r="256" spans="2:3" ht="15.75" x14ac:dyDescent="0.25">
      <c r="B256" s="101">
        <v>2291</v>
      </c>
      <c r="C256" s="103" t="s">
        <v>575</v>
      </c>
    </row>
    <row r="257" spans="2:3" ht="15.75" x14ac:dyDescent="0.25">
      <c r="B257" s="101">
        <v>2292</v>
      </c>
      <c r="C257" s="103" t="s">
        <v>576</v>
      </c>
    </row>
    <row r="258" spans="2:3" ht="15.75" x14ac:dyDescent="0.25">
      <c r="B258" s="101">
        <v>23</v>
      </c>
      <c r="C258" s="103" t="s">
        <v>50</v>
      </c>
    </row>
    <row r="259" spans="2:3" ht="15.75" x14ac:dyDescent="0.25">
      <c r="B259" s="101">
        <v>231</v>
      </c>
      <c r="C259" s="103" t="s">
        <v>578</v>
      </c>
    </row>
    <row r="260" spans="2:3" ht="15.75" x14ac:dyDescent="0.25">
      <c r="B260" s="101">
        <v>232</v>
      </c>
      <c r="C260" s="103" t="s">
        <v>579</v>
      </c>
    </row>
    <row r="261" spans="2:3" ht="15.75" x14ac:dyDescent="0.25">
      <c r="B261" s="101">
        <v>233</v>
      </c>
      <c r="C261" s="103" t="s">
        <v>580</v>
      </c>
    </row>
    <row r="262" spans="2:3" ht="15.75" x14ac:dyDescent="0.25">
      <c r="B262" s="101">
        <v>2331</v>
      </c>
      <c r="C262" s="103" t="s">
        <v>558</v>
      </c>
    </row>
    <row r="263" spans="2:3" ht="15.75" x14ac:dyDescent="0.25">
      <c r="B263" s="101">
        <v>23311</v>
      </c>
      <c r="C263" s="103" t="s">
        <v>554</v>
      </c>
    </row>
    <row r="264" spans="2:3" ht="15.75" x14ac:dyDescent="0.25">
      <c r="B264" s="101">
        <v>23312</v>
      </c>
      <c r="C264" s="103" t="s">
        <v>555</v>
      </c>
    </row>
    <row r="265" spans="2:3" ht="15.75" x14ac:dyDescent="0.25">
      <c r="B265" s="101">
        <v>2332</v>
      </c>
      <c r="C265" s="103" t="s">
        <v>559</v>
      </c>
    </row>
    <row r="266" spans="2:3" ht="15.75" x14ac:dyDescent="0.25">
      <c r="B266" s="101">
        <v>23321</v>
      </c>
      <c r="C266" s="103" t="s">
        <v>554</v>
      </c>
    </row>
    <row r="267" spans="2:3" ht="15.75" x14ac:dyDescent="0.25">
      <c r="B267" s="101">
        <v>23322</v>
      </c>
      <c r="C267" s="103" t="s">
        <v>555</v>
      </c>
    </row>
    <row r="268" spans="2:3" ht="15.75" x14ac:dyDescent="0.25">
      <c r="B268" s="101">
        <v>234</v>
      </c>
      <c r="C268" s="103" t="s">
        <v>581</v>
      </c>
    </row>
    <row r="269" spans="2:3" ht="15.75" x14ac:dyDescent="0.25">
      <c r="B269" s="101">
        <v>235</v>
      </c>
      <c r="C269" s="103" t="s">
        <v>582</v>
      </c>
    </row>
    <row r="270" spans="2:3" ht="15.75" x14ac:dyDescent="0.25">
      <c r="B270" s="101">
        <v>237</v>
      </c>
      <c r="C270" s="103" t="s">
        <v>583</v>
      </c>
    </row>
    <row r="271" spans="2:3" ht="15.75" x14ac:dyDescent="0.25">
      <c r="B271" s="101">
        <v>238</v>
      </c>
      <c r="C271" s="103" t="s">
        <v>584</v>
      </c>
    </row>
    <row r="272" spans="2:3" ht="15.75" x14ac:dyDescent="0.25">
      <c r="B272" s="101">
        <v>239</v>
      </c>
      <c r="C272" s="103" t="s">
        <v>585</v>
      </c>
    </row>
    <row r="273" spans="2:3" ht="15.75" x14ac:dyDescent="0.25">
      <c r="B273" s="101">
        <v>2391</v>
      </c>
      <c r="C273" s="103" t="s">
        <v>578</v>
      </c>
    </row>
    <row r="274" spans="2:3" ht="15.75" x14ac:dyDescent="0.25">
      <c r="B274" s="101">
        <v>2392</v>
      </c>
      <c r="C274" s="103" t="s">
        <v>579</v>
      </c>
    </row>
    <row r="275" spans="2:3" ht="15.75" x14ac:dyDescent="0.25">
      <c r="B275" s="101">
        <v>2393</v>
      </c>
      <c r="C275" s="103" t="s">
        <v>580</v>
      </c>
    </row>
    <row r="276" spans="2:3" ht="15.75" x14ac:dyDescent="0.25">
      <c r="B276" s="101">
        <v>2394</v>
      </c>
      <c r="C276" s="103" t="s">
        <v>581</v>
      </c>
    </row>
    <row r="277" spans="2:3" ht="15.75" x14ac:dyDescent="0.25">
      <c r="B277" s="101">
        <v>2395</v>
      </c>
      <c r="C277" s="103" t="s">
        <v>582</v>
      </c>
    </row>
    <row r="278" spans="2:3" ht="15.75" x14ac:dyDescent="0.25">
      <c r="B278" s="101">
        <v>2397</v>
      </c>
      <c r="C278" s="103" t="s">
        <v>583</v>
      </c>
    </row>
    <row r="279" spans="2:3" ht="15.75" x14ac:dyDescent="0.25">
      <c r="B279" s="101">
        <v>2398</v>
      </c>
      <c r="C279" s="103" t="s">
        <v>584</v>
      </c>
    </row>
    <row r="280" spans="2:3" ht="15.75" x14ac:dyDescent="0.25">
      <c r="B280" s="104">
        <v>24</v>
      </c>
      <c r="C280" s="103" t="s">
        <v>51</v>
      </c>
    </row>
    <row r="281" spans="2:3" ht="15.75" x14ac:dyDescent="0.25">
      <c r="B281" s="101">
        <v>241</v>
      </c>
      <c r="C281" s="103" t="s">
        <v>586</v>
      </c>
    </row>
    <row r="282" spans="2:3" ht="15.75" x14ac:dyDescent="0.25">
      <c r="B282" s="101">
        <v>242</v>
      </c>
      <c r="C282" s="103" t="s">
        <v>587</v>
      </c>
    </row>
    <row r="283" spans="2:3" ht="15.75" x14ac:dyDescent="0.25">
      <c r="B283" s="101">
        <v>243</v>
      </c>
      <c r="C283" s="103" t="s">
        <v>588</v>
      </c>
    </row>
    <row r="284" spans="2:3" ht="15.75" x14ac:dyDescent="0.25">
      <c r="B284" s="101">
        <v>244</v>
      </c>
      <c r="C284" s="103" t="s">
        <v>589</v>
      </c>
    </row>
    <row r="285" spans="2:3" ht="15.75" x14ac:dyDescent="0.25">
      <c r="B285" s="101">
        <v>249</v>
      </c>
      <c r="C285" s="103" t="s">
        <v>590</v>
      </c>
    </row>
    <row r="286" spans="2:3" ht="15.75" x14ac:dyDescent="0.25">
      <c r="B286" s="101">
        <v>2491</v>
      </c>
      <c r="C286" s="103" t="s">
        <v>586</v>
      </c>
    </row>
    <row r="287" spans="2:3" ht="15.75" x14ac:dyDescent="0.25">
      <c r="B287" s="101">
        <v>2492</v>
      </c>
      <c r="C287" s="103" t="s">
        <v>587</v>
      </c>
    </row>
    <row r="288" spans="2:3" ht="15.75" x14ac:dyDescent="0.25">
      <c r="B288" s="104">
        <v>2493</v>
      </c>
      <c r="C288" s="103" t="s">
        <v>588</v>
      </c>
    </row>
    <row r="289" spans="2:3" ht="15.75" x14ac:dyDescent="0.25">
      <c r="B289" s="101">
        <v>2494</v>
      </c>
      <c r="C289" s="103" t="s">
        <v>589</v>
      </c>
    </row>
    <row r="290" spans="2:3" ht="15.75" x14ac:dyDescent="0.25">
      <c r="B290" s="101">
        <v>25</v>
      </c>
      <c r="C290" s="103" t="s">
        <v>52</v>
      </c>
    </row>
    <row r="291" spans="2:3" ht="15.75" x14ac:dyDescent="0.25">
      <c r="B291" s="101">
        <v>251</v>
      </c>
      <c r="C291" s="103" t="s">
        <v>591</v>
      </c>
    </row>
    <row r="292" spans="2:3" ht="15.75" x14ac:dyDescent="0.25">
      <c r="B292" s="101">
        <v>252</v>
      </c>
      <c r="C292" s="103" t="s">
        <v>592</v>
      </c>
    </row>
    <row r="293" spans="2:3" ht="15.75" x14ac:dyDescent="0.25">
      <c r="B293" s="101">
        <v>2521</v>
      </c>
      <c r="C293" s="103" t="s">
        <v>593</v>
      </c>
    </row>
    <row r="294" spans="2:3" ht="15.75" x14ac:dyDescent="0.25">
      <c r="B294" s="101">
        <v>2522</v>
      </c>
      <c r="C294" s="103" t="s">
        <v>594</v>
      </c>
    </row>
    <row r="295" spans="2:3" ht="15.75" x14ac:dyDescent="0.25">
      <c r="B295" s="101">
        <v>2523</v>
      </c>
      <c r="C295" s="103" t="s">
        <v>595</v>
      </c>
    </row>
    <row r="296" spans="2:3" ht="15.75" x14ac:dyDescent="0.25">
      <c r="B296" s="101">
        <v>2524</v>
      </c>
      <c r="C296" s="103" t="s">
        <v>596</v>
      </c>
    </row>
    <row r="297" spans="2:3" ht="15.75" x14ac:dyDescent="0.25">
      <c r="B297" s="101">
        <v>253</v>
      </c>
      <c r="C297" s="103" t="s">
        <v>597</v>
      </c>
    </row>
    <row r="298" spans="2:3" ht="15.75" x14ac:dyDescent="0.25">
      <c r="B298" s="101">
        <v>259</v>
      </c>
      <c r="C298" s="103" t="s">
        <v>598</v>
      </c>
    </row>
    <row r="299" spans="2:3" ht="15.75" x14ac:dyDescent="0.25">
      <c r="B299" s="101">
        <v>2591</v>
      </c>
      <c r="C299" s="103" t="s">
        <v>591</v>
      </c>
    </row>
    <row r="300" spans="2:3" ht="15.75" x14ac:dyDescent="0.25">
      <c r="B300" s="101">
        <v>2592</v>
      </c>
      <c r="C300" s="103" t="s">
        <v>592</v>
      </c>
    </row>
    <row r="301" spans="2:3" ht="15.75" x14ac:dyDescent="0.25">
      <c r="B301" s="101">
        <v>2593</v>
      </c>
      <c r="C301" s="103" t="s">
        <v>597</v>
      </c>
    </row>
    <row r="302" spans="2:3" ht="15.75" x14ac:dyDescent="0.25">
      <c r="B302" s="101">
        <v>26</v>
      </c>
      <c r="C302" s="103" t="s">
        <v>53</v>
      </c>
    </row>
    <row r="303" spans="2:3" ht="15.75" x14ac:dyDescent="0.25">
      <c r="B303" s="101">
        <v>261</v>
      </c>
      <c r="C303" s="103" t="s">
        <v>599</v>
      </c>
    </row>
    <row r="304" spans="2:3" ht="15.75" x14ac:dyDescent="0.25">
      <c r="B304" s="101">
        <v>262</v>
      </c>
      <c r="C304" s="103" t="s">
        <v>600</v>
      </c>
    </row>
    <row r="305" spans="2:3" ht="15.75" x14ac:dyDescent="0.25">
      <c r="B305" s="101">
        <v>269</v>
      </c>
      <c r="C305" s="103" t="s">
        <v>601</v>
      </c>
    </row>
    <row r="306" spans="2:3" ht="15.75" x14ac:dyDescent="0.25">
      <c r="B306" s="101">
        <v>2691</v>
      </c>
      <c r="C306" s="103" t="s">
        <v>599</v>
      </c>
    </row>
    <row r="307" spans="2:3" ht="15.75" x14ac:dyDescent="0.25">
      <c r="B307" s="101">
        <v>2692</v>
      </c>
      <c r="C307" s="103" t="s">
        <v>600</v>
      </c>
    </row>
    <row r="308" spans="2:3" ht="15.75" x14ac:dyDescent="0.25">
      <c r="B308" s="101">
        <v>27</v>
      </c>
      <c r="C308" s="103" t="s">
        <v>54</v>
      </c>
    </row>
    <row r="309" spans="2:3" ht="15.75" x14ac:dyDescent="0.25">
      <c r="B309" s="101">
        <v>271</v>
      </c>
      <c r="C309" s="103" t="s">
        <v>602</v>
      </c>
    </row>
    <row r="310" spans="2:3" ht="15.75" x14ac:dyDescent="0.25">
      <c r="B310" s="101">
        <v>2711</v>
      </c>
      <c r="C310" s="103" t="s">
        <v>603</v>
      </c>
    </row>
    <row r="311" spans="2:3" ht="15.75" x14ac:dyDescent="0.25">
      <c r="B311" s="101">
        <v>2412</v>
      </c>
      <c r="C311" s="103" t="s">
        <v>604</v>
      </c>
    </row>
    <row r="312" spans="2:3" ht="15.75" x14ac:dyDescent="0.25">
      <c r="B312" s="101">
        <v>272</v>
      </c>
      <c r="C312" s="103" t="s">
        <v>530</v>
      </c>
    </row>
    <row r="313" spans="2:3" ht="15.75" x14ac:dyDescent="0.25">
      <c r="B313" s="101">
        <v>2721</v>
      </c>
      <c r="C313" s="103" t="s">
        <v>603</v>
      </c>
    </row>
    <row r="314" spans="2:3" ht="15.75" x14ac:dyDescent="0.25">
      <c r="B314" s="101">
        <v>2722</v>
      </c>
      <c r="C314" s="103" t="s">
        <v>604</v>
      </c>
    </row>
    <row r="315" spans="2:3" ht="15.75" x14ac:dyDescent="0.25">
      <c r="B315" s="101">
        <v>2723</v>
      </c>
      <c r="C315" s="103" t="s">
        <v>605</v>
      </c>
    </row>
    <row r="316" spans="2:3" ht="15.75" x14ac:dyDescent="0.25">
      <c r="B316" s="101">
        <v>2724</v>
      </c>
      <c r="C316" s="103" t="s">
        <v>606</v>
      </c>
    </row>
    <row r="317" spans="2:3" ht="15.75" x14ac:dyDescent="0.25">
      <c r="B317" s="101">
        <v>2725</v>
      </c>
      <c r="C317" s="103" t="s">
        <v>607</v>
      </c>
    </row>
    <row r="318" spans="2:3" ht="15.75" x14ac:dyDescent="0.25">
      <c r="B318" s="101">
        <v>2726</v>
      </c>
      <c r="C318" s="103" t="s">
        <v>608</v>
      </c>
    </row>
    <row r="319" spans="2:3" ht="15.75" x14ac:dyDescent="0.25">
      <c r="B319" s="101">
        <v>2727</v>
      </c>
      <c r="C319" s="103" t="s">
        <v>609</v>
      </c>
    </row>
    <row r="320" spans="2:3" ht="15.75" x14ac:dyDescent="0.25">
      <c r="B320" s="101">
        <v>273</v>
      </c>
      <c r="C320" s="103" t="s">
        <v>531</v>
      </c>
    </row>
    <row r="321" spans="2:3" ht="15.75" x14ac:dyDescent="0.25">
      <c r="B321" s="101">
        <v>2731</v>
      </c>
      <c r="C321" s="103" t="s">
        <v>610</v>
      </c>
    </row>
    <row r="322" spans="2:3" ht="15.75" x14ac:dyDescent="0.25">
      <c r="B322" s="101">
        <v>2732</v>
      </c>
      <c r="C322" s="103" t="s">
        <v>611</v>
      </c>
    </row>
    <row r="323" spans="2:3" ht="15.75" x14ac:dyDescent="0.25">
      <c r="B323" s="101">
        <v>2733</v>
      </c>
      <c r="C323" s="103" t="s">
        <v>612</v>
      </c>
    </row>
    <row r="324" spans="2:3" ht="15.75" x14ac:dyDescent="0.25">
      <c r="B324" s="101">
        <v>2735</v>
      </c>
      <c r="C324" s="103" t="s">
        <v>613</v>
      </c>
    </row>
    <row r="325" spans="2:3" ht="15.75" x14ac:dyDescent="0.25">
      <c r="B325" s="101">
        <v>274</v>
      </c>
      <c r="C325" s="103" t="s">
        <v>532</v>
      </c>
    </row>
    <row r="326" spans="2:3" ht="15.75" x14ac:dyDescent="0.25">
      <c r="B326" s="101">
        <v>2741</v>
      </c>
      <c r="C326" s="103" t="s">
        <v>614</v>
      </c>
    </row>
    <row r="327" spans="2:3" ht="15.75" x14ac:dyDescent="0.25">
      <c r="B327" s="101">
        <v>2742</v>
      </c>
      <c r="C327" s="103" t="s">
        <v>615</v>
      </c>
    </row>
    <row r="328" spans="2:3" ht="15.75" x14ac:dyDescent="0.25">
      <c r="B328" s="101">
        <v>28</v>
      </c>
      <c r="C328" s="103" t="s">
        <v>1</v>
      </c>
    </row>
    <row r="329" spans="2:3" ht="15.75" x14ac:dyDescent="0.25">
      <c r="B329" s="101">
        <v>281</v>
      </c>
      <c r="C329" s="103" t="s">
        <v>616</v>
      </c>
    </row>
    <row r="330" spans="2:3" ht="15.75" x14ac:dyDescent="0.25">
      <c r="B330" s="101">
        <v>284</v>
      </c>
      <c r="C330" s="103" t="s">
        <v>617</v>
      </c>
    </row>
    <row r="331" spans="2:3" ht="15.75" x14ac:dyDescent="0.25">
      <c r="B331" s="101">
        <v>285</v>
      </c>
      <c r="C331" s="103" t="s">
        <v>618</v>
      </c>
    </row>
    <row r="332" spans="2:3" ht="15.75" x14ac:dyDescent="0.25">
      <c r="B332" s="101">
        <v>286</v>
      </c>
      <c r="C332" s="103" t="s">
        <v>619</v>
      </c>
    </row>
    <row r="333" spans="2:3" ht="15.75" x14ac:dyDescent="0.25">
      <c r="B333" s="101">
        <v>289</v>
      </c>
      <c r="C333" s="103" t="s">
        <v>620</v>
      </c>
    </row>
    <row r="334" spans="2:3" ht="15.75" x14ac:dyDescent="0.25">
      <c r="B334" s="101">
        <v>2891</v>
      </c>
      <c r="C334" s="103" t="s">
        <v>616</v>
      </c>
    </row>
    <row r="335" spans="2:3" ht="15.75" x14ac:dyDescent="0.25">
      <c r="B335" s="101">
        <v>2892</v>
      </c>
      <c r="C335" s="103" t="s">
        <v>617</v>
      </c>
    </row>
    <row r="336" spans="2:3" ht="15.75" x14ac:dyDescent="0.25">
      <c r="B336" s="101">
        <v>2893</v>
      </c>
      <c r="C336" s="103" t="s">
        <v>618</v>
      </c>
    </row>
    <row r="337" spans="2:3" ht="15.75" x14ac:dyDescent="0.25">
      <c r="B337" s="101">
        <v>2894</v>
      </c>
      <c r="C337" s="103" t="s">
        <v>619</v>
      </c>
    </row>
    <row r="338" spans="2:3" ht="15.75" x14ac:dyDescent="0.25">
      <c r="B338" s="101">
        <v>29</v>
      </c>
      <c r="C338" s="103" t="s">
        <v>55</v>
      </c>
    </row>
    <row r="339" spans="2:3" ht="15.75" x14ac:dyDescent="0.25">
      <c r="B339" s="101">
        <v>291</v>
      </c>
      <c r="C339" s="103" t="s">
        <v>616</v>
      </c>
    </row>
    <row r="340" spans="2:3" ht="15.75" x14ac:dyDescent="0.25">
      <c r="B340" s="101">
        <v>2911</v>
      </c>
      <c r="C340" s="103" t="s">
        <v>553</v>
      </c>
    </row>
    <row r="341" spans="2:3" ht="15.75" x14ac:dyDescent="0.25">
      <c r="B341" s="101">
        <v>2912</v>
      </c>
      <c r="C341" s="103" t="s">
        <v>621</v>
      </c>
    </row>
    <row r="342" spans="2:3" ht="15.75" x14ac:dyDescent="0.25">
      <c r="B342" s="101">
        <v>2913</v>
      </c>
      <c r="C342" s="103" t="s">
        <v>622</v>
      </c>
    </row>
    <row r="343" spans="2:3" ht="15.75" x14ac:dyDescent="0.25">
      <c r="B343" s="101">
        <v>1914</v>
      </c>
      <c r="C343" s="103" t="s">
        <v>623</v>
      </c>
    </row>
    <row r="344" spans="2:3" ht="15.75" x14ac:dyDescent="0.25">
      <c r="B344" s="101">
        <v>2918</v>
      </c>
      <c r="C344" s="103" t="s">
        <v>624</v>
      </c>
    </row>
    <row r="345" spans="2:3" ht="15.75" x14ac:dyDescent="0.25">
      <c r="B345" s="101">
        <v>292</v>
      </c>
      <c r="C345" s="103" t="s">
        <v>625</v>
      </c>
    </row>
    <row r="346" spans="2:3" ht="15.75" x14ac:dyDescent="0.25">
      <c r="B346" s="101">
        <v>2921</v>
      </c>
      <c r="C346" s="103" t="s">
        <v>567</v>
      </c>
    </row>
    <row r="347" spans="2:3" ht="15.75" x14ac:dyDescent="0.25">
      <c r="B347" s="101">
        <v>2922</v>
      </c>
      <c r="C347" s="103" t="s">
        <v>568</v>
      </c>
    </row>
    <row r="348" spans="2:3" ht="15.75" x14ac:dyDescent="0.25">
      <c r="B348" s="101">
        <v>2923</v>
      </c>
      <c r="C348" s="103" t="s">
        <v>569</v>
      </c>
    </row>
    <row r="349" spans="2:3" ht="15.75" x14ac:dyDescent="0.25">
      <c r="B349" s="101">
        <v>2924</v>
      </c>
      <c r="C349" s="103" t="s">
        <v>570</v>
      </c>
    </row>
    <row r="350" spans="2:3" ht="15.75" x14ac:dyDescent="0.25">
      <c r="B350" s="101">
        <v>2925</v>
      </c>
      <c r="C350" s="103" t="s">
        <v>571</v>
      </c>
    </row>
    <row r="351" spans="2:3" ht="15.75" x14ac:dyDescent="0.25">
      <c r="B351" s="101">
        <v>2927</v>
      </c>
      <c r="C351" s="103" t="s">
        <v>572</v>
      </c>
    </row>
    <row r="352" spans="2:3" ht="15.75" x14ac:dyDescent="0.25">
      <c r="B352" s="101">
        <v>2928</v>
      </c>
      <c r="C352" s="103" t="s">
        <v>573</v>
      </c>
    </row>
    <row r="353" spans="2:3" ht="15.75" x14ac:dyDescent="0.25">
      <c r="B353" s="101">
        <v>293</v>
      </c>
      <c r="C353" s="103" t="s">
        <v>626</v>
      </c>
    </row>
    <row r="354" spans="2:3" ht="15.75" x14ac:dyDescent="0.25">
      <c r="B354" s="101">
        <v>2931</v>
      </c>
      <c r="C354" s="103" t="s">
        <v>575</v>
      </c>
    </row>
    <row r="355" spans="2:3" ht="15.75" x14ac:dyDescent="0.25">
      <c r="B355" s="101">
        <v>2932</v>
      </c>
      <c r="C355" s="103" t="s">
        <v>576</v>
      </c>
    </row>
    <row r="356" spans="2:3" ht="15.75" x14ac:dyDescent="0.25">
      <c r="B356" s="101">
        <v>294</v>
      </c>
      <c r="C356" s="103" t="s">
        <v>627</v>
      </c>
    </row>
    <row r="357" spans="2:3" ht="15.75" x14ac:dyDescent="0.25">
      <c r="B357" s="101">
        <v>2941</v>
      </c>
      <c r="C357" s="103" t="s">
        <v>578</v>
      </c>
    </row>
    <row r="358" spans="2:3" ht="15.75" x14ac:dyDescent="0.25">
      <c r="B358" s="101">
        <v>2942</v>
      </c>
      <c r="C358" s="103" t="s">
        <v>579</v>
      </c>
    </row>
    <row r="359" spans="2:3" ht="15.75" x14ac:dyDescent="0.25">
      <c r="B359" s="101">
        <v>2943</v>
      </c>
      <c r="C359" s="103" t="s">
        <v>580</v>
      </c>
    </row>
    <row r="360" spans="2:3" ht="15.75" x14ac:dyDescent="0.25">
      <c r="B360" s="101">
        <v>2944</v>
      </c>
      <c r="C360" s="103" t="s">
        <v>581</v>
      </c>
    </row>
    <row r="361" spans="2:3" ht="15.75" x14ac:dyDescent="0.25">
      <c r="B361" s="101">
        <v>2945</v>
      </c>
      <c r="C361" s="103" t="s">
        <v>582</v>
      </c>
    </row>
    <row r="362" spans="2:3" ht="15.75" x14ac:dyDescent="0.25">
      <c r="B362" s="101">
        <v>2947</v>
      </c>
      <c r="C362" s="103" t="s">
        <v>583</v>
      </c>
    </row>
    <row r="363" spans="2:3" ht="15.75" x14ac:dyDescent="0.25">
      <c r="B363" s="101">
        <v>2948</v>
      </c>
      <c r="C363" s="103" t="s">
        <v>584</v>
      </c>
    </row>
    <row r="364" spans="2:3" ht="15.75" x14ac:dyDescent="0.25">
      <c r="B364" s="101">
        <v>295</v>
      </c>
      <c r="C364" s="103" t="s">
        <v>617</v>
      </c>
    </row>
    <row r="365" spans="2:3" ht="15.75" x14ac:dyDescent="0.25">
      <c r="B365" s="101">
        <v>2951</v>
      </c>
      <c r="C365" s="103" t="s">
        <v>586</v>
      </c>
    </row>
    <row r="366" spans="2:3" ht="15.75" x14ac:dyDescent="0.25">
      <c r="B366" s="101">
        <v>2952</v>
      </c>
      <c r="C366" s="103" t="s">
        <v>587</v>
      </c>
    </row>
    <row r="367" spans="2:3" ht="15.75" x14ac:dyDescent="0.25">
      <c r="B367" s="101">
        <v>2953</v>
      </c>
      <c r="C367" s="103" t="s">
        <v>588</v>
      </c>
    </row>
    <row r="368" spans="2:3" ht="15.75" x14ac:dyDescent="0.25">
      <c r="B368" s="101">
        <v>2954</v>
      </c>
      <c r="C368" s="103" t="s">
        <v>589</v>
      </c>
    </row>
    <row r="369" spans="2:3" ht="15.75" x14ac:dyDescent="0.25">
      <c r="B369" s="101">
        <v>296</v>
      </c>
      <c r="C369" s="103" t="s">
        <v>618</v>
      </c>
    </row>
    <row r="370" spans="2:3" ht="15.75" x14ac:dyDescent="0.25">
      <c r="B370" s="101">
        <v>2961</v>
      </c>
      <c r="C370" s="103" t="s">
        <v>591</v>
      </c>
    </row>
    <row r="371" spans="2:3" ht="15.75" x14ac:dyDescent="0.25">
      <c r="B371" s="101">
        <v>2962</v>
      </c>
      <c r="C371" s="103" t="s">
        <v>592</v>
      </c>
    </row>
    <row r="372" spans="2:3" ht="15.75" x14ac:dyDescent="0.25">
      <c r="B372" s="101">
        <v>2963</v>
      </c>
      <c r="C372" s="103" t="s">
        <v>597</v>
      </c>
    </row>
    <row r="373" spans="2:3" ht="15.75" x14ac:dyDescent="0.25">
      <c r="B373" s="101">
        <v>297</v>
      </c>
      <c r="C373" s="103" t="s">
        <v>619</v>
      </c>
    </row>
    <row r="374" spans="2:3" ht="15.75" x14ac:dyDescent="0.25">
      <c r="B374" s="101">
        <v>2971</v>
      </c>
      <c r="C374" s="103" t="s">
        <v>599</v>
      </c>
    </row>
    <row r="375" spans="2:3" ht="15.75" x14ac:dyDescent="0.25">
      <c r="B375" s="101">
        <v>2972</v>
      </c>
      <c r="C375" s="103" t="s">
        <v>600</v>
      </c>
    </row>
    <row r="376" spans="2:3" ht="15.75" x14ac:dyDescent="0.25">
      <c r="B376" s="101">
        <v>298</v>
      </c>
      <c r="C376" s="103" t="s">
        <v>628</v>
      </c>
    </row>
    <row r="377" spans="2:3" ht="15.75" x14ac:dyDescent="0.25">
      <c r="B377" s="101">
        <v>2981</v>
      </c>
      <c r="C377" s="103" t="s">
        <v>616</v>
      </c>
    </row>
    <row r="378" spans="2:3" ht="15.75" x14ac:dyDescent="0.25">
      <c r="B378" s="101">
        <v>2982</v>
      </c>
      <c r="C378" s="103" t="s">
        <v>617</v>
      </c>
    </row>
    <row r="379" spans="2:3" ht="15.75" x14ac:dyDescent="0.25">
      <c r="B379" s="101">
        <v>2983</v>
      </c>
      <c r="C379" s="103" t="s">
        <v>618</v>
      </c>
    </row>
    <row r="380" spans="2:3" ht="15.75" x14ac:dyDescent="0.25">
      <c r="B380" s="101">
        <v>2984</v>
      </c>
      <c r="C380" s="103" t="s">
        <v>619</v>
      </c>
    </row>
    <row r="381" spans="2:3" ht="15.75" x14ac:dyDescent="0.25">
      <c r="B381" s="101">
        <v>30</v>
      </c>
      <c r="C381" s="103" t="s">
        <v>56</v>
      </c>
    </row>
    <row r="382" spans="2:3" ht="15.75" x14ac:dyDescent="0.25">
      <c r="B382" s="101">
        <v>301</v>
      </c>
      <c r="C382" s="103" t="s">
        <v>629</v>
      </c>
    </row>
    <row r="383" spans="2:3" ht="15.75" x14ac:dyDescent="0.25">
      <c r="B383" s="101">
        <v>3011</v>
      </c>
      <c r="C383" s="103" t="s">
        <v>630</v>
      </c>
    </row>
    <row r="384" spans="2:3" ht="15.75" x14ac:dyDescent="0.25">
      <c r="B384" s="101">
        <v>30111</v>
      </c>
      <c r="C384" s="103" t="s">
        <v>481</v>
      </c>
    </row>
    <row r="385" spans="2:3" ht="15.75" x14ac:dyDescent="0.25">
      <c r="B385" s="101">
        <v>30112</v>
      </c>
      <c r="C385" s="103" t="s">
        <v>482</v>
      </c>
    </row>
    <row r="386" spans="2:3" ht="15.75" x14ac:dyDescent="0.25">
      <c r="B386" s="101">
        <v>30113</v>
      </c>
      <c r="C386" s="103" t="s">
        <v>631</v>
      </c>
    </row>
    <row r="387" spans="2:3" ht="15.75" x14ac:dyDescent="0.25">
      <c r="B387" s="101">
        <v>30114</v>
      </c>
      <c r="C387" s="103" t="s">
        <v>484</v>
      </c>
    </row>
    <row r="388" spans="2:3" ht="15.75" x14ac:dyDescent="0.25">
      <c r="B388" s="101">
        <v>302</v>
      </c>
      <c r="C388" s="103" t="s">
        <v>632</v>
      </c>
    </row>
    <row r="389" spans="2:3" ht="15.75" x14ac:dyDescent="0.25">
      <c r="B389" s="101">
        <v>3021</v>
      </c>
      <c r="C389" s="103" t="s">
        <v>633</v>
      </c>
    </row>
    <row r="390" spans="2:3" ht="15.75" x14ac:dyDescent="0.25">
      <c r="B390" s="101">
        <v>3022</v>
      </c>
      <c r="C390" s="103" t="s">
        <v>634</v>
      </c>
    </row>
    <row r="391" spans="2:3" ht="15.75" x14ac:dyDescent="0.25">
      <c r="B391" s="101">
        <v>3023</v>
      </c>
      <c r="C391" s="103" t="s">
        <v>635</v>
      </c>
    </row>
    <row r="392" spans="2:3" ht="15.75" x14ac:dyDescent="0.25">
      <c r="B392" s="101">
        <v>30231</v>
      </c>
      <c r="C392" s="103" t="s">
        <v>636</v>
      </c>
    </row>
    <row r="393" spans="2:3" ht="15.75" x14ac:dyDescent="0.25">
      <c r="B393" s="101">
        <v>30232</v>
      </c>
      <c r="C393" s="103" t="s">
        <v>637</v>
      </c>
    </row>
    <row r="394" spans="2:3" ht="15.75" x14ac:dyDescent="0.25">
      <c r="B394" s="101">
        <v>3024</v>
      </c>
      <c r="C394" s="103" t="s">
        <v>638</v>
      </c>
    </row>
    <row r="395" spans="2:3" ht="15.75" x14ac:dyDescent="0.25">
      <c r="B395" s="101">
        <v>30241</v>
      </c>
      <c r="C395" s="103" t="s">
        <v>639</v>
      </c>
    </row>
    <row r="396" spans="2:3" ht="15.75" x14ac:dyDescent="0.25">
      <c r="B396" s="101">
        <v>30242</v>
      </c>
      <c r="C396" s="103" t="s">
        <v>640</v>
      </c>
    </row>
    <row r="397" spans="2:3" ht="15.75" x14ac:dyDescent="0.25">
      <c r="B397" s="101">
        <v>3025</v>
      </c>
      <c r="C397" s="103" t="s">
        <v>641</v>
      </c>
    </row>
    <row r="398" spans="2:3" ht="15.75" x14ac:dyDescent="0.25">
      <c r="B398" s="101">
        <v>3028</v>
      </c>
      <c r="C398" s="103" t="s">
        <v>642</v>
      </c>
    </row>
    <row r="399" spans="2:3" ht="15.75" x14ac:dyDescent="0.25">
      <c r="B399" s="101">
        <v>309</v>
      </c>
      <c r="C399" s="103" t="s">
        <v>643</v>
      </c>
    </row>
    <row r="400" spans="2:3" ht="15.75" x14ac:dyDescent="0.25">
      <c r="B400" s="101">
        <v>3091</v>
      </c>
      <c r="C400" s="103" t="s">
        <v>629</v>
      </c>
    </row>
    <row r="401" spans="2:3" ht="15.75" x14ac:dyDescent="0.25">
      <c r="B401" s="101">
        <v>3092</v>
      </c>
      <c r="C401" s="103" t="s">
        <v>632</v>
      </c>
    </row>
    <row r="402" spans="2:3" ht="15.75" x14ac:dyDescent="0.25">
      <c r="B402" s="101">
        <v>31</v>
      </c>
      <c r="C402" s="103" t="s">
        <v>57</v>
      </c>
    </row>
    <row r="403" spans="2:3" ht="15.75" x14ac:dyDescent="0.25">
      <c r="B403" s="101">
        <v>311</v>
      </c>
      <c r="C403" s="103" t="s">
        <v>603</v>
      </c>
    </row>
    <row r="404" spans="2:3" ht="15.75" x14ac:dyDescent="0.25">
      <c r="B404" s="101">
        <v>3111</v>
      </c>
      <c r="C404" s="103" t="s">
        <v>644</v>
      </c>
    </row>
    <row r="405" spans="2:3" ht="15.75" x14ac:dyDescent="0.25">
      <c r="B405" s="101">
        <v>31111</v>
      </c>
      <c r="C405" s="103" t="s">
        <v>555</v>
      </c>
    </row>
    <row r="406" spans="2:3" ht="15.75" x14ac:dyDescent="0.25">
      <c r="B406" s="101">
        <v>31113</v>
      </c>
      <c r="C406" s="103" t="s">
        <v>554</v>
      </c>
    </row>
    <row r="407" spans="2:3" ht="15.75" x14ac:dyDescent="0.25">
      <c r="B407" s="101">
        <v>31113</v>
      </c>
      <c r="C407" s="103" t="s">
        <v>645</v>
      </c>
    </row>
    <row r="408" spans="2:3" ht="15.75" x14ac:dyDescent="0.25">
      <c r="B408" s="101">
        <v>31112</v>
      </c>
      <c r="C408" s="103" t="s">
        <v>646</v>
      </c>
    </row>
    <row r="409" spans="2:3" ht="15.75" x14ac:dyDescent="0.25">
      <c r="B409" s="101">
        <v>31121</v>
      </c>
      <c r="C409" s="103" t="s">
        <v>555</v>
      </c>
    </row>
    <row r="410" spans="2:3" ht="15.75" x14ac:dyDescent="0.25">
      <c r="B410" s="101">
        <v>31122</v>
      </c>
      <c r="C410" s="103" t="s">
        <v>554</v>
      </c>
    </row>
    <row r="411" spans="2:3" ht="15.75" x14ac:dyDescent="0.25">
      <c r="B411" s="101">
        <v>31123</v>
      </c>
      <c r="C411" s="103" t="s">
        <v>645</v>
      </c>
    </row>
    <row r="412" spans="2:3" ht="15.75" x14ac:dyDescent="0.25">
      <c r="B412" s="101">
        <v>312</v>
      </c>
      <c r="C412" s="103" t="s">
        <v>604</v>
      </c>
    </row>
    <row r="413" spans="2:3" ht="15.75" x14ac:dyDescent="0.25">
      <c r="B413" s="101">
        <v>3121</v>
      </c>
      <c r="C413" s="103" t="s">
        <v>604</v>
      </c>
    </row>
    <row r="414" spans="2:3" ht="15.75" x14ac:dyDescent="0.25">
      <c r="B414" s="101">
        <v>31211</v>
      </c>
      <c r="C414" s="103" t="s">
        <v>555</v>
      </c>
    </row>
    <row r="415" spans="2:3" ht="15.75" x14ac:dyDescent="0.25">
      <c r="B415" s="101">
        <v>31212</v>
      </c>
      <c r="C415" s="103" t="s">
        <v>554</v>
      </c>
    </row>
    <row r="416" spans="2:3" ht="15.75" x14ac:dyDescent="0.25">
      <c r="B416" s="101">
        <v>31213</v>
      </c>
      <c r="C416" s="103" t="s">
        <v>645</v>
      </c>
    </row>
    <row r="417" spans="2:3" ht="15.75" x14ac:dyDescent="0.25">
      <c r="B417" s="101">
        <v>31214</v>
      </c>
      <c r="C417" s="103" t="s">
        <v>647</v>
      </c>
    </row>
    <row r="418" spans="2:3" ht="15.75" x14ac:dyDescent="0.25">
      <c r="B418" s="101">
        <v>32</v>
      </c>
      <c r="C418" s="103" t="s">
        <v>58</v>
      </c>
    </row>
    <row r="419" spans="2:3" ht="15.75" x14ac:dyDescent="0.25">
      <c r="B419" s="101">
        <v>321</v>
      </c>
      <c r="C419" s="103" t="s">
        <v>602</v>
      </c>
    </row>
    <row r="420" spans="2:3" ht="15.75" x14ac:dyDescent="0.25">
      <c r="B420" s="101">
        <v>3211</v>
      </c>
      <c r="C420" s="103" t="s">
        <v>603</v>
      </c>
    </row>
    <row r="421" spans="2:3" ht="15.75" x14ac:dyDescent="0.25">
      <c r="B421" s="101">
        <v>3112</v>
      </c>
      <c r="C421" s="103" t="s">
        <v>604</v>
      </c>
    </row>
    <row r="422" spans="2:3" ht="15.75" x14ac:dyDescent="0.25">
      <c r="B422" s="101">
        <v>322</v>
      </c>
      <c r="C422" s="103" t="s">
        <v>530</v>
      </c>
    </row>
    <row r="423" spans="2:3" ht="15.75" x14ac:dyDescent="0.25">
      <c r="B423" s="101">
        <v>3221</v>
      </c>
      <c r="C423" s="103" t="s">
        <v>603</v>
      </c>
    </row>
    <row r="424" spans="2:3" ht="15.75" x14ac:dyDescent="0.25">
      <c r="B424" s="101">
        <v>3222</v>
      </c>
      <c r="C424" s="103" t="s">
        <v>604</v>
      </c>
    </row>
    <row r="425" spans="2:3" ht="15.75" x14ac:dyDescent="0.25">
      <c r="B425" s="101">
        <v>3223</v>
      </c>
      <c r="C425" s="103" t="s">
        <v>605</v>
      </c>
    </row>
    <row r="426" spans="2:3" ht="15.75" x14ac:dyDescent="0.25">
      <c r="B426" s="101">
        <v>3224</v>
      </c>
      <c r="C426" s="103" t="s">
        <v>606</v>
      </c>
    </row>
    <row r="427" spans="2:3" ht="15.75" x14ac:dyDescent="0.25">
      <c r="B427" s="101">
        <v>3225</v>
      </c>
      <c r="C427" s="103" t="s">
        <v>607</v>
      </c>
    </row>
    <row r="428" spans="2:3" ht="15.75" x14ac:dyDescent="0.25">
      <c r="B428" s="101">
        <v>3226</v>
      </c>
      <c r="C428" s="103" t="s">
        <v>608</v>
      </c>
    </row>
    <row r="429" spans="2:3" ht="15.75" x14ac:dyDescent="0.25">
      <c r="B429" s="101">
        <v>3227</v>
      </c>
      <c r="C429" s="103" t="s">
        <v>609</v>
      </c>
    </row>
    <row r="430" spans="2:3" ht="15.75" x14ac:dyDescent="0.25">
      <c r="B430" s="101">
        <v>33</v>
      </c>
      <c r="C430" s="103" t="s">
        <v>59</v>
      </c>
    </row>
    <row r="431" spans="2:3" ht="15.75" x14ac:dyDescent="0.25">
      <c r="B431" s="101">
        <v>331</v>
      </c>
      <c r="C431" s="103" t="s">
        <v>603</v>
      </c>
    </row>
    <row r="432" spans="2:3" ht="15.75" x14ac:dyDescent="0.25">
      <c r="B432" s="101">
        <v>3311</v>
      </c>
      <c r="C432" s="103" t="s">
        <v>603</v>
      </c>
    </row>
    <row r="433" spans="2:3" ht="15.75" x14ac:dyDescent="0.25">
      <c r="B433" s="101">
        <v>33111</v>
      </c>
      <c r="C433" s="103" t="s">
        <v>554</v>
      </c>
    </row>
    <row r="434" spans="2:3" ht="15.75" x14ac:dyDescent="0.25">
      <c r="B434" s="101">
        <v>33112</v>
      </c>
      <c r="C434" s="103" t="s">
        <v>645</v>
      </c>
    </row>
    <row r="435" spans="2:3" ht="15.75" x14ac:dyDescent="0.25">
      <c r="B435" s="101">
        <v>332</v>
      </c>
      <c r="C435" s="103" t="s">
        <v>604</v>
      </c>
    </row>
    <row r="436" spans="2:3" ht="15.75" x14ac:dyDescent="0.25">
      <c r="B436" s="101">
        <v>3321</v>
      </c>
      <c r="C436" s="103" t="s">
        <v>648</v>
      </c>
    </row>
    <row r="437" spans="2:3" ht="15.75" x14ac:dyDescent="0.25">
      <c r="B437" s="101">
        <v>33211</v>
      </c>
      <c r="C437" s="103" t="s">
        <v>649</v>
      </c>
    </row>
    <row r="438" spans="2:3" ht="15.75" x14ac:dyDescent="0.25">
      <c r="B438" s="101">
        <v>33212</v>
      </c>
      <c r="C438" s="103" t="s">
        <v>645</v>
      </c>
    </row>
    <row r="439" spans="2:3" ht="15.75" x14ac:dyDescent="0.25">
      <c r="B439" s="101">
        <v>33213</v>
      </c>
      <c r="C439" s="103" t="s">
        <v>650</v>
      </c>
    </row>
    <row r="440" spans="2:3" ht="15.75" x14ac:dyDescent="0.25">
      <c r="B440" s="101">
        <v>3322</v>
      </c>
      <c r="C440" s="103" t="s">
        <v>651</v>
      </c>
    </row>
    <row r="441" spans="2:3" ht="15.75" x14ac:dyDescent="0.25">
      <c r="B441" s="101">
        <v>33221</v>
      </c>
      <c r="C441" s="103" t="s">
        <v>649</v>
      </c>
    </row>
    <row r="442" spans="2:3" ht="15.75" x14ac:dyDescent="0.25">
      <c r="B442" s="101">
        <v>33222</v>
      </c>
      <c r="C442" s="103" t="s">
        <v>645</v>
      </c>
    </row>
    <row r="443" spans="2:3" ht="15.75" x14ac:dyDescent="0.25">
      <c r="B443" s="101">
        <v>33223</v>
      </c>
      <c r="C443" s="103" t="s">
        <v>652</v>
      </c>
    </row>
    <row r="444" spans="2:3" ht="15.75" x14ac:dyDescent="0.25">
      <c r="B444" s="101">
        <v>3323</v>
      </c>
      <c r="C444" s="103" t="s">
        <v>653</v>
      </c>
    </row>
    <row r="445" spans="2:3" ht="15.75" x14ac:dyDescent="0.25">
      <c r="B445" s="101">
        <v>33231</v>
      </c>
      <c r="C445" s="103" t="s">
        <v>649</v>
      </c>
    </row>
    <row r="446" spans="2:3" ht="15.75" x14ac:dyDescent="0.25">
      <c r="B446" s="101">
        <v>33232</v>
      </c>
      <c r="C446" s="103" t="s">
        <v>645</v>
      </c>
    </row>
    <row r="447" spans="2:3" ht="15.75" x14ac:dyDescent="0.25">
      <c r="B447" s="101">
        <v>33233</v>
      </c>
      <c r="C447" s="103" t="s">
        <v>654</v>
      </c>
    </row>
    <row r="448" spans="2:3" ht="15.75" x14ac:dyDescent="0.25">
      <c r="B448" s="101">
        <v>3324</v>
      </c>
      <c r="C448" s="103" t="s">
        <v>655</v>
      </c>
    </row>
    <row r="449" spans="2:3" ht="15.75" x14ac:dyDescent="0.25">
      <c r="B449" s="101">
        <v>33241</v>
      </c>
      <c r="C449" s="103" t="s">
        <v>649</v>
      </c>
    </row>
    <row r="450" spans="2:3" ht="15.75" x14ac:dyDescent="0.25">
      <c r="B450" s="101">
        <v>33242</v>
      </c>
      <c r="C450" s="103" t="s">
        <v>645</v>
      </c>
    </row>
    <row r="451" spans="2:3" ht="15.75" x14ac:dyDescent="0.25">
      <c r="B451" s="101">
        <v>33243</v>
      </c>
      <c r="C451" s="103" t="s">
        <v>656</v>
      </c>
    </row>
    <row r="452" spans="2:3" ht="15.75" x14ac:dyDescent="0.25">
      <c r="B452" s="101">
        <v>333</v>
      </c>
      <c r="C452" s="103" t="s">
        <v>605</v>
      </c>
    </row>
    <row r="453" spans="2:3" ht="15.75" x14ac:dyDescent="0.25">
      <c r="B453" s="101">
        <v>3331</v>
      </c>
      <c r="C453" s="103" t="s">
        <v>605</v>
      </c>
    </row>
    <row r="454" spans="2:3" ht="15.75" x14ac:dyDescent="0.25">
      <c r="B454" s="101">
        <v>33311</v>
      </c>
      <c r="C454" s="103" t="s">
        <v>649</v>
      </c>
    </row>
    <row r="455" spans="2:3" ht="15.75" x14ac:dyDescent="0.25">
      <c r="B455" s="101">
        <v>33312</v>
      </c>
      <c r="C455" s="103" t="s">
        <v>645</v>
      </c>
    </row>
    <row r="456" spans="2:3" ht="15.75" x14ac:dyDescent="0.25">
      <c r="B456" s="101">
        <v>33313</v>
      </c>
      <c r="C456" s="103" t="s">
        <v>657</v>
      </c>
    </row>
    <row r="457" spans="2:3" ht="15.75" x14ac:dyDescent="0.25">
      <c r="B457" s="101">
        <v>334</v>
      </c>
      <c r="C457" s="103" t="s">
        <v>658</v>
      </c>
    </row>
    <row r="458" spans="2:3" ht="15.75" x14ac:dyDescent="0.25">
      <c r="B458" s="101">
        <v>3341</v>
      </c>
      <c r="C458" s="103" t="s">
        <v>659</v>
      </c>
    </row>
    <row r="459" spans="2:3" ht="15.75" x14ac:dyDescent="0.25">
      <c r="B459" s="101">
        <v>33411</v>
      </c>
      <c r="C459" s="103" t="s">
        <v>554</v>
      </c>
    </row>
    <row r="460" spans="2:3" ht="15.75" x14ac:dyDescent="0.25">
      <c r="B460" s="101">
        <v>33412</v>
      </c>
      <c r="C460" s="103" t="s">
        <v>645</v>
      </c>
    </row>
    <row r="461" spans="2:3" ht="15.75" x14ac:dyDescent="0.25">
      <c r="B461" s="101">
        <v>3342</v>
      </c>
      <c r="C461" s="103" t="s">
        <v>660</v>
      </c>
    </row>
    <row r="462" spans="2:3" ht="15.75" x14ac:dyDescent="0.25">
      <c r="B462" s="101">
        <v>33421</v>
      </c>
      <c r="C462" s="103" t="s">
        <v>554</v>
      </c>
    </row>
    <row r="463" spans="2:3" ht="15.75" x14ac:dyDescent="0.25">
      <c r="B463" s="101">
        <v>33422</v>
      </c>
      <c r="C463" s="103" t="s">
        <v>645</v>
      </c>
    </row>
    <row r="464" spans="2:3" ht="15.75" x14ac:dyDescent="0.25">
      <c r="B464" s="101">
        <v>335</v>
      </c>
      <c r="C464" s="103" t="s">
        <v>607</v>
      </c>
    </row>
    <row r="465" spans="2:3" ht="15.75" x14ac:dyDescent="0.25">
      <c r="B465" s="101">
        <v>3351</v>
      </c>
      <c r="C465" s="103" t="s">
        <v>661</v>
      </c>
    </row>
    <row r="466" spans="2:3" ht="15.75" x14ac:dyDescent="0.25">
      <c r="B466" s="101">
        <v>33511</v>
      </c>
      <c r="C466" s="103" t="s">
        <v>554</v>
      </c>
    </row>
    <row r="467" spans="2:3" ht="15.75" x14ac:dyDescent="0.25">
      <c r="B467" s="101">
        <v>33512</v>
      </c>
      <c r="C467" s="103" t="s">
        <v>645</v>
      </c>
    </row>
    <row r="468" spans="2:3" ht="15.75" x14ac:dyDescent="0.25">
      <c r="B468" s="101">
        <v>3352</v>
      </c>
      <c r="C468" s="103" t="s">
        <v>662</v>
      </c>
    </row>
    <row r="469" spans="2:3" ht="15.75" x14ac:dyDescent="0.25">
      <c r="B469" s="101">
        <v>33521</v>
      </c>
      <c r="C469" s="103" t="s">
        <v>554</v>
      </c>
    </row>
    <row r="470" spans="2:3" ht="15.75" x14ac:dyDescent="0.25">
      <c r="B470" s="101">
        <v>33522</v>
      </c>
      <c r="C470" s="103" t="s">
        <v>645</v>
      </c>
    </row>
    <row r="471" spans="2:3" ht="15.75" x14ac:dyDescent="0.25">
      <c r="B471" s="101">
        <v>336</v>
      </c>
      <c r="C471" s="103" t="s">
        <v>608</v>
      </c>
    </row>
    <row r="472" spans="2:3" ht="15.75" x14ac:dyDescent="0.25">
      <c r="B472" s="101">
        <v>3361</v>
      </c>
      <c r="C472" s="103" t="s">
        <v>663</v>
      </c>
    </row>
    <row r="473" spans="2:3" ht="15.75" x14ac:dyDescent="0.25">
      <c r="B473" s="101">
        <v>33611</v>
      </c>
      <c r="C473" s="103" t="s">
        <v>554</v>
      </c>
    </row>
    <row r="474" spans="2:3" ht="15.75" x14ac:dyDescent="0.25">
      <c r="B474" s="101">
        <v>33612</v>
      </c>
      <c r="C474" s="103" t="s">
        <v>645</v>
      </c>
    </row>
    <row r="475" spans="2:3" ht="15.75" x14ac:dyDescent="0.25">
      <c r="B475" s="101">
        <v>3362</v>
      </c>
      <c r="C475" s="103" t="s">
        <v>664</v>
      </c>
    </row>
    <row r="476" spans="2:3" ht="15.75" x14ac:dyDescent="0.25">
      <c r="B476" s="101">
        <v>33621</v>
      </c>
      <c r="C476" s="103" t="s">
        <v>554</v>
      </c>
    </row>
    <row r="477" spans="2:3" ht="15.75" x14ac:dyDescent="0.25">
      <c r="B477" s="101">
        <v>33622</v>
      </c>
      <c r="C477" s="103" t="s">
        <v>645</v>
      </c>
    </row>
    <row r="478" spans="2:3" ht="15.75" x14ac:dyDescent="0.25">
      <c r="B478" s="101">
        <v>3363</v>
      </c>
      <c r="C478" s="103" t="s">
        <v>665</v>
      </c>
    </row>
    <row r="479" spans="2:3" ht="15.75" x14ac:dyDescent="0.25">
      <c r="B479" s="101">
        <v>33631</v>
      </c>
      <c r="C479" s="103" t="s">
        <v>554</v>
      </c>
    </row>
    <row r="480" spans="2:3" ht="15.75" x14ac:dyDescent="0.25">
      <c r="B480" s="101">
        <v>33632</v>
      </c>
      <c r="C480" s="103" t="s">
        <v>645</v>
      </c>
    </row>
    <row r="481" spans="2:3" ht="15.75" x14ac:dyDescent="0.25">
      <c r="B481" s="101">
        <v>3369</v>
      </c>
      <c r="C481" s="103" t="s">
        <v>666</v>
      </c>
    </row>
    <row r="482" spans="2:3" ht="15.75" x14ac:dyDescent="0.25">
      <c r="B482" s="101">
        <v>33691</v>
      </c>
      <c r="C482" s="103" t="s">
        <v>554</v>
      </c>
    </row>
    <row r="483" spans="2:3" ht="15.75" x14ac:dyDescent="0.25">
      <c r="B483" s="101">
        <v>33692</v>
      </c>
      <c r="C483" s="103" t="s">
        <v>645</v>
      </c>
    </row>
    <row r="484" spans="2:3" ht="15.75" x14ac:dyDescent="0.25">
      <c r="B484" s="101">
        <v>337</v>
      </c>
      <c r="C484" s="103" t="s">
        <v>609</v>
      </c>
    </row>
    <row r="485" spans="2:3" ht="15.75" x14ac:dyDescent="0.25">
      <c r="B485" s="101">
        <v>3371</v>
      </c>
      <c r="C485" s="103" t="s">
        <v>667</v>
      </c>
    </row>
    <row r="486" spans="2:3" ht="15.75" x14ac:dyDescent="0.25">
      <c r="B486" s="101">
        <v>33711</v>
      </c>
      <c r="C486" s="103" t="s">
        <v>554</v>
      </c>
    </row>
    <row r="487" spans="2:3" ht="15.75" x14ac:dyDescent="0.25">
      <c r="B487" s="101">
        <v>33712</v>
      </c>
      <c r="C487" s="103" t="s">
        <v>645</v>
      </c>
    </row>
    <row r="488" spans="2:3" ht="15.75" x14ac:dyDescent="0.25">
      <c r="B488" s="101">
        <v>3372</v>
      </c>
      <c r="C488" s="103" t="s">
        <v>668</v>
      </c>
    </row>
    <row r="489" spans="2:3" ht="15.75" x14ac:dyDescent="0.25">
      <c r="B489" s="101">
        <v>33721</v>
      </c>
      <c r="C489" s="103" t="s">
        <v>554</v>
      </c>
    </row>
    <row r="490" spans="2:3" ht="15.75" x14ac:dyDescent="0.25">
      <c r="B490" s="101">
        <v>33722</v>
      </c>
      <c r="C490" s="103" t="s">
        <v>645</v>
      </c>
    </row>
    <row r="491" spans="2:3" ht="15.75" x14ac:dyDescent="0.25">
      <c r="B491" s="101">
        <v>338</v>
      </c>
      <c r="C491" s="103" t="s">
        <v>669</v>
      </c>
    </row>
    <row r="492" spans="2:3" ht="15.75" x14ac:dyDescent="0.25">
      <c r="B492" s="101">
        <v>3381</v>
      </c>
      <c r="C492" s="103" t="s">
        <v>605</v>
      </c>
    </row>
    <row r="493" spans="2:3" ht="15.75" x14ac:dyDescent="0.25">
      <c r="B493" s="101">
        <v>3382</v>
      </c>
      <c r="C493" s="103" t="s">
        <v>606</v>
      </c>
    </row>
    <row r="494" spans="2:3" ht="15.75" x14ac:dyDescent="0.25">
      <c r="B494" s="101">
        <v>3383</v>
      </c>
      <c r="C494" s="103" t="s">
        <v>607</v>
      </c>
    </row>
    <row r="495" spans="2:3" ht="15.75" x14ac:dyDescent="0.25">
      <c r="B495" s="101">
        <v>3386</v>
      </c>
      <c r="C495" s="103" t="s">
        <v>608</v>
      </c>
    </row>
    <row r="496" spans="2:3" ht="15.75" x14ac:dyDescent="0.25">
      <c r="B496" s="101">
        <v>3387</v>
      </c>
      <c r="C496" s="103" t="s">
        <v>609</v>
      </c>
    </row>
    <row r="497" spans="2:3" ht="15.75" x14ac:dyDescent="0.25">
      <c r="B497" s="101">
        <v>339</v>
      </c>
      <c r="C497" s="103" t="s">
        <v>670</v>
      </c>
    </row>
    <row r="498" spans="2:3" ht="15.75" x14ac:dyDescent="0.25">
      <c r="B498" s="101">
        <v>3391</v>
      </c>
      <c r="C498" s="103" t="s">
        <v>671</v>
      </c>
    </row>
    <row r="499" spans="2:3" ht="15.75" x14ac:dyDescent="0.25">
      <c r="B499" s="101">
        <v>3392</v>
      </c>
      <c r="C499" s="103" t="s">
        <v>672</v>
      </c>
    </row>
    <row r="500" spans="2:3" ht="15.75" x14ac:dyDescent="0.25">
      <c r="B500" s="101">
        <v>3393</v>
      </c>
      <c r="C500" s="103" t="s">
        <v>673</v>
      </c>
    </row>
    <row r="501" spans="2:3" ht="15.75" x14ac:dyDescent="0.25">
      <c r="B501" s="101">
        <v>3394</v>
      </c>
      <c r="C501" s="103" t="s">
        <v>674</v>
      </c>
    </row>
    <row r="502" spans="2:3" ht="15.75" x14ac:dyDescent="0.25">
      <c r="B502" s="101">
        <v>3397</v>
      </c>
      <c r="C502" s="103" t="s">
        <v>675</v>
      </c>
    </row>
    <row r="503" spans="2:3" ht="15.75" x14ac:dyDescent="0.25">
      <c r="B503" s="101">
        <v>33971</v>
      </c>
      <c r="C503" s="103" t="s">
        <v>650</v>
      </c>
    </row>
    <row r="504" spans="2:3" ht="15.75" x14ac:dyDescent="0.25">
      <c r="B504" s="101">
        <v>3398</v>
      </c>
      <c r="C504" s="103" t="s">
        <v>676</v>
      </c>
    </row>
    <row r="505" spans="2:3" ht="15.75" x14ac:dyDescent="0.25">
      <c r="B505" s="101">
        <v>33981</v>
      </c>
      <c r="C505" s="103" t="s">
        <v>677</v>
      </c>
    </row>
    <row r="506" spans="2:3" ht="15.75" x14ac:dyDescent="0.25">
      <c r="B506" s="101">
        <v>33982</v>
      </c>
      <c r="C506" s="103" t="s">
        <v>657</v>
      </c>
    </row>
    <row r="507" spans="2:3" ht="15.75" x14ac:dyDescent="0.25">
      <c r="B507" s="101">
        <v>3399</v>
      </c>
      <c r="C507" s="103" t="s">
        <v>678</v>
      </c>
    </row>
    <row r="508" spans="2:3" ht="15.75" x14ac:dyDescent="0.25">
      <c r="B508" s="101">
        <v>34</v>
      </c>
      <c r="C508" s="103" t="s">
        <v>1136</v>
      </c>
    </row>
    <row r="509" spans="2:3" ht="15.75" x14ac:dyDescent="0.25">
      <c r="B509" s="101">
        <v>341</v>
      </c>
      <c r="C509" s="103" t="s">
        <v>705</v>
      </c>
    </row>
    <row r="510" spans="2:3" ht="15.75" x14ac:dyDescent="0.25">
      <c r="B510" s="101">
        <v>342</v>
      </c>
      <c r="C510" s="103" t="s">
        <v>1137</v>
      </c>
    </row>
    <row r="511" spans="2:3" ht="15.75" x14ac:dyDescent="0.25">
      <c r="B511" s="101">
        <v>343</v>
      </c>
      <c r="C511" s="103" t="s">
        <v>1138</v>
      </c>
    </row>
    <row r="512" spans="2:3" ht="15.75" x14ac:dyDescent="0.25">
      <c r="B512" s="101">
        <v>344</v>
      </c>
      <c r="C512" s="103" t="s">
        <v>706</v>
      </c>
    </row>
    <row r="513" spans="2:3" ht="15.75" x14ac:dyDescent="0.25">
      <c r="B513" s="101">
        <v>345</v>
      </c>
      <c r="C513" s="103" t="s">
        <v>1139</v>
      </c>
    </row>
    <row r="514" spans="2:3" ht="15.75" x14ac:dyDescent="0.25">
      <c r="B514" s="101">
        <v>346</v>
      </c>
      <c r="C514" s="103" t="s">
        <v>1140</v>
      </c>
    </row>
    <row r="515" spans="2:3" ht="15.75" x14ac:dyDescent="0.25">
      <c r="B515" s="101">
        <v>347</v>
      </c>
      <c r="C515" s="103" t="s">
        <v>1141</v>
      </c>
    </row>
    <row r="516" spans="2:3" ht="15.75" x14ac:dyDescent="0.25">
      <c r="B516" s="101">
        <v>349</v>
      </c>
      <c r="C516" s="103" t="s">
        <v>1142</v>
      </c>
    </row>
    <row r="517" spans="2:3" ht="15.75" x14ac:dyDescent="0.25">
      <c r="B517" s="101">
        <v>37</v>
      </c>
      <c r="C517" s="103" t="s">
        <v>1624</v>
      </c>
    </row>
    <row r="518" spans="2:3" ht="15.75" x14ac:dyDescent="0.25">
      <c r="B518" s="101">
        <v>373</v>
      </c>
      <c r="C518" s="103" t="s">
        <v>1627</v>
      </c>
    </row>
    <row r="519" spans="2:3" ht="15.75" x14ac:dyDescent="0.25">
      <c r="B519" s="101">
        <v>3731</v>
      </c>
      <c r="C519" s="103" t="s">
        <v>1627</v>
      </c>
    </row>
    <row r="520" spans="2:3" ht="15.75" x14ac:dyDescent="0.25">
      <c r="B520" s="101"/>
      <c r="C520" s="103"/>
    </row>
    <row r="521" spans="2:3" ht="15.75" x14ac:dyDescent="0.25">
      <c r="B521" s="101"/>
      <c r="C521" s="103"/>
    </row>
    <row r="522" spans="2:3" ht="15.75" x14ac:dyDescent="0.25">
      <c r="B522" s="101"/>
      <c r="C522" s="103"/>
    </row>
    <row r="523" spans="2:3" ht="15.75" x14ac:dyDescent="0.25">
      <c r="B523" s="101"/>
      <c r="C523" s="103"/>
    </row>
    <row r="524" spans="2:3" ht="15.75" x14ac:dyDescent="0.25">
      <c r="B524" s="101"/>
      <c r="C524" s="103"/>
    </row>
    <row r="525" spans="2:3" ht="15.75" x14ac:dyDescent="0.25">
      <c r="B525" s="101"/>
      <c r="C525" s="103"/>
    </row>
    <row r="526" spans="2:3" ht="15.75" x14ac:dyDescent="0.25">
      <c r="B526" s="101"/>
      <c r="C526" s="103"/>
    </row>
    <row r="527" spans="2:3" ht="15.75" x14ac:dyDescent="0.25">
      <c r="B527" s="101">
        <v>38</v>
      </c>
      <c r="C527" s="103" t="s">
        <v>60</v>
      </c>
    </row>
    <row r="528" spans="2:3" ht="15.75" x14ac:dyDescent="0.25">
      <c r="B528" s="101">
        <v>381</v>
      </c>
      <c r="C528" s="103" t="s">
        <v>679</v>
      </c>
    </row>
    <row r="529" spans="2:3" ht="15.75" x14ac:dyDescent="0.25">
      <c r="B529" s="101">
        <v>3811</v>
      </c>
      <c r="C529" s="103" t="s">
        <v>680</v>
      </c>
    </row>
    <row r="530" spans="2:3" ht="15.75" x14ac:dyDescent="0.25">
      <c r="B530" s="101">
        <v>3812</v>
      </c>
      <c r="C530" s="103" t="s">
        <v>681</v>
      </c>
    </row>
    <row r="531" spans="2:3" ht="15.75" x14ac:dyDescent="0.25">
      <c r="B531" s="101">
        <v>3813</v>
      </c>
      <c r="C531" s="103" t="s">
        <v>476</v>
      </c>
    </row>
    <row r="532" spans="2:3" ht="15.75" x14ac:dyDescent="0.25">
      <c r="B532" s="101">
        <v>382</v>
      </c>
      <c r="C532" s="103" t="s">
        <v>682</v>
      </c>
    </row>
    <row r="533" spans="2:3" ht="15.75" x14ac:dyDescent="0.25">
      <c r="B533" s="101">
        <v>3821</v>
      </c>
      <c r="C533" s="103" t="s">
        <v>683</v>
      </c>
    </row>
    <row r="534" spans="2:3" ht="15.75" x14ac:dyDescent="0.25">
      <c r="B534" s="101">
        <v>3822</v>
      </c>
      <c r="C534" s="103" t="s">
        <v>684</v>
      </c>
    </row>
    <row r="535" spans="2:3" ht="15.75" x14ac:dyDescent="0.25">
      <c r="B535" s="101">
        <v>3823</v>
      </c>
      <c r="C535" s="103" t="s">
        <v>685</v>
      </c>
    </row>
    <row r="536" spans="2:3" ht="15.75" x14ac:dyDescent="0.25">
      <c r="B536" s="101">
        <v>39</v>
      </c>
      <c r="C536" s="103" t="s">
        <v>61</v>
      </c>
    </row>
    <row r="537" spans="2:3" ht="15.75" x14ac:dyDescent="0.25">
      <c r="B537" s="101">
        <v>391</v>
      </c>
      <c r="C537" s="103" t="s">
        <v>686</v>
      </c>
    </row>
    <row r="538" spans="2:3" ht="15.75" x14ac:dyDescent="0.25">
      <c r="B538" s="101">
        <v>3911</v>
      </c>
      <c r="C538" s="103" t="s">
        <v>687</v>
      </c>
    </row>
    <row r="539" spans="2:3" ht="15.75" x14ac:dyDescent="0.25">
      <c r="B539" s="101">
        <v>39111</v>
      </c>
      <c r="C539" s="103" t="s">
        <v>688</v>
      </c>
    </row>
    <row r="540" spans="2:3" ht="15.75" x14ac:dyDescent="0.25">
      <c r="B540" s="101">
        <v>39112</v>
      </c>
      <c r="C540" s="103" t="s">
        <v>689</v>
      </c>
    </row>
    <row r="541" spans="2:3" ht="15.75" x14ac:dyDescent="0.25">
      <c r="B541" s="101">
        <v>3912</v>
      </c>
      <c r="C541" s="103" t="s">
        <v>690</v>
      </c>
    </row>
    <row r="542" spans="2:3" ht="15.75" x14ac:dyDescent="0.25">
      <c r="B542" s="101">
        <v>39121</v>
      </c>
      <c r="C542" s="103" t="s">
        <v>691</v>
      </c>
    </row>
    <row r="543" spans="2:3" ht="15.75" x14ac:dyDescent="0.25">
      <c r="B543" s="101">
        <v>39122</v>
      </c>
      <c r="C543" s="103" t="s">
        <v>692</v>
      </c>
    </row>
    <row r="544" spans="2:3" ht="15.75" x14ac:dyDescent="0.25">
      <c r="B544" s="101">
        <v>39123</v>
      </c>
      <c r="C544" s="103" t="s">
        <v>693</v>
      </c>
    </row>
    <row r="545" spans="2:3" ht="15.75" x14ac:dyDescent="0.25">
      <c r="B545" s="101">
        <v>39124</v>
      </c>
      <c r="C545" s="103" t="s">
        <v>694</v>
      </c>
    </row>
    <row r="546" spans="2:3" ht="15.75" x14ac:dyDescent="0.25">
      <c r="B546" s="101">
        <v>39126</v>
      </c>
      <c r="C546" s="103" t="s">
        <v>695</v>
      </c>
    </row>
    <row r="547" spans="2:3" ht="15.75" x14ac:dyDescent="0.25">
      <c r="B547" s="101">
        <v>3913</v>
      </c>
      <c r="C547" s="103" t="s">
        <v>696</v>
      </c>
    </row>
    <row r="548" spans="2:3" ht="15.75" x14ac:dyDescent="0.25">
      <c r="B548" s="101">
        <v>39131</v>
      </c>
      <c r="C548" s="103" t="s">
        <v>604</v>
      </c>
    </row>
    <row r="549" spans="2:3" ht="15.75" x14ac:dyDescent="0.25">
      <c r="B549" s="101">
        <v>39132</v>
      </c>
      <c r="C549" s="103" t="s">
        <v>605</v>
      </c>
    </row>
    <row r="550" spans="2:3" ht="15.75" x14ac:dyDescent="0.25">
      <c r="B550" s="101">
        <v>39133</v>
      </c>
      <c r="C550" s="103" t="s">
        <v>606</v>
      </c>
    </row>
    <row r="551" spans="2:3" ht="15.75" x14ac:dyDescent="0.25">
      <c r="B551" s="101">
        <v>39134</v>
      </c>
      <c r="C551" s="103" t="s">
        <v>607</v>
      </c>
    </row>
    <row r="552" spans="2:3" ht="15.75" x14ac:dyDescent="0.25">
      <c r="B552" s="101">
        <v>39135</v>
      </c>
      <c r="C552" s="103" t="s">
        <v>608</v>
      </c>
    </row>
    <row r="553" spans="2:3" ht="15.75" x14ac:dyDescent="0.25">
      <c r="B553" s="101">
        <v>39136</v>
      </c>
      <c r="C553" s="103" t="s">
        <v>609</v>
      </c>
    </row>
    <row r="554" spans="2:3" ht="15.75" x14ac:dyDescent="0.25">
      <c r="B554" s="101">
        <v>3914</v>
      </c>
      <c r="C554" s="103" t="s">
        <v>697</v>
      </c>
    </row>
    <row r="555" spans="2:3" ht="15.75" x14ac:dyDescent="0.25">
      <c r="B555" s="101">
        <v>39141</v>
      </c>
      <c r="C555" s="103" t="s">
        <v>604</v>
      </c>
    </row>
    <row r="556" spans="2:3" ht="15.75" x14ac:dyDescent="0.25">
      <c r="B556" s="101">
        <v>39142</v>
      </c>
      <c r="C556" s="103" t="s">
        <v>605</v>
      </c>
    </row>
    <row r="557" spans="2:3" ht="15.75" x14ac:dyDescent="0.25">
      <c r="B557" s="101">
        <v>39143</v>
      </c>
      <c r="C557" s="103" t="s">
        <v>606</v>
      </c>
    </row>
    <row r="558" spans="2:3" ht="15.75" x14ac:dyDescent="0.25">
      <c r="B558" s="101">
        <v>39144</v>
      </c>
      <c r="C558" s="103" t="s">
        <v>607</v>
      </c>
    </row>
    <row r="559" spans="2:3" ht="15.75" x14ac:dyDescent="0.25">
      <c r="B559" s="101">
        <v>39145</v>
      </c>
      <c r="C559" s="103" t="s">
        <v>608</v>
      </c>
    </row>
    <row r="560" spans="2:3" ht="15.75" x14ac:dyDescent="0.25">
      <c r="B560" s="101">
        <v>39146</v>
      </c>
      <c r="C560" s="103" t="s">
        <v>609</v>
      </c>
    </row>
    <row r="561" spans="2:3" ht="15.75" x14ac:dyDescent="0.25">
      <c r="B561" s="101">
        <v>3915</v>
      </c>
      <c r="C561" s="103" t="s">
        <v>698</v>
      </c>
    </row>
    <row r="562" spans="2:3" ht="15.75" x14ac:dyDescent="0.25">
      <c r="B562" s="101">
        <v>39151</v>
      </c>
      <c r="C562" s="103" t="s">
        <v>604</v>
      </c>
    </row>
    <row r="563" spans="2:3" ht="15.75" x14ac:dyDescent="0.25">
      <c r="B563" s="101">
        <v>39152</v>
      </c>
      <c r="C563" s="103" t="s">
        <v>605</v>
      </c>
    </row>
    <row r="564" spans="2:3" ht="15.75" x14ac:dyDescent="0.25">
      <c r="B564" s="101">
        <v>3916</v>
      </c>
      <c r="C564" s="103" t="s">
        <v>699</v>
      </c>
    </row>
    <row r="565" spans="2:3" ht="15.75" x14ac:dyDescent="0.25">
      <c r="B565" s="101">
        <v>39161</v>
      </c>
      <c r="C565" s="103" t="s">
        <v>700</v>
      </c>
    </row>
    <row r="566" spans="2:3" ht="15.75" x14ac:dyDescent="0.25">
      <c r="B566" s="101">
        <v>39162</v>
      </c>
      <c r="C566" s="103" t="s">
        <v>701</v>
      </c>
    </row>
    <row r="567" spans="2:3" ht="15.75" x14ac:dyDescent="0.25">
      <c r="B567" s="101">
        <v>3917</v>
      </c>
      <c r="C567" s="103" t="s">
        <v>702</v>
      </c>
    </row>
    <row r="568" spans="2:3" ht="15.75" x14ac:dyDescent="0.25">
      <c r="B568" s="101">
        <v>39171</v>
      </c>
      <c r="C568" s="103" t="s">
        <v>700</v>
      </c>
    </row>
    <row r="569" spans="2:3" ht="15.75" x14ac:dyDescent="0.25">
      <c r="B569" s="101">
        <v>39172</v>
      </c>
      <c r="C569" s="103" t="s">
        <v>701</v>
      </c>
    </row>
    <row r="570" spans="2:3" ht="15.75" x14ac:dyDescent="0.25">
      <c r="B570" s="101">
        <v>392</v>
      </c>
      <c r="C570" s="103" t="s">
        <v>703</v>
      </c>
    </row>
    <row r="571" spans="2:3" ht="15.75" x14ac:dyDescent="0.25">
      <c r="B571" s="101">
        <v>3921</v>
      </c>
      <c r="C571" s="103" t="s">
        <v>704</v>
      </c>
    </row>
    <row r="572" spans="2:3" ht="15.75" x14ac:dyDescent="0.25">
      <c r="B572" s="101">
        <v>39211</v>
      </c>
      <c r="C572" s="103" t="s">
        <v>705</v>
      </c>
    </row>
    <row r="573" spans="2:3" ht="15.75" x14ac:dyDescent="0.25">
      <c r="B573" s="101">
        <v>39212</v>
      </c>
      <c r="C573" s="103" t="s">
        <v>611</v>
      </c>
    </row>
    <row r="574" spans="2:3" ht="15.75" x14ac:dyDescent="0.25">
      <c r="B574" s="101">
        <v>39213</v>
      </c>
      <c r="C574" s="103" t="s">
        <v>612</v>
      </c>
    </row>
    <row r="575" spans="2:3" ht="15.75" x14ac:dyDescent="0.25">
      <c r="B575" s="101">
        <v>39214</v>
      </c>
      <c r="C575" s="103" t="s">
        <v>706</v>
      </c>
    </row>
    <row r="576" spans="2:3" ht="15.75" x14ac:dyDescent="0.25">
      <c r="B576" s="101">
        <v>39215</v>
      </c>
      <c r="C576" s="103" t="s">
        <v>613</v>
      </c>
    </row>
    <row r="577" spans="2:3" ht="15.75" x14ac:dyDescent="0.25">
      <c r="B577" s="101">
        <v>39219</v>
      </c>
      <c r="C577" s="103" t="s">
        <v>707</v>
      </c>
    </row>
    <row r="578" spans="2:3" ht="15.75" x14ac:dyDescent="0.25">
      <c r="B578" s="101">
        <v>3922</v>
      </c>
      <c r="C578" s="103" t="s">
        <v>708</v>
      </c>
    </row>
    <row r="579" spans="2:3" ht="15.75" x14ac:dyDescent="0.25">
      <c r="B579" s="101">
        <v>39221</v>
      </c>
      <c r="C579" s="103" t="s">
        <v>705</v>
      </c>
    </row>
    <row r="580" spans="2:3" ht="15.75" x14ac:dyDescent="0.25">
      <c r="B580" s="101">
        <v>39222</v>
      </c>
      <c r="C580" s="103" t="s">
        <v>611</v>
      </c>
    </row>
    <row r="581" spans="2:3" ht="15.75" x14ac:dyDescent="0.25">
      <c r="B581" s="101">
        <v>39223</v>
      </c>
      <c r="C581" s="103" t="s">
        <v>612</v>
      </c>
    </row>
    <row r="582" spans="2:3" ht="15.75" x14ac:dyDescent="0.25">
      <c r="B582" s="101">
        <v>39225</v>
      </c>
      <c r="C582" s="103" t="s">
        <v>613</v>
      </c>
    </row>
    <row r="583" spans="2:3" ht="15.75" x14ac:dyDescent="0.25">
      <c r="B583" s="101">
        <v>39229</v>
      </c>
      <c r="C583" s="103" t="s">
        <v>707</v>
      </c>
    </row>
    <row r="584" spans="2:3" ht="15.75" x14ac:dyDescent="0.25">
      <c r="B584" s="101">
        <v>393</v>
      </c>
      <c r="C584" s="103" t="s">
        <v>709</v>
      </c>
    </row>
    <row r="585" spans="2:3" ht="15.75" x14ac:dyDescent="0.25">
      <c r="B585" s="101">
        <v>3931</v>
      </c>
      <c r="C585" s="103" t="s">
        <v>710</v>
      </c>
    </row>
    <row r="586" spans="2:3" ht="15.75" x14ac:dyDescent="0.25">
      <c r="B586" s="101">
        <v>40</v>
      </c>
      <c r="C586" s="103" t="s">
        <v>34</v>
      </c>
    </row>
    <row r="587" spans="2:3" ht="15.75" x14ac:dyDescent="0.25">
      <c r="B587" s="101">
        <v>401</v>
      </c>
      <c r="C587" s="103" t="s">
        <v>711</v>
      </c>
    </row>
    <row r="588" spans="2:3" ht="15.75" x14ac:dyDescent="0.25">
      <c r="B588" s="101">
        <v>4011</v>
      </c>
      <c r="C588" s="103" t="s">
        <v>712</v>
      </c>
    </row>
    <row r="589" spans="2:3" ht="15.75" x14ac:dyDescent="0.25">
      <c r="B589" s="101">
        <v>40111</v>
      </c>
      <c r="C589" s="103" t="s">
        <v>713</v>
      </c>
    </row>
    <row r="590" spans="2:3" ht="15.75" x14ac:dyDescent="0.25">
      <c r="B590" s="101">
        <v>40112</v>
      </c>
      <c r="C590" s="103" t="s">
        <v>714</v>
      </c>
    </row>
    <row r="591" spans="2:3" ht="15.75" x14ac:dyDescent="0.25">
      <c r="B591" s="101">
        <v>40113</v>
      </c>
      <c r="C591" s="103" t="s">
        <v>715</v>
      </c>
    </row>
    <row r="592" spans="2:3" ht="15.75" x14ac:dyDescent="0.25">
      <c r="B592" s="101">
        <v>40114</v>
      </c>
      <c r="C592" s="103" t="s">
        <v>716</v>
      </c>
    </row>
    <row r="593" spans="2:3" ht="15.75" x14ac:dyDescent="0.25">
      <c r="B593" s="101">
        <v>4012</v>
      </c>
      <c r="C593" s="103" t="s">
        <v>717</v>
      </c>
    </row>
    <row r="594" spans="2:3" ht="15.75" x14ac:dyDescent="0.25">
      <c r="B594" s="101">
        <v>4013</v>
      </c>
      <c r="C594" s="103" t="s">
        <v>718</v>
      </c>
    </row>
    <row r="595" spans="2:3" ht="15.75" x14ac:dyDescent="0.25">
      <c r="B595" s="101">
        <v>40131</v>
      </c>
      <c r="C595" s="103" t="s">
        <v>719</v>
      </c>
    </row>
    <row r="596" spans="2:3" ht="15.75" x14ac:dyDescent="0.25">
      <c r="B596" s="101">
        <v>40132</v>
      </c>
      <c r="C596" s="103" t="s">
        <v>720</v>
      </c>
    </row>
    <row r="597" spans="2:3" ht="15.75" x14ac:dyDescent="0.25">
      <c r="B597" s="101">
        <v>40133</v>
      </c>
      <c r="C597" s="103" t="s">
        <v>721</v>
      </c>
    </row>
    <row r="598" spans="2:3" ht="15.75" x14ac:dyDescent="0.25">
      <c r="B598" s="101">
        <v>40134</v>
      </c>
      <c r="C598" s="103" t="s">
        <v>722</v>
      </c>
    </row>
    <row r="599" spans="2:3" ht="15.75" x14ac:dyDescent="0.25">
      <c r="B599" s="101">
        <v>40135</v>
      </c>
      <c r="C599" s="103" t="s">
        <v>723</v>
      </c>
    </row>
    <row r="600" spans="2:3" ht="15.75" x14ac:dyDescent="0.25">
      <c r="B600" s="101">
        <v>40136</v>
      </c>
      <c r="C600" s="103" t="s">
        <v>724</v>
      </c>
    </row>
    <row r="601" spans="2:3" ht="15.75" x14ac:dyDescent="0.25">
      <c r="B601" s="101">
        <v>4015</v>
      </c>
      <c r="C601" s="103" t="s">
        <v>725</v>
      </c>
    </row>
    <row r="602" spans="2:3" ht="15.75" x14ac:dyDescent="0.25">
      <c r="B602" s="101">
        <v>40151</v>
      </c>
      <c r="C602" s="103" t="s">
        <v>726</v>
      </c>
    </row>
    <row r="603" spans="2:3" ht="15.75" x14ac:dyDescent="0.25">
      <c r="B603" s="101">
        <v>40152</v>
      </c>
      <c r="C603" s="103" t="s">
        <v>727</v>
      </c>
    </row>
    <row r="604" spans="2:3" ht="15.75" x14ac:dyDescent="0.25">
      <c r="B604" s="101">
        <v>4017</v>
      </c>
      <c r="C604" s="103" t="s">
        <v>728</v>
      </c>
    </row>
    <row r="605" spans="2:3" ht="15.75" x14ac:dyDescent="0.25">
      <c r="B605" s="101">
        <v>40171</v>
      </c>
      <c r="C605" s="103" t="s">
        <v>729</v>
      </c>
    </row>
    <row r="606" spans="2:3" ht="15.75" x14ac:dyDescent="0.25">
      <c r="B606" s="101">
        <v>4012</v>
      </c>
      <c r="C606" s="103" t="s">
        <v>730</v>
      </c>
    </row>
    <row r="607" spans="2:3" ht="15.75" x14ac:dyDescent="0.25">
      <c r="B607" s="101">
        <v>40173</v>
      </c>
      <c r="C607" s="103" t="s">
        <v>731</v>
      </c>
    </row>
    <row r="608" spans="2:3" ht="15.75" x14ac:dyDescent="0.25">
      <c r="B608" s="101">
        <v>40174</v>
      </c>
      <c r="C608" s="103" t="s">
        <v>732</v>
      </c>
    </row>
    <row r="609" spans="2:3" ht="15.75" x14ac:dyDescent="0.25">
      <c r="B609" s="101">
        <v>4018</v>
      </c>
      <c r="C609" s="103" t="s">
        <v>733</v>
      </c>
    </row>
    <row r="610" spans="2:3" ht="15.75" x14ac:dyDescent="0.25">
      <c r="B610" s="101">
        <v>40181</v>
      </c>
      <c r="C610" s="103" t="s">
        <v>734</v>
      </c>
    </row>
    <row r="611" spans="2:3" ht="15.75" x14ac:dyDescent="0.25">
      <c r="B611" s="101">
        <v>40182</v>
      </c>
      <c r="C611" s="103" t="s">
        <v>735</v>
      </c>
    </row>
    <row r="612" spans="2:3" ht="15.75" x14ac:dyDescent="0.25">
      <c r="B612" s="101">
        <v>40183</v>
      </c>
      <c r="C612" s="103" t="s">
        <v>736</v>
      </c>
    </row>
    <row r="613" spans="2:3" ht="15.75" x14ac:dyDescent="0.25">
      <c r="B613" s="101">
        <v>40184</v>
      </c>
      <c r="C613" s="103" t="s">
        <v>522</v>
      </c>
    </row>
    <row r="614" spans="2:3" ht="15.75" x14ac:dyDescent="0.25">
      <c r="B614" s="101">
        <v>40185</v>
      </c>
      <c r="C614" s="103" t="s">
        <v>737</v>
      </c>
    </row>
    <row r="615" spans="2:3" ht="15.75" x14ac:dyDescent="0.25">
      <c r="B615" s="101">
        <v>402</v>
      </c>
      <c r="C615" s="103" t="s">
        <v>738</v>
      </c>
    </row>
    <row r="616" spans="2:3" ht="15.75" x14ac:dyDescent="0.25">
      <c r="B616" s="101">
        <v>403</v>
      </c>
      <c r="C616" s="103" t="s">
        <v>739</v>
      </c>
    </row>
    <row r="617" spans="2:3" ht="15.75" x14ac:dyDescent="0.25">
      <c r="B617" s="101">
        <v>4031</v>
      </c>
      <c r="C617" s="103" t="s">
        <v>740</v>
      </c>
    </row>
    <row r="618" spans="2:3" ht="15.75" x14ac:dyDescent="0.25">
      <c r="B618" s="101">
        <v>4032</v>
      </c>
      <c r="C618" s="103" t="s">
        <v>741</v>
      </c>
    </row>
    <row r="619" spans="2:3" ht="15.75" x14ac:dyDescent="0.25">
      <c r="B619" s="101">
        <v>4033</v>
      </c>
      <c r="C619" s="103" t="s">
        <v>742</v>
      </c>
    </row>
    <row r="620" spans="2:3" ht="15.75" x14ac:dyDescent="0.25">
      <c r="B620" s="101">
        <v>4034</v>
      </c>
      <c r="C620" s="103" t="s">
        <v>743</v>
      </c>
    </row>
    <row r="621" spans="2:3" ht="15.75" x14ac:dyDescent="0.25">
      <c r="B621" s="101">
        <v>4039</v>
      </c>
      <c r="C621" s="103" t="s">
        <v>744</v>
      </c>
    </row>
    <row r="622" spans="2:3" ht="15.75" x14ac:dyDescent="0.25">
      <c r="B622" s="101">
        <v>405</v>
      </c>
      <c r="C622" s="103" t="s">
        <v>745</v>
      </c>
    </row>
    <row r="623" spans="2:3" ht="15.75" x14ac:dyDescent="0.25">
      <c r="B623" s="101">
        <v>406</v>
      </c>
      <c r="C623" s="103" t="s">
        <v>746</v>
      </c>
    </row>
    <row r="624" spans="2:3" ht="15.75" x14ac:dyDescent="0.25">
      <c r="B624" s="101">
        <v>4061</v>
      </c>
      <c r="C624" s="103" t="s">
        <v>747</v>
      </c>
    </row>
    <row r="625" spans="2:3" ht="15.75" x14ac:dyDescent="0.25">
      <c r="B625" s="101">
        <v>40611</v>
      </c>
      <c r="C625" s="103" t="s">
        <v>748</v>
      </c>
    </row>
    <row r="626" spans="2:3" ht="15.75" x14ac:dyDescent="0.25">
      <c r="B626" s="101">
        <v>40612</v>
      </c>
      <c r="C626" s="103" t="s">
        <v>749</v>
      </c>
    </row>
    <row r="627" spans="2:3" ht="15.75" x14ac:dyDescent="0.25">
      <c r="B627" s="101">
        <v>40613</v>
      </c>
      <c r="C627" s="103" t="s">
        <v>750</v>
      </c>
    </row>
    <row r="628" spans="2:3" ht="15.75" x14ac:dyDescent="0.25">
      <c r="B628" s="101">
        <v>40614</v>
      </c>
      <c r="C628" s="103" t="s">
        <v>751</v>
      </c>
    </row>
    <row r="629" spans="2:3" ht="15.75" x14ac:dyDescent="0.25">
      <c r="B629" s="101">
        <v>40615</v>
      </c>
      <c r="C629" s="103" t="s">
        <v>752</v>
      </c>
    </row>
    <row r="630" spans="2:3" ht="15.75" x14ac:dyDescent="0.25">
      <c r="B630" s="101">
        <v>40616</v>
      </c>
      <c r="C630" s="103" t="s">
        <v>753</v>
      </c>
    </row>
    <row r="631" spans="2:3" ht="15.75" x14ac:dyDescent="0.25">
      <c r="B631" s="101">
        <v>40617</v>
      </c>
      <c r="C631" s="103" t="s">
        <v>754</v>
      </c>
    </row>
    <row r="632" spans="2:3" ht="15.75" x14ac:dyDescent="0.25">
      <c r="B632" s="101">
        <v>4062</v>
      </c>
      <c r="C632" s="103" t="s">
        <v>755</v>
      </c>
    </row>
    <row r="633" spans="2:3" ht="15.75" x14ac:dyDescent="0.25">
      <c r="B633" s="101">
        <v>4063</v>
      </c>
      <c r="C633" s="103" t="s">
        <v>756</v>
      </c>
    </row>
    <row r="634" spans="2:3" ht="15.75" x14ac:dyDescent="0.25">
      <c r="B634" s="101">
        <v>40631</v>
      </c>
      <c r="C634" s="103" t="s">
        <v>757</v>
      </c>
    </row>
    <row r="635" spans="2:3" ht="15.75" x14ac:dyDescent="0.25">
      <c r="B635" s="101">
        <v>40632</v>
      </c>
      <c r="C635" s="103" t="s">
        <v>758</v>
      </c>
    </row>
    <row r="636" spans="2:3" ht="15.75" x14ac:dyDescent="0.25">
      <c r="B636" s="101">
        <v>40633</v>
      </c>
      <c r="C636" s="103" t="s">
        <v>759</v>
      </c>
    </row>
    <row r="637" spans="2:3" ht="15.75" x14ac:dyDescent="0.25">
      <c r="B637" s="101">
        <v>40634</v>
      </c>
      <c r="C637" s="103" t="s">
        <v>760</v>
      </c>
    </row>
    <row r="638" spans="2:3" ht="15.75" x14ac:dyDescent="0.25">
      <c r="B638" s="101">
        <v>40635</v>
      </c>
      <c r="C638" s="103" t="s">
        <v>761</v>
      </c>
    </row>
    <row r="639" spans="2:3" ht="15.75" x14ac:dyDescent="0.25">
      <c r="B639" s="101">
        <v>407</v>
      </c>
      <c r="C639" s="103" t="s">
        <v>762</v>
      </c>
    </row>
    <row r="640" spans="2:3" ht="15.75" x14ac:dyDescent="0.25">
      <c r="B640" s="101">
        <v>408</v>
      </c>
      <c r="C640" s="103" t="s">
        <v>763</v>
      </c>
    </row>
    <row r="641" spans="2:3" ht="15.75" x14ac:dyDescent="0.25">
      <c r="B641" s="101">
        <v>4081</v>
      </c>
      <c r="C641" s="103" t="s">
        <v>764</v>
      </c>
    </row>
    <row r="642" spans="2:3" ht="15.75" x14ac:dyDescent="0.25">
      <c r="B642" s="101">
        <v>4082</v>
      </c>
      <c r="C642" s="103" t="s">
        <v>765</v>
      </c>
    </row>
    <row r="643" spans="2:3" ht="15.75" x14ac:dyDescent="0.25">
      <c r="B643" s="101">
        <v>409</v>
      </c>
      <c r="C643" s="103" t="s">
        <v>766</v>
      </c>
    </row>
    <row r="644" spans="2:3" ht="15.75" x14ac:dyDescent="0.25">
      <c r="B644" s="101">
        <v>4091</v>
      </c>
      <c r="C644" s="103" t="s">
        <v>1589</v>
      </c>
    </row>
    <row r="645" spans="2:3" ht="15.75" x14ac:dyDescent="0.25">
      <c r="B645" s="101">
        <v>41</v>
      </c>
      <c r="C645" s="103" t="s">
        <v>2</v>
      </c>
    </row>
    <row r="646" spans="2:3" ht="15.75" x14ac:dyDescent="0.25">
      <c r="B646" s="101">
        <v>411</v>
      </c>
      <c r="C646" s="103" t="s">
        <v>767</v>
      </c>
    </row>
    <row r="647" spans="2:3" ht="15.75" x14ac:dyDescent="0.25">
      <c r="B647" s="101">
        <v>4111</v>
      </c>
      <c r="C647" s="103" t="s">
        <v>768</v>
      </c>
    </row>
    <row r="648" spans="2:3" ht="15.75" x14ac:dyDescent="0.25">
      <c r="B648" s="101">
        <v>4112</v>
      </c>
      <c r="C648" s="103" t="s">
        <v>769</v>
      </c>
    </row>
    <row r="649" spans="2:3" ht="15.75" x14ac:dyDescent="0.25">
      <c r="B649" s="101">
        <v>4113</v>
      </c>
      <c r="C649" s="103" t="s">
        <v>770</v>
      </c>
    </row>
    <row r="650" spans="2:3" ht="15.75" x14ac:dyDescent="0.25">
      <c r="B650" s="101">
        <v>4114</v>
      </c>
      <c r="C650" s="103" t="s">
        <v>771</v>
      </c>
    </row>
    <row r="651" spans="2:3" ht="15.75" x14ac:dyDescent="0.25">
      <c r="B651" s="101">
        <v>4115</v>
      </c>
      <c r="C651" s="103" t="s">
        <v>772</v>
      </c>
    </row>
    <row r="652" spans="2:3" ht="15.75" x14ac:dyDescent="0.25">
      <c r="B652" s="101">
        <v>413</v>
      </c>
      <c r="C652" s="103" t="s">
        <v>773</v>
      </c>
    </row>
    <row r="653" spans="2:3" ht="15.75" x14ac:dyDescent="0.25">
      <c r="B653" s="101">
        <v>415</v>
      </c>
      <c r="C653" s="103" t="s">
        <v>774</v>
      </c>
    </row>
    <row r="654" spans="2:3" ht="15.75" x14ac:dyDescent="0.25">
      <c r="B654" s="101">
        <v>4151</v>
      </c>
      <c r="C654" s="103" t="s">
        <v>775</v>
      </c>
    </row>
    <row r="655" spans="2:3" ht="15.75" x14ac:dyDescent="0.25">
      <c r="B655" s="101">
        <v>4152</v>
      </c>
      <c r="C655" s="103" t="s">
        <v>776</v>
      </c>
    </row>
    <row r="656" spans="2:3" ht="15.75" x14ac:dyDescent="0.25">
      <c r="B656" s="101">
        <v>4153</v>
      </c>
      <c r="C656" s="103" t="s">
        <v>777</v>
      </c>
    </row>
    <row r="657" spans="2:3" ht="15.75" x14ac:dyDescent="0.25">
      <c r="B657" s="101">
        <v>419</v>
      </c>
      <c r="C657" s="103" t="s">
        <v>778</v>
      </c>
    </row>
    <row r="658" spans="2:3" ht="15.75" x14ac:dyDescent="0.25">
      <c r="B658" s="101">
        <v>4191</v>
      </c>
      <c r="C658" s="103" t="s">
        <v>1588</v>
      </c>
    </row>
    <row r="659" spans="2:3" ht="15.75" x14ac:dyDescent="0.25">
      <c r="B659" s="101">
        <v>42</v>
      </c>
      <c r="C659" s="103" t="s">
        <v>779</v>
      </c>
    </row>
    <row r="660" spans="2:3" ht="15.75" x14ac:dyDescent="0.25">
      <c r="B660" s="101">
        <v>421</v>
      </c>
      <c r="C660" s="103" t="s">
        <v>780</v>
      </c>
    </row>
    <row r="661" spans="2:3" ht="15.75" x14ac:dyDescent="0.25">
      <c r="B661" s="101">
        <v>4211</v>
      </c>
      <c r="C661" s="103" t="s">
        <v>490</v>
      </c>
    </row>
    <row r="662" spans="2:3" ht="15.75" x14ac:dyDescent="0.25">
      <c r="B662" s="101">
        <v>4212</v>
      </c>
      <c r="C662" s="103" t="s">
        <v>781</v>
      </c>
    </row>
    <row r="663" spans="2:3" ht="15.75" x14ac:dyDescent="0.25">
      <c r="B663" s="101">
        <v>422</v>
      </c>
      <c r="C663" s="103" t="s">
        <v>782</v>
      </c>
    </row>
    <row r="664" spans="2:3" ht="15.75" x14ac:dyDescent="0.25">
      <c r="B664" s="101">
        <v>423</v>
      </c>
      <c r="C664" s="103" t="s">
        <v>783</v>
      </c>
    </row>
    <row r="665" spans="2:3" ht="15.75" x14ac:dyDescent="0.25">
      <c r="B665" s="101">
        <v>424</v>
      </c>
      <c r="C665" s="103" t="s">
        <v>784</v>
      </c>
    </row>
    <row r="666" spans="2:3" ht="15.75" x14ac:dyDescent="0.25">
      <c r="B666" s="101">
        <v>43</v>
      </c>
      <c r="C666" s="103" t="s">
        <v>785</v>
      </c>
    </row>
    <row r="667" spans="2:3" ht="15.75" x14ac:dyDescent="0.25">
      <c r="B667" s="101">
        <v>431</v>
      </c>
      <c r="C667" s="103" t="s">
        <v>780</v>
      </c>
    </row>
    <row r="668" spans="2:3" ht="15.75" x14ac:dyDescent="0.25">
      <c r="B668" s="101">
        <v>4311</v>
      </c>
      <c r="C668" s="103" t="s">
        <v>490</v>
      </c>
    </row>
    <row r="669" spans="2:3" ht="15.75" x14ac:dyDescent="0.25">
      <c r="B669" s="101">
        <v>4312</v>
      </c>
      <c r="C669" s="103" t="s">
        <v>781</v>
      </c>
    </row>
    <row r="670" spans="2:3" ht="15.75" x14ac:dyDescent="0.25">
      <c r="B670" s="101">
        <v>43124</v>
      </c>
      <c r="C670" s="103" t="s">
        <v>781</v>
      </c>
    </row>
    <row r="671" spans="2:3" ht="15.75" x14ac:dyDescent="0.25">
      <c r="B671" s="101">
        <v>432</v>
      </c>
      <c r="C671" s="103" t="s">
        <v>786</v>
      </c>
    </row>
    <row r="672" spans="2:3" ht="15.75" x14ac:dyDescent="0.25">
      <c r="B672" s="101">
        <v>433</v>
      </c>
      <c r="C672" s="103" t="s">
        <v>787</v>
      </c>
    </row>
    <row r="673" spans="2:3" ht="15.75" x14ac:dyDescent="0.25">
      <c r="B673" s="101">
        <v>44</v>
      </c>
      <c r="C673" s="103" t="s">
        <v>62</v>
      </c>
    </row>
    <row r="674" spans="2:3" ht="15.75" x14ac:dyDescent="0.25">
      <c r="B674" s="101">
        <v>441</v>
      </c>
      <c r="C674" s="103" t="s">
        <v>788</v>
      </c>
    </row>
    <row r="675" spans="2:3" ht="15.75" x14ac:dyDescent="0.25">
      <c r="B675" s="101">
        <v>411</v>
      </c>
      <c r="C675" s="103" t="s">
        <v>506</v>
      </c>
    </row>
    <row r="676" spans="2:3" ht="15.75" x14ac:dyDescent="0.25">
      <c r="B676" s="101">
        <v>4112</v>
      </c>
      <c r="C676" s="103" t="s">
        <v>523</v>
      </c>
    </row>
    <row r="677" spans="2:3" ht="15.75" x14ac:dyDescent="0.25">
      <c r="B677" s="101">
        <v>4419</v>
      </c>
      <c r="C677" s="103" t="s">
        <v>789</v>
      </c>
    </row>
    <row r="678" spans="2:3" ht="15.75" x14ac:dyDescent="0.25">
      <c r="B678" s="101">
        <v>442</v>
      </c>
      <c r="C678" s="103" t="s">
        <v>511</v>
      </c>
    </row>
    <row r="679" spans="2:3" ht="15.75" x14ac:dyDescent="0.25">
      <c r="B679" s="101">
        <v>4421</v>
      </c>
      <c r="C679" s="103" t="s">
        <v>790</v>
      </c>
    </row>
    <row r="680" spans="2:3" ht="15.75" x14ac:dyDescent="0.25">
      <c r="B680" s="101">
        <v>4429</v>
      </c>
      <c r="C680" s="103" t="s">
        <v>789</v>
      </c>
    </row>
    <row r="681" spans="2:3" ht="15.75" x14ac:dyDescent="0.25">
      <c r="B681" s="101">
        <v>443</v>
      </c>
      <c r="C681" s="103" t="s">
        <v>512</v>
      </c>
    </row>
    <row r="682" spans="2:3" ht="15.75" x14ac:dyDescent="0.25">
      <c r="B682" s="101">
        <v>45</v>
      </c>
      <c r="C682" s="103" t="s">
        <v>35</v>
      </c>
    </row>
    <row r="683" spans="2:3" ht="15.75" x14ac:dyDescent="0.25">
      <c r="B683" s="101">
        <v>451</v>
      </c>
      <c r="C683" s="103" t="s">
        <v>791</v>
      </c>
    </row>
    <row r="684" spans="2:3" ht="15.75" x14ac:dyDescent="0.25">
      <c r="B684" s="101">
        <v>4511</v>
      </c>
      <c r="C684" s="103" t="s">
        <v>792</v>
      </c>
    </row>
    <row r="685" spans="2:3" ht="15.75" x14ac:dyDescent="0.25">
      <c r="B685" s="101">
        <v>4512</v>
      </c>
      <c r="C685" s="103" t="s">
        <v>793</v>
      </c>
    </row>
    <row r="686" spans="2:3" ht="15.75" x14ac:dyDescent="0.25">
      <c r="B686" s="101">
        <v>452</v>
      </c>
      <c r="C686" s="103" t="s">
        <v>794</v>
      </c>
    </row>
    <row r="687" spans="2:3" ht="15.75" x14ac:dyDescent="0.25">
      <c r="B687" s="101">
        <v>453</v>
      </c>
      <c r="C687" s="103" t="s">
        <v>795</v>
      </c>
    </row>
    <row r="688" spans="2:3" ht="15.75" x14ac:dyDescent="0.25">
      <c r="B688" s="101">
        <v>454</v>
      </c>
      <c r="C688" s="103" t="s">
        <v>796</v>
      </c>
    </row>
    <row r="689" spans="2:3" ht="15.75" x14ac:dyDescent="0.25">
      <c r="B689" s="101">
        <v>4541</v>
      </c>
      <c r="C689" s="103" t="s">
        <v>797</v>
      </c>
    </row>
    <row r="690" spans="2:3" ht="15.75" x14ac:dyDescent="0.25">
      <c r="B690" s="101">
        <v>4542</v>
      </c>
      <c r="C690" s="103" t="s">
        <v>798</v>
      </c>
    </row>
    <row r="691" spans="2:3" ht="15.75" x14ac:dyDescent="0.25">
      <c r="B691" s="101">
        <v>4543</v>
      </c>
      <c r="C691" s="103" t="s">
        <v>799</v>
      </c>
    </row>
    <row r="692" spans="2:3" ht="15.75" x14ac:dyDescent="0.25">
      <c r="B692" s="101">
        <v>4544</v>
      </c>
      <c r="C692" s="103" t="s">
        <v>800</v>
      </c>
    </row>
    <row r="693" spans="2:3" ht="15.75" x14ac:dyDescent="0.25">
      <c r="B693" s="101">
        <v>4545</v>
      </c>
      <c r="C693" s="103" t="s">
        <v>801</v>
      </c>
    </row>
    <row r="694" spans="2:3" ht="15.75" x14ac:dyDescent="0.25">
      <c r="B694" s="101">
        <v>4549</v>
      </c>
      <c r="C694" s="103" t="s">
        <v>802</v>
      </c>
    </row>
    <row r="695" spans="2:3" ht="15.75" x14ac:dyDescent="0.25">
      <c r="B695" s="101">
        <v>455</v>
      </c>
      <c r="C695" s="103" t="s">
        <v>803</v>
      </c>
    </row>
    <row r="696" spans="2:3" ht="15.75" x14ac:dyDescent="0.25">
      <c r="B696" s="101">
        <v>4551</v>
      </c>
      <c r="C696" s="103" t="s">
        <v>791</v>
      </c>
    </row>
    <row r="697" spans="2:3" ht="15.75" x14ac:dyDescent="0.25">
      <c r="B697" s="101">
        <v>45511</v>
      </c>
      <c r="C697" s="103" t="s">
        <v>792</v>
      </c>
    </row>
    <row r="698" spans="2:3" ht="15.75" x14ac:dyDescent="0.25">
      <c r="B698" s="101">
        <v>45512</v>
      </c>
      <c r="C698" s="103" t="s">
        <v>793</v>
      </c>
    </row>
    <row r="699" spans="2:3" ht="15.75" x14ac:dyDescent="0.25">
      <c r="B699" s="101">
        <v>4552</v>
      </c>
      <c r="C699" s="103" t="s">
        <v>794</v>
      </c>
    </row>
    <row r="700" spans="2:3" ht="15.75" x14ac:dyDescent="0.25">
      <c r="B700" s="101">
        <v>4553</v>
      </c>
      <c r="C700" s="103" t="s">
        <v>804</v>
      </c>
    </row>
    <row r="701" spans="2:3" ht="15.75" x14ac:dyDescent="0.25">
      <c r="B701" s="101">
        <v>45531</v>
      </c>
      <c r="C701" s="103" t="s">
        <v>797</v>
      </c>
    </row>
    <row r="702" spans="2:3" ht="15.75" x14ac:dyDescent="0.25">
      <c r="B702" s="101">
        <v>45532</v>
      </c>
      <c r="C702" s="103" t="s">
        <v>798</v>
      </c>
    </row>
    <row r="703" spans="2:3" ht="15.75" x14ac:dyDescent="0.25">
      <c r="B703" s="101">
        <v>45533</v>
      </c>
      <c r="C703" s="103" t="s">
        <v>799</v>
      </c>
    </row>
    <row r="704" spans="2:3" ht="15.75" x14ac:dyDescent="0.25">
      <c r="B704" s="101">
        <v>45534</v>
      </c>
      <c r="C704" s="103" t="s">
        <v>800</v>
      </c>
    </row>
    <row r="705" spans="2:3" ht="15.75" x14ac:dyDescent="0.25">
      <c r="B705" s="101">
        <v>45535</v>
      </c>
      <c r="C705" s="103" t="s">
        <v>801</v>
      </c>
    </row>
    <row r="706" spans="2:3" ht="15.75" x14ac:dyDescent="0.25">
      <c r="B706" s="101">
        <v>45539</v>
      </c>
      <c r="C706" s="103" t="s">
        <v>802</v>
      </c>
    </row>
    <row r="707" spans="2:3" ht="15.75" x14ac:dyDescent="0.25">
      <c r="B707" s="101">
        <v>456</v>
      </c>
      <c r="C707" s="103" t="s">
        <v>805</v>
      </c>
    </row>
    <row r="708" spans="2:3" ht="15.75" x14ac:dyDescent="0.25">
      <c r="B708" s="101">
        <v>46</v>
      </c>
      <c r="C708" s="103" t="s">
        <v>806</v>
      </c>
    </row>
    <row r="709" spans="2:3" ht="15.75" x14ac:dyDescent="0.25">
      <c r="B709" s="101">
        <v>461</v>
      </c>
      <c r="C709" s="103" t="s">
        <v>807</v>
      </c>
    </row>
    <row r="710" spans="2:3" ht="15.75" x14ac:dyDescent="0.25">
      <c r="B710" s="101">
        <v>464</v>
      </c>
      <c r="C710" s="103" t="s">
        <v>808</v>
      </c>
    </row>
    <row r="711" spans="2:3" ht="15.75" x14ac:dyDescent="0.25">
      <c r="B711" s="101">
        <v>4641</v>
      </c>
      <c r="C711" s="103" t="s">
        <v>534</v>
      </c>
    </row>
    <row r="712" spans="2:3" ht="15.75" x14ac:dyDescent="0.25">
      <c r="B712" s="101">
        <v>4642</v>
      </c>
      <c r="C712" s="103" t="s">
        <v>535</v>
      </c>
    </row>
    <row r="713" spans="2:3" ht="15.75" x14ac:dyDescent="0.25">
      <c r="B713" s="101">
        <v>465</v>
      </c>
      <c r="C713" s="103" t="s">
        <v>809</v>
      </c>
    </row>
    <row r="714" spans="2:3" ht="15.75" x14ac:dyDescent="0.25">
      <c r="B714" s="101">
        <v>466</v>
      </c>
      <c r="C714" s="103" t="s">
        <v>810</v>
      </c>
    </row>
    <row r="715" spans="2:3" ht="15.75" x14ac:dyDescent="0.25">
      <c r="B715" s="101">
        <v>467</v>
      </c>
      <c r="C715" s="103" t="s">
        <v>811</v>
      </c>
    </row>
    <row r="716" spans="2:3" ht="15.75" x14ac:dyDescent="0.25">
      <c r="B716" s="101">
        <v>469</v>
      </c>
      <c r="C716" s="103" t="s">
        <v>812</v>
      </c>
    </row>
    <row r="717" spans="2:3" ht="15.75" x14ac:dyDescent="0.25">
      <c r="B717" s="101">
        <v>4691</v>
      </c>
      <c r="C717" s="103" t="s">
        <v>813</v>
      </c>
    </row>
    <row r="718" spans="2:3" ht="15.75" x14ac:dyDescent="0.25">
      <c r="B718" s="101">
        <v>47</v>
      </c>
      <c r="C718" s="103" t="s">
        <v>814</v>
      </c>
    </row>
    <row r="719" spans="2:3" ht="15.75" x14ac:dyDescent="0.25">
      <c r="B719" s="101">
        <v>471</v>
      </c>
      <c r="C719" s="103" t="s">
        <v>506</v>
      </c>
    </row>
    <row r="720" spans="2:3" ht="15.75" x14ac:dyDescent="0.25">
      <c r="B720" s="101">
        <v>4711</v>
      </c>
      <c r="C720" s="103" t="s">
        <v>500</v>
      </c>
    </row>
    <row r="721" spans="2:3" ht="15.75" x14ac:dyDescent="0.25">
      <c r="B721" s="101">
        <v>4712</v>
      </c>
      <c r="C721" s="103" t="s">
        <v>501</v>
      </c>
    </row>
    <row r="722" spans="2:3" ht="15.75" x14ac:dyDescent="0.25">
      <c r="B722" s="101">
        <v>4713</v>
      </c>
      <c r="C722" s="103" t="s">
        <v>502</v>
      </c>
    </row>
    <row r="723" spans="2:3" ht="15.75" x14ac:dyDescent="0.25">
      <c r="B723" s="101">
        <v>4714</v>
      </c>
      <c r="C723" s="103" t="s">
        <v>815</v>
      </c>
    </row>
    <row r="724" spans="2:3" ht="15.75" x14ac:dyDescent="0.25">
      <c r="B724" s="101">
        <v>472</v>
      </c>
      <c r="C724" s="103" t="s">
        <v>816</v>
      </c>
    </row>
    <row r="725" spans="2:3" ht="15.75" x14ac:dyDescent="0.25">
      <c r="B725" s="101">
        <v>4721</v>
      </c>
      <c r="C725" s="103" t="s">
        <v>500</v>
      </c>
    </row>
    <row r="726" spans="2:3" ht="15.75" x14ac:dyDescent="0.25">
      <c r="B726" s="101">
        <v>4722</v>
      </c>
      <c r="C726" s="103" t="s">
        <v>501</v>
      </c>
    </row>
    <row r="727" spans="2:3" ht="15.75" x14ac:dyDescent="0.25">
      <c r="B727" s="101">
        <v>4723</v>
      </c>
      <c r="C727" s="103" t="s">
        <v>502</v>
      </c>
    </row>
    <row r="728" spans="2:3" ht="15.75" x14ac:dyDescent="0.25">
      <c r="B728" s="101">
        <v>4724</v>
      </c>
      <c r="C728" s="103" t="s">
        <v>815</v>
      </c>
    </row>
    <row r="729" spans="2:3" ht="15.75" x14ac:dyDescent="0.25">
      <c r="B729" s="101">
        <v>473</v>
      </c>
      <c r="C729" s="103" t="s">
        <v>504</v>
      </c>
    </row>
    <row r="730" spans="2:3" ht="15.75" x14ac:dyDescent="0.25">
      <c r="B730" s="101">
        <v>4731</v>
      </c>
      <c r="C730" s="103" t="s">
        <v>500</v>
      </c>
    </row>
    <row r="731" spans="2:3" ht="15.75" x14ac:dyDescent="0.25">
      <c r="B731" s="101">
        <v>4732</v>
      </c>
      <c r="C731" s="103" t="s">
        <v>501</v>
      </c>
    </row>
    <row r="732" spans="2:3" ht="15.75" x14ac:dyDescent="0.25">
      <c r="B732" s="101">
        <v>4733</v>
      </c>
      <c r="C732" s="103" t="s">
        <v>502</v>
      </c>
    </row>
    <row r="733" spans="2:3" ht="15.75" x14ac:dyDescent="0.25">
      <c r="B733" s="101">
        <v>4734</v>
      </c>
      <c r="C733" s="103" t="s">
        <v>815</v>
      </c>
    </row>
    <row r="734" spans="2:3" ht="15.75" x14ac:dyDescent="0.25">
      <c r="B734" s="101">
        <v>474</v>
      </c>
      <c r="C734" s="103" t="s">
        <v>522</v>
      </c>
    </row>
    <row r="735" spans="2:3" ht="15.75" x14ac:dyDescent="0.25">
      <c r="B735" s="101">
        <v>4741</v>
      </c>
      <c r="C735" s="103" t="s">
        <v>500</v>
      </c>
    </row>
    <row r="736" spans="2:3" ht="15.75" x14ac:dyDescent="0.25">
      <c r="B736" s="101">
        <v>4742</v>
      </c>
      <c r="C736" s="103" t="s">
        <v>501</v>
      </c>
    </row>
    <row r="737" spans="2:3" ht="15.75" x14ac:dyDescent="0.25">
      <c r="B737" s="101">
        <v>4743</v>
      </c>
      <c r="C737" s="103" t="s">
        <v>502</v>
      </c>
    </row>
    <row r="738" spans="2:3" ht="15.75" x14ac:dyDescent="0.25">
      <c r="B738" s="101">
        <v>4744</v>
      </c>
      <c r="C738" s="103" t="s">
        <v>815</v>
      </c>
    </row>
    <row r="739" spans="2:3" ht="15.75" x14ac:dyDescent="0.25">
      <c r="B739" s="101">
        <v>475</v>
      </c>
      <c r="C739" s="103" t="s">
        <v>523</v>
      </c>
    </row>
    <row r="740" spans="2:3" ht="15.75" x14ac:dyDescent="0.25">
      <c r="B740" s="101">
        <v>4751</v>
      </c>
      <c r="C740" s="103" t="s">
        <v>500</v>
      </c>
    </row>
    <row r="741" spans="2:3" ht="15.75" x14ac:dyDescent="0.25">
      <c r="B741" s="101">
        <v>4752</v>
      </c>
      <c r="C741" s="103" t="s">
        <v>501</v>
      </c>
    </row>
    <row r="742" spans="2:3" ht="15.75" x14ac:dyDescent="0.25">
      <c r="B742" s="101">
        <v>4753</v>
      </c>
      <c r="C742" s="103" t="s">
        <v>502</v>
      </c>
    </row>
    <row r="743" spans="2:3" ht="15.75" x14ac:dyDescent="0.25">
      <c r="B743" s="101">
        <v>4754</v>
      </c>
      <c r="C743" s="103" t="s">
        <v>815</v>
      </c>
    </row>
    <row r="744" spans="2:3" ht="15.75" x14ac:dyDescent="0.25">
      <c r="B744" s="101">
        <v>477</v>
      </c>
      <c r="C744" s="103" t="s">
        <v>817</v>
      </c>
    </row>
    <row r="745" spans="2:3" ht="15.75" x14ac:dyDescent="0.25">
      <c r="B745" s="101">
        <v>4771</v>
      </c>
      <c r="C745" s="103" t="s">
        <v>500</v>
      </c>
    </row>
    <row r="746" spans="2:3" ht="15.75" x14ac:dyDescent="0.25">
      <c r="B746" s="101">
        <v>4772</v>
      </c>
      <c r="C746" s="103" t="s">
        <v>501</v>
      </c>
    </row>
    <row r="747" spans="2:3" ht="15.75" x14ac:dyDescent="0.25">
      <c r="B747" s="101">
        <v>4773</v>
      </c>
      <c r="C747" s="103" t="s">
        <v>502</v>
      </c>
    </row>
    <row r="748" spans="2:3" ht="15.75" x14ac:dyDescent="0.25">
      <c r="B748" s="101">
        <v>4774</v>
      </c>
      <c r="C748" s="103" t="s">
        <v>815</v>
      </c>
    </row>
    <row r="749" spans="2:3" ht="15.75" x14ac:dyDescent="0.25">
      <c r="B749" s="101">
        <v>479</v>
      </c>
      <c r="C749" s="103" t="s">
        <v>812</v>
      </c>
    </row>
    <row r="750" spans="2:3" ht="15.75" x14ac:dyDescent="0.25">
      <c r="B750" s="101">
        <v>4791</v>
      </c>
      <c r="C750" s="103" t="s">
        <v>500</v>
      </c>
    </row>
    <row r="751" spans="2:3" ht="15.75" x14ac:dyDescent="0.25">
      <c r="B751" s="101">
        <v>4792</v>
      </c>
      <c r="C751" s="103" t="s">
        <v>501</v>
      </c>
    </row>
    <row r="752" spans="2:3" ht="15.75" x14ac:dyDescent="0.25">
      <c r="B752" s="101">
        <v>4793</v>
      </c>
      <c r="C752" s="103" t="s">
        <v>502</v>
      </c>
    </row>
    <row r="753" spans="2:3" ht="15.75" x14ac:dyDescent="0.25">
      <c r="B753" s="101">
        <v>4794</v>
      </c>
      <c r="C753" s="103" t="s">
        <v>815</v>
      </c>
    </row>
    <row r="754" spans="2:3" ht="15.75" x14ac:dyDescent="0.25">
      <c r="B754" s="101">
        <v>48</v>
      </c>
      <c r="C754" s="103" t="s">
        <v>63</v>
      </c>
    </row>
    <row r="755" spans="2:3" ht="15.75" x14ac:dyDescent="0.25">
      <c r="B755" s="101">
        <v>481</v>
      </c>
      <c r="C755" s="103" t="s">
        <v>818</v>
      </c>
    </row>
    <row r="756" spans="2:3" ht="15.75" x14ac:dyDescent="0.25">
      <c r="B756" s="101">
        <v>482</v>
      </c>
      <c r="C756" s="103" t="s">
        <v>819</v>
      </c>
    </row>
    <row r="757" spans="2:3" ht="15.75" x14ac:dyDescent="0.25">
      <c r="B757" s="101">
        <v>483</v>
      </c>
      <c r="C757" s="103" t="s">
        <v>820</v>
      </c>
    </row>
    <row r="758" spans="2:3" ht="15.75" x14ac:dyDescent="0.25">
      <c r="B758" s="101">
        <v>484</v>
      </c>
      <c r="C758" s="103" t="s">
        <v>821</v>
      </c>
    </row>
    <row r="759" spans="2:3" ht="15.75" x14ac:dyDescent="0.25">
      <c r="B759" s="101">
        <v>485</v>
      </c>
      <c r="C759" s="103" t="s">
        <v>822</v>
      </c>
    </row>
    <row r="760" spans="2:3" ht="15.75" x14ac:dyDescent="0.25">
      <c r="B760" s="101">
        <v>489</v>
      </c>
      <c r="C760" s="103" t="s">
        <v>823</v>
      </c>
    </row>
    <row r="761" spans="2:3" ht="15.75" x14ac:dyDescent="0.25">
      <c r="B761" s="101">
        <v>49</v>
      </c>
      <c r="C761" s="103" t="s">
        <v>64</v>
      </c>
    </row>
    <row r="762" spans="2:3" ht="15.75" x14ac:dyDescent="0.25">
      <c r="B762" s="101">
        <v>491</v>
      </c>
      <c r="C762" s="103" t="s">
        <v>824</v>
      </c>
    </row>
    <row r="763" spans="2:3" ht="15.75" x14ac:dyDescent="0.25">
      <c r="B763" s="101">
        <v>4911</v>
      </c>
      <c r="C763" s="103" t="s">
        <v>825</v>
      </c>
    </row>
    <row r="764" spans="2:3" ht="15.75" x14ac:dyDescent="0.25">
      <c r="B764" s="101">
        <v>4912</v>
      </c>
      <c r="C764" s="103" t="s">
        <v>826</v>
      </c>
    </row>
    <row r="765" spans="2:3" ht="15.75" x14ac:dyDescent="0.25">
      <c r="B765" s="101">
        <v>492</v>
      </c>
      <c r="C765" s="103" t="s">
        <v>827</v>
      </c>
    </row>
    <row r="766" spans="2:3" ht="15.75" x14ac:dyDescent="0.25">
      <c r="B766" s="101">
        <v>4921</v>
      </c>
      <c r="C766" s="103" t="s">
        <v>828</v>
      </c>
    </row>
    <row r="767" spans="2:3" ht="15.75" x14ac:dyDescent="0.25">
      <c r="B767" s="101">
        <v>4922</v>
      </c>
      <c r="C767" s="103" t="s">
        <v>829</v>
      </c>
    </row>
    <row r="768" spans="2:3" ht="15.75" x14ac:dyDescent="0.25">
      <c r="B768" s="101">
        <v>493</v>
      </c>
      <c r="C768" s="103" t="s">
        <v>830</v>
      </c>
    </row>
    <row r="769" spans="2:3" ht="15.75" x14ac:dyDescent="0.25">
      <c r="B769" s="101">
        <v>4931</v>
      </c>
      <c r="C769" s="103" t="s">
        <v>831</v>
      </c>
    </row>
    <row r="770" spans="2:3" ht="15.75" x14ac:dyDescent="0.25">
      <c r="B770" s="101">
        <v>4932</v>
      </c>
      <c r="C770" s="103" t="s">
        <v>832</v>
      </c>
    </row>
    <row r="771" spans="2:3" ht="15.75" x14ac:dyDescent="0.25">
      <c r="B771" s="101">
        <v>50</v>
      </c>
      <c r="C771" s="103" t="s">
        <v>3</v>
      </c>
    </row>
    <row r="772" spans="2:3" ht="15.75" x14ac:dyDescent="0.25">
      <c r="B772" s="101">
        <v>501</v>
      </c>
      <c r="C772" s="103" t="s">
        <v>833</v>
      </c>
    </row>
    <row r="773" spans="2:3" ht="15.75" x14ac:dyDescent="0.25">
      <c r="B773" s="101">
        <v>5011</v>
      </c>
      <c r="C773" s="103" t="s">
        <v>834</v>
      </c>
    </row>
    <row r="774" spans="2:3" ht="15.75" x14ac:dyDescent="0.25">
      <c r="B774" s="101">
        <v>5012</v>
      </c>
      <c r="C774" s="103" t="s">
        <v>133</v>
      </c>
    </row>
    <row r="775" spans="2:3" ht="15.75" x14ac:dyDescent="0.25">
      <c r="B775" s="101">
        <v>502</v>
      </c>
      <c r="C775" s="103" t="s">
        <v>835</v>
      </c>
    </row>
    <row r="776" spans="2:3" ht="15.75" x14ac:dyDescent="0.25">
      <c r="B776" s="101">
        <v>51</v>
      </c>
      <c r="C776" s="103" t="s">
        <v>65</v>
      </c>
    </row>
    <row r="777" spans="2:3" ht="15.75" x14ac:dyDescent="0.25">
      <c r="B777" s="101">
        <v>511</v>
      </c>
      <c r="C777" s="103" t="s">
        <v>635</v>
      </c>
    </row>
    <row r="778" spans="2:3" ht="15.75" x14ac:dyDescent="0.25">
      <c r="B778" s="101">
        <v>512</v>
      </c>
      <c r="C778" s="103" t="s">
        <v>836</v>
      </c>
    </row>
    <row r="779" spans="2:3" ht="15.75" x14ac:dyDescent="0.25">
      <c r="B779" s="101">
        <v>52</v>
      </c>
      <c r="C779" s="103" t="s">
        <v>39</v>
      </c>
    </row>
    <row r="780" spans="2:3" ht="15.75" x14ac:dyDescent="0.25">
      <c r="B780" s="101">
        <v>521</v>
      </c>
      <c r="C780" s="103" t="s">
        <v>837</v>
      </c>
    </row>
    <row r="781" spans="2:3" ht="15.75" x14ac:dyDescent="0.25">
      <c r="B781" s="101">
        <v>522</v>
      </c>
      <c r="C781" s="103" t="s">
        <v>838</v>
      </c>
    </row>
    <row r="782" spans="2:3" ht="15.75" x14ac:dyDescent="0.25">
      <c r="B782" s="101">
        <v>5221</v>
      </c>
      <c r="C782" s="103" t="s">
        <v>839</v>
      </c>
    </row>
    <row r="783" spans="2:3" ht="15.75" x14ac:dyDescent="0.25">
      <c r="B783" s="101">
        <v>5211</v>
      </c>
      <c r="C783" s="103" t="s">
        <v>112</v>
      </c>
    </row>
    <row r="784" spans="2:3" ht="15.75" x14ac:dyDescent="0.25">
      <c r="B784" s="101">
        <v>5223</v>
      </c>
      <c r="C784" s="103" t="s">
        <v>840</v>
      </c>
    </row>
    <row r="785" spans="2:3" ht="15.75" x14ac:dyDescent="0.25">
      <c r="B785" s="101">
        <v>5224</v>
      </c>
      <c r="C785" s="103" t="s">
        <v>841</v>
      </c>
    </row>
    <row r="786" spans="2:3" ht="15.75" x14ac:dyDescent="0.25">
      <c r="B786" s="101">
        <v>523</v>
      </c>
      <c r="C786" s="103" t="s">
        <v>842</v>
      </c>
    </row>
    <row r="787" spans="2:3" ht="15.75" x14ac:dyDescent="0.25">
      <c r="B787" s="101">
        <v>56</v>
      </c>
      <c r="C787" s="103" t="s">
        <v>66</v>
      </c>
    </row>
    <row r="788" spans="2:3" ht="15.75" x14ac:dyDescent="0.25">
      <c r="B788" s="101">
        <v>561</v>
      </c>
      <c r="C788" s="103" t="s">
        <v>843</v>
      </c>
    </row>
    <row r="789" spans="2:3" ht="15.75" x14ac:dyDescent="0.25">
      <c r="B789" s="101">
        <v>562</v>
      </c>
      <c r="C789" s="103" t="s">
        <v>844</v>
      </c>
    </row>
    <row r="790" spans="2:3" ht="15.75" x14ac:dyDescent="0.25">
      <c r="B790" s="101">
        <v>563</v>
      </c>
      <c r="C790" s="103" t="s">
        <v>845</v>
      </c>
    </row>
    <row r="791" spans="2:3" ht="15.75" x14ac:dyDescent="0.25">
      <c r="B791" s="101">
        <v>5631</v>
      </c>
      <c r="C791" s="103" t="s">
        <v>846</v>
      </c>
    </row>
    <row r="792" spans="2:3" ht="15.75" x14ac:dyDescent="0.25">
      <c r="B792" s="101">
        <v>5632</v>
      </c>
      <c r="C792" s="103" t="s">
        <v>847</v>
      </c>
    </row>
    <row r="793" spans="2:3" ht="15.75" x14ac:dyDescent="0.25">
      <c r="B793" s="101">
        <v>57</v>
      </c>
      <c r="C793" s="103" t="s">
        <v>37</v>
      </c>
    </row>
    <row r="794" spans="2:3" ht="15.75" x14ac:dyDescent="0.25">
      <c r="B794" s="101">
        <v>571</v>
      </c>
      <c r="C794" s="103" t="s">
        <v>848</v>
      </c>
    </row>
    <row r="795" spans="2:3" ht="15.75" x14ac:dyDescent="0.25">
      <c r="B795" s="101">
        <v>5711</v>
      </c>
      <c r="C795" s="103" t="s">
        <v>602</v>
      </c>
    </row>
    <row r="796" spans="2:3" ht="15.75" x14ac:dyDescent="0.25">
      <c r="B796" s="101">
        <v>5712</v>
      </c>
      <c r="C796" s="103" t="s">
        <v>849</v>
      </c>
    </row>
    <row r="797" spans="2:3" ht="15.75" x14ac:dyDescent="0.25">
      <c r="B797" s="101">
        <v>5713</v>
      </c>
      <c r="C797" s="103" t="s">
        <v>531</v>
      </c>
    </row>
    <row r="798" spans="2:3" ht="15.75" x14ac:dyDescent="0.25">
      <c r="B798" s="101">
        <v>572</v>
      </c>
      <c r="C798" s="103" t="s">
        <v>850</v>
      </c>
    </row>
    <row r="799" spans="2:3" ht="15.75" x14ac:dyDescent="0.25">
      <c r="B799" s="101">
        <v>573</v>
      </c>
      <c r="C799" s="103" t="s">
        <v>851</v>
      </c>
    </row>
    <row r="800" spans="2:3" ht="15.75" x14ac:dyDescent="0.25">
      <c r="B800" s="101">
        <v>58</v>
      </c>
      <c r="C800" s="103" t="s">
        <v>4</v>
      </c>
    </row>
    <row r="801" spans="2:3" ht="15.75" x14ac:dyDescent="0.25">
      <c r="B801" s="101">
        <v>581</v>
      </c>
      <c r="C801" s="103" t="s">
        <v>852</v>
      </c>
    </row>
    <row r="802" spans="2:3" ht="15.75" x14ac:dyDescent="0.25">
      <c r="B802" s="101">
        <v>582</v>
      </c>
      <c r="C802" s="103" t="s">
        <v>853</v>
      </c>
    </row>
    <row r="803" spans="2:3" ht="15.75" x14ac:dyDescent="0.25">
      <c r="B803" s="101">
        <v>583</v>
      </c>
      <c r="C803" s="103" t="s">
        <v>854</v>
      </c>
    </row>
    <row r="804" spans="2:3" ht="15.75" x14ac:dyDescent="0.25">
      <c r="B804" s="101">
        <v>584</v>
      </c>
      <c r="C804" s="103" t="s">
        <v>855</v>
      </c>
    </row>
    <row r="805" spans="2:3" ht="15.75" x14ac:dyDescent="0.25">
      <c r="B805" s="101">
        <v>585</v>
      </c>
      <c r="C805" s="103" t="s">
        <v>856</v>
      </c>
    </row>
    <row r="806" spans="2:3" ht="15.75" x14ac:dyDescent="0.25">
      <c r="B806" s="101">
        <v>589</v>
      </c>
      <c r="C806" s="103" t="s">
        <v>857</v>
      </c>
    </row>
    <row r="807" spans="2:3" ht="15.75" x14ac:dyDescent="0.25">
      <c r="B807" s="101">
        <v>59</v>
      </c>
      <c r="C807" s="103" t="s">
        <v>5</v>
      </c>
    </row>
    <row r="808" spans="2:3" ht="15.75" x14ac:dyDescent="0.25">
      <c r="B808" s="101">
        <v>591</v>
      </c>
      <c r="C808" s="103" t="s">
        <v>858</v>
      </c>
    </row>
    <row r="809" spans="2:3" ht="15.75" x14ac:dyDescent="0.25">
      <c r="B809" s="101">
        <v>5911</v>
      </c>
      <c r="C809" s="103" t="s">
        <v>859</v>
      </c>
    </row>
    <row r="810" spans="2:3" ht="15.75" x14ac:dyDescent="0.25">
      <c r="B810" s="101">
        <v>5912</v>
      </c>
      <c r="C810" s="103" t="s">
        <v>860</v>
      </c>
    </row>
    <row r="811" spans="2:3" ht="15.75" x14ac:dyDescent="0.25">
      <c r="B811" s="101">
        <v>592</v>
      </c>
      <c r="C811" s="103" t="s">
        <v>861</v>
      </c>
    </row>
    <row r="812" spans="2:3" ht="15.75" x14ac:dyDescent="0.25">
      <c r="B812" s="101">
        <v>5921</v>
      </c>
      <c r="C812" s="103" t="s">
        <v>861</v>
      </c>
    </row>
    <row r="813" spans="2:3" ht="15.75" x14ac:dyDescent="0.25">
      <c r="B813" s="101">
        <v>5922</v>
      </c>
      <c r="C813" s="103" t="s">
        <v>862</v>
      </c>
    </row>
    <row r="814" spans="2:3" ht="15.75" x14ac:dyDescent="0.25">
      <c r="B814" s="101">
        <v>60</v>
      </c>
      <c r="C814" s="103" t="s">
        <v>6</v>
      </c>
    </row>
    <row r="815" spans="2:3" ht="15.75" x14ac:dyDescent="0.25">
      <c r="B815" s="101">
        <v>601</v>
      </c>
      <c r="C815" s="103" t="s">
        <v>616</v>
      </c>
    </row>
    <row r="816" spans="2:3" ht="15.75" x14ac:dyDescent="0.25">
      <c r="B816" s="101">
        <v>6011</v>
      </c>
      <c r="C816" s="103" t="s">
        <v>553</v>
      </c>
    </row>
    <row r="817" spans="2:3" ht="15.75" x14ac:dyDescent="0.25">
      <c r="B817" s="101">
        <v>6012</v>
      </c>
      <c r="C817" s="103" t="s">
        <v>556</v>
      </c>
    </row>
    <row r="818" spans="2:3" ht="15.75" x14ac:dyDescent="0.25">
      <c r="B818" s="101">
        <v>6013</v>
      </c>
      <c r="C818" s="103" t="s">
        <v>557</v>
      </c>
    </row>
    <row r="819" spans="2:3" ht="15.75" x14ac:dyDescent="0.25">
      <c r="B819" s="101">
        <v>6014</v>
      </c>
      <c r="C819" s="103" t="s">
        <v>560</v>
      </c>
    </row>
    <row r="820" spans="2:3" ht="15.75" x14ac:dyDescent="0.25">
      <c r="B820" s="101">
        <v>6018</v>
      </c>
      <c r="C820" s="103" t="s">
        <v>561</v>
      </c>
    </row>
    <row r="821" spans="2:3" ht="15.75" x14ac:dyDescent="0.25">
      <c r="B821" s="101">
        <v>602</v>
      </c>
      <c r="C821" s="103" t="s">
        <v>617</v>
      </c>
    </row>
    <row r="822" spans="2:3" ht="15.75" x14ac:dyDescent="0.25">
      <c r="B822" s="101">
        <v>6021</v>
      </c>
      <c r="C822" s="103" t="s">
        <v>586</v>
      </c>
    </row>
    <row r="823" spans="2:3" ht="15.75" x14ac:dyDescent="0.25">
      <c r="B823" s="101">
        <v>6022</v>
      </c>
      <c r="C823" s="103" t="s">
        <v>587</v>
      </c>
    </row>
    <row r="824" spans="2:3" ht="15.75" x14ac:dyDescent="0.25">
      <c r="B824" s="101">
        <v>6023</v>
      </c>
      <c r="C824" s="103" t="s">
        <v>863</v>
      </c>
    </row>
    <row r="825" spans="2:3" ht="15.75" x14ac:dyDescent="0.25">
      <c r="B825" s="101">
        <v>6024</v>
      </c>
      <c r="C825" s="103" t="s">
        <v>589</v>
      </c>
    </row>
    <row r="826" spans="2:3" ht="15.75" x14ac:dyDescent="0.25">
      <c r="B826" s="101">
        <v>603</v>
      </c>
      <c r="C826" s="103" t="s">
        <v>618</v>
      </c>
    </row>
    <row r="827" spans="2:3" ht="15.75" x14ac:dyDescent="0.25">
      <c r="B827" s="101">
        <v>6031</v>
      </c>
      <c r="C827" s="103" t="s">
        <v>591</v>
      </c>
    </row>
    <row r="828" spans="2:3" ht="15.75" x14ac:dyDescent="0.25">
      <c r="B828" s="101">
        <v>6032</v>
      </c>
      <c r="C828" s="103" t="s">
        <v>592</v>
      </c>
    </row>
    <row r="829" spans="2:3" ht="15.75" x14ac:dyDescent="0.25">
      <c r="B829" s="101">
        <v>6033</v>
      </c>
      <c r="C829" s="103" t="s">
        <v>597</v>
      </c>
    </row>
    <row r="830" spans="2:3" ht="15.75" x14ac:dyDescent="0.25">
      <c r="B830" s="101">
        <v>604</v>
      </c>
      <c r="C830" s="103" t="s">
        <v>619</v>
      </c>
    </row>
    <row r="831" spans="2:3" ht="15.75" x14ac:dyDescent="0.25">
      <c r="B831" s="101">
        <v>6041</v>
      </c>
      <c r="C831" s="103" t="s">
        <v>599</v>
      </c>
    </row>
    <row r="832" spans="2:3" ht="15.75" x14ac:dyDescent="0.25">
      <c r="B832" s="101">
        <v>6042</v>
      </c>
      <c r="C832" s="103" t="s">
        <v>600</v>
      </c>
    </row>
    <row r="833" spans="2:3" ht="15.75" x14ac:dyDescent="0.25">
      <c r="B833" s="101">
        <v>609</v>
      </c>
      <c r="C833" s="103" t="s">
        <v>864</v>
      </c>
    </row>
    <row r="834" spans="2:3" ht="15.75" x14ac:dyDescent="0.25">
      <c r="B834" s="101">
        <v>6091</v>
      </c>
      <c r="C834" s="103" t="s">
        <v>865</v>
      </c>
    </row>
    <row r="835" spans="2:3" ht="15.75" x14ac:dyDescent="0.25">
      <c r="B835" s="101">
        <v>60911</v>
      </c>
      <c r="C835" s="103" t="s">
        <v>866</v>
      </c>
    </row>
    <row r="836" spans="2:3" ht="15.75" x14ac:dyDescent="0.25">
      <c r="B836" s="101">
        <v>60912</v>
      </c>
      <c r="C836" s="103" t="s">
        <v>538</v>
      </c>
    </row>
    <row r="837" spans="2:3" ht="15.75" x14ac:dyDescent="0.25">
      <c r="B837" s="101">
        <v>60913</v>
      </c>
      <c r="C837" s="103" t="s">
        <v>725</v>
      </c>
    </row>
    <row r="838" spans="2:3" ht="15.75" x14ac:dyDescent="0.25">
      <c r="B838" s="101">
        <v>60914</v>
      </c>
      <c r="C838" s="103" t="s">
        <v>867</v>
      </c>
    </row>
    <row r="839" spans="2:3" ht="15.75" x14ac:dyDescent="0.25">
      <c r="B839" s="101">
        <v>60919</v>
      </c>
      <c r="C839" s="103" t="s">
        <v>868</v>
      </c>
    </row>
    <row r="840" spans="2:3" ht="15.75" x14ac:dyDescent="0.25">
      <c r="B840" s="101">
        <v>6092</v>
      </c>
      <c r="C840" s="103" t="s">
        <v>869</v>
      </c>
    </row>
    <row r="841" spans="2:3" ht="15.75" x14ac:dyDescent="0.25">
      <c r="B841" s="101">
        <v>60921</v>
      </c>
      <c r="C841" s="103" t="s">
        <v>866</v>
      </c>
    </row>
    <row r="842" spans="2:3" ht="15.75" x14ac:dyDescent="0.25">
      <c r="B842" s="101">
        <v>60922</v>
      </c>
      <c r="C842" s="103" t="s">
        <v>538</v>
      </c>
    </row>
    <row r="843" spans="2:3" ht="15.75" x14ac:dyDescent="0.25">
      <c r="B843" s="101">
        <v>60923</v>
      </c>
      <c r="C843" s="103" t="s">
        <v>725</v>
      </c>
    </row>
    <row r="844" spans="2:3" ht="15.75" x14ac:dyDescent="0.25">
      <c r="B844" s="101">
        <v>60924</v>
      </c>
      <c r="C844" s="103" t="s">
        <v>867</v>
      </c>
    </row>
    <row r="845" spans="2:3" ht="15.75" x14ac:dyDescent="0.25">
      <c r="B845" s="101">
        <v>60925</v>
      </c>
      <c r="C845" s="103" t="s">
        <v>870</v>
      </c>
    </row>
    <row r="846" spans="2:3" ht="15.75" x14ac:dyDescent="0.25">
      <c r="B846" s="101">
        <v>61</v>
      </c>
      <c r="C846" s="103" t="s">
        <v>7</v>
      </c>
    </row>
    <row r="847" spans="2:3" ht="15.75" x14ac:dyDescent="0.25">
      <c r="B847" s="101">
        <v>611</v>
      </c>
      <c r="C847" s="103" t="s">
        <v>616</v>
      </c>
    </row>
    <row r="848" spans="2:3" ht="15.75" x14ac:dyDescent="0.25">
      <c r="B848" s="101">
        <v>6111</v>
      </c>
      <c r="C848" s="103" t="s">
        <v>553</v>
      </c>
    </row>
    <row r="849" spans="2:3" ht="15.75" x14ac:dyDescent="0.25">
      <c r="B849" s="101">
        <v>6112</v>
      </c>
      <c r="C849" s="103" t="s">
        <v>556</v>
      </c>
    </row>
    <row r="850" spans="2:3" ht="15.75" x14ac:dyDescent="0.25">
      <c r="B850" s="101">
        <v>6113</v>
      </c>
      <c r="C850" s="103" t="s">
        <v>557</v>
      </c>
    </row>
    <row r="851" spans="2:3" ht="15.75" x14ac:dyDescent="0.25">
      <c r="B851" s="101">
        <v>6114</v>
      </c>
      <c r="C851" s="103" t="s">
        <v>560</v>
      </c>
    </row>
    <row r="852" spans="2:3" ht="15.75" x14ac:dyDescent="0.25">
      <c r="B852" s="101">
        <v>6115</v>
      </c>
      <c r="C852" s="103" t="s">
        <v>561</v>
      </c>
    </row>
    <row r="853" spans="2:3" ht="15.75" x14ac:dyDescent="0.25">
      <c r="B853" s="101">
        <v>612</v>
      </c>
      <c r="C853" s="103" t="s">
        <v>617</v>
      </c>
    </row>
    <row r="854" spans="2:3" ht="15.75" x14ac:dyDescent="0.25">
      <c r="B854" s="101">
        <v>6121</v>
      </c>
      <c r="C854" s="103" t="s">
        <v>586</v>
      </c>
    </row>
    <row r="855" spans="2:3" ht="15.75" x14ac:dyDescent="0.25">
      <c r="B855" s="101">
        <v>6122</v>
      </c>
      <c r="C855" s="103" t="s">
        <v>587</v>
      </c>
    </row>
    <row r="856" spans="2:3" ht="15.75" x14ac:dyDescent="0.25">
      <c r="B856" s="101">
        <v>6123</v>
      </c>
      <c r="C856" s="103" t="s">
        <v>871</v>
      </c>
    </row>
    <row r="857" spans="2:3" ht="15.75" x14ac:dyDescent="0.25">
      <c r="B857" s="101">
        <v>6124</v>
      </c>
      <c r="C857" s="103" t="s">
        <v>589</v>
      </c>
    </row>
    <row r="858" spans="2:3" ht="15.75" x14ac:dyDescent="0.25">
      <c r="B858" s="101">
        <v>613</v>
      </c>
      <c r="C858" s="103" t="s">
        <v>618</v>
      </c>
    </row>
    <row r="859" spans="2:3" ht="15.75" x14ac:dyDescent="0.25">
      <c r="B859" s="101">
        <v>6131</v>
      </c>
      <c r="C859" s="103" t="s">
        <v>591</v>
      </c>
    </row>
    <row r="860" spans="2:3" ht="15.75" x14ac:dyDescent="0.25">
      <c r="B860" s="101">
        <v>6132</v>
      </c>
      <c r="C860" s="103" t="s">
        <v>592</v>
      </c>
    </row>
    <row r="861" spans="2:3" ht="15.75" x14ac:dyDescent="0.25">
      <c r="B861" s="101">
        <v>6133</v>
      </c>
      <c r="C861" s="103" t="s">
        <v>597</v>
      </c>
    </row>
    <row r="862" spans="2:3" ht="15.75" x14ac:dyDescent="0.25">
      <c r="B862" s="101">
        <v>614</v>
      </c>
      <c r="C862" s="103" t="s">
        <v>619</v>
      </c>
    </row>
    <row r="863" spans="2:3" ht="15.75" x14ac:dyDescent="0.25">
      <c r="B863" s="101">
        <v>6141</v>
      </c>
      <c r="C863" s="103" t="s">
        <v>599</v>
      </c>
    </row>
    <row r="864" spans="2:3" ht="15.75" x14ac:dyDescent="0.25">
      <c r="B864" s="101">
        <v>6142</v>
      </c>
      <c r="C864" s="103" t="s">
        <v>600</v>
      </c>
    </row>
    <row r="865" spans="2:3" ht="15.75" x14ac:dyDescent="0.25">
      <c r="B865" s="101">
        <v>62</v>
      </c>
      <c r="C865" s="103" t="s">
        <v>67</v>
      </c>
    </row>
    <row r="866" spans="2:3" ht="15.75" x14ac:dyDescent="0.25">
      <c r="B866" s="101">
        <v>621</v>
      </c>
      <c r="C866" s="103" t="s">
        <v>872</v>
      </c>
    </row>
    <row r="867" spans="2:3" ht="15.75" x14ac:dyDescent="0.25">
      <c r="B867" s="101">
        <v>6211</v>
      </c>
      <c r="C867" s="103" t="s">
        <v>873</v>
      </c>
    </row>
    <row r="868" spans="2:3" ht="15.75" x14ac:dyDescent="0.25">
      <c r="B868" s="101">
        <v>6212</v>
      </c>
      <c r="C868" s="103" t="s">
        <v>867</v>
      </c>
    </row>
    <row r="869" spans="2:3" ht="15.75" x14ac:dyDescent="0.25">
      <c r="B869" s="101">
        <v>6213</v>
      </c>
      <c r="C869" s="103" t="s">
        <v>874</v>
      </c>
    </row>
    <row r="870" spans="2:3" ht="15.75" x14ac:dyDescent="0.25">
      <c r="B870" s="101">
        <v>6214</v>
      </c>
      <c r="C870" s="103" t="s">
        <v>875</v>
      </c>
    </row>
    <row r="871" spans="2:3" ht="15.75" x14ac:dyDescent="0.25">
      <c r="B871" s="101">
        <v>6215</v>
      </c>
      <c r="C871" s="103" t="s">
        <v>876</v>
      </c>
    </row>
    <row r="872" spans="2:3" ht="15.75" x14ac:dyDescent="0.25">
      <c r="B872" s="101">
        <v>622</v>
      </c>
      <c r="C872" s="103" t="s">
        <v>877</v>
      </c>
    </row>
    <row r="873" spans="2:3" ht="15.75" x14ac:dyDescent="0.25">
      <c r="B873" s="101">
        <v>6221</v>
      </c>
      <c r="C873" s="103" t="s">
        <v>1588</v>
      </c>
    </row>
    <row r="874" spans="2:3" ht="15.75" x14ac:dyDescent="0.25">
      <c r="B874" s="101">
        <v>6222</v>
      </c>
      <c r="C874" s="103" t="s">
        <v>878</v>
      </c>
    </row>
    <row r="875" spans="2:3" ht="15.75" x14ac:dyDescent="0.25">
      <c r="B875" s="101">
        <v>623</v>
      </c>
      <c r="C875" s="103" t="s">
        <v>879</v>
      </c>
    </row>
    <row r="876" spans="2:3" ht="15.75" x14ac:dyDescent="0.25">
      <c r="B876" s="101">
        <v>624</v>
      </c>
      <c r="C876" s="103" t="s">
        <v>880</v>
      </c>
    </row>
    <row r="877" spans="2:3" ht="15.75" x14ac:dyDescent="0.25">
      <c r="B877" s="101">
        <v>625</v>
      </c>
      <c r="C877" s="103" t="s">
        <v>881</v>
      </c>
    </row>
    <row r="878" spans="2:3" ht="15.75" x14ac:dyDescent="0.25">
      <c r="B878" s="101">
        <v>626</v>
      </c>
      <c r="C878" s="103" t="s">
        <v>512</v>
      </c>
    </row>
    <row r="879" spans="2:3" ht="15.75" x14ac:dyDescent="0.25">
      <c r="B879" s="101">
        <v>627</v>
      </c>
      <c r="C879" s="103" t="s">
        <v>882</v>
      </c>
    </row>
    <row r="880" spans="2:3" ht="15.75" x14ac:dyDescent="0.25">
      <c r="B880" s="101">
        <v>6271</v>
      </c>
      <c r="C880" s="103" t="s">
        <v>883</v>
      </c>
    </row>
    <row r="881" spans="2:3" ht="15.75" x14ac:dyDescent="0.25">
      <c r="B881" s="101">
        <v>6272</v>
      </c>
      <c r="C881" s="103" t="s">
        <v>884</v>
      </c>
    </row>
    <row r="882" spans="2:3" ht="15.75" x14ac:dyDescent="0.25">
      <c r="B882" s="101">
        <v>6273</v>
      </c>
      <c r="C882" s="103" t="s">
        <v>885</v>
      </c>
    </row>
    <row r="883" spans="2:3" ht="15.75" x14ac:dyDescent="0.25">
      <c r="B883" s="101">
        <v>6274</v>
      </c>
      <c r="C883" s="103" t="s">
        <v>886</v>
      </c>
    </row>
    <row r="884" spans="2:3" ht="15.75" x14ac:dyDescent="0.25">
      <c r="B884" s="101">
        <v>6275</v>
      </c>
      <c r="C884" s="103" t="s">
        <v>887</v>
      </c>
    </row>
    <row r="885" spans="2:3" ht="15.75" x14ac:dyDescent="0.25">
      <c r="B885" s="101">
        <v>6276</v>
      </c>
      <c r="C885" s="103" t="s">
        <v>888</v>
      </c>
    </row>
    <row r="886" spans="2:3" ht="15.75" x14ac:dyDescent="0.25">
      <c r="B886" s="101">
        <v>628</v>
      </c>
      <c r="C886" s="103" t="s">
        <v>889</v>
      </c>
    </row>
    <row r="887" spans="2:3" ht="15.75" x14ac:dyDescent="0.25">
      <c r="B887" s="101">
        <v>629</v>
      </c>
      <c r="C887" s="103" t="s">
        <v>890</v>
      </c>
    </row>
    <row r="888" spans="2:3" ht="15.75" x14ac:dyDescent="0.25">
      <c r="B888" s="101">
        <v>6291</v>
      </c>
      <c r="C888" s="103" t="s">
        <v>891</v>
      </c>
    </row>
    <row r="889" spans="2:3" ht="15.75" x14ac:dyDescent="0.25">
      <c r="B889" s="101">
        <v>6292</v>
      </c>
      <c r="C889" s="103" t="s">
        <v>777</v>
      </c>
    </row>
    <row r="890" spans="2:3" ht="15.75" x14ac:dyDescent="0.25">
      <c r="B890" s="101">
        <v>6293</v>
      </c>
      <c r="C890" s="103" t="s">
        <v>892</v>
      </c>
    </row>
    <row r="891" spans="2:3" ht="15.75" x14ac:dyDescent="0.25">
      <c r="B891" s="101">
        <v>63</v>
      </c>
      <c r="C891" s="103" t="s">
        <v>68</v>
      </c>
    </row>
    <row r="892" spans="2:3" ht="15.75" x14ac:dyDescent="0.25">
      <c r="B892" s="101">
        <v>631</v>
      </c>
      <c r="C892" s="103" t="s">
        <v>893</v>
      </c>
    </row>
    <row r="893" spans="2:3" ht="15.75" x14ac:dyDescent="0.25">
      <c r="B893" s="101">
        <v>6311</v>
      </c>
      <c r="C893" s="103" t="s">
        <v>866</v>
      </c>
    </row>
    <row r="894" spans="2:3" ht="15.75" x14ac:dyDescent="0.25">
      <c r="B894" s="101">
        <v>63111</v>
      </c>
      <c r="C894" s="103" t="s">
        <v>894</v>
      </c>
    </row>
    <row r="895" spans="2:3" ht="15.75" x14ac:dyDescent="0.25">
      <c r="B895" s="101">
        <v>63112</v>
      </c>
      <c r="C895" s="103" t="s">
        <v>895</v>
      </c>
    </row>
    <row r="896" spans="2:3" ht="15.75" x14ac:dyDescent="0.25">
      <c r="B896" s="101">
        <v>6312</v>
      </c>
      <c r="C896" s="103" t="s">
        <v>896</v>
      </c>
    </row>
    <row r="897" spans="2:3" ht="15.75" x14ac:dyDescent="0.25">
      <c r="B897" s="101">
        <v>6313</v>
      </c>
      <c r="C897" s="103" t="s">
        <v>897</v>
      </c>
    </row>
    <row r="898" spans="2:3" ht="15.75" x14ac:dyDescent="0.25">
      <c r="B898" s="101">
        <v>6314</v>
      </c>
      <c r="C898" s="103" t="s">
        <v>898</v>
      </c>
    </row>
    <row r="899" spans="2:3" ht="15.75" x14ac:dyDescent="0.25">
      <c r="B899" s="101">
        <v>632</v>
      </c>
      <c r="C899" s="103" t="s">
        <v>899</v>
      </c>
    </row>
    <row r="900" spans="2:3" ht="15.75" x14ac:dyDescent="0.25">
      <c r="B900" s="101">
        <v>6321</v>
      </c>
      <c r="C900" s="103" t="s">
        <v>900</v>
      </c>
    </row>
    <row r="901" spans="2:3" ht="15.75" x14ac:dyDescent="0.25">
      <c r="B901" s="101">
        <v>6322</v>
      </c>
      <c r="C901" s="103" t="s">
        <v>867</v>
      </c>
    </row>
    <row r="902" spans="2:3" ht="15.75" x14ac:dyDescent="0.25">
      <c r="B902" s="101">
        <v>6323</v>
      </c>
      <c r="C902" s="103" t="s">
        <v>901</v>
      </c>
    </row>
    <row r="903" spans="2:3" ht="15.75" x14ac:dyDescent="0.25">
      <c r="B903" s="101">
        <v>633</v>
      </c>
      <c r="C903" s="103" t="s">
        <v>902</v>
      </c>
    </row>
    <row r="904" spans="2:3" ht="15.75" x14ac:dyDescent="0.25">
      <c r="B904" s="101">
        <v>634</v>
      </c>
      <c r="C904" s="103" t="s">
        <v>903</v>
      </c>
    </row>
    <row r="905" spans="2:3" ht="15.75" x14ac:dyDescent="0.25">
      <c r="B905" s="101">
        <v>635</v>
      </c>
      <c r="C905" s="103" t="s">
        <v>539</v>
      </c>
    </row>
    <row r="906" spans="2:3" ht="15.75" x14ac:dyDescent="0.25">
      <c r="B906" s="101">
        <v>6351</v>
      </c>
      <c r="C906" s="103" t="s">
        <v>603</v>
      </c>
    </row>
    <row r="907" spans="2:3" ht="15.75" x14ac:dyDescent="0.25">
      <c r="B907" s="101">
        <v>6352</v>
      </c>
      <c r="C907" s="103" t="s">
        <v>604</v>
      </c>
    </row>
    <row r="908" spans="2:3" ht="15.75" x14ac:dyDescent="0.25">
      <c r="B908" s="101">
        <v>6353</v>
      </c>
      <c r="C908" s="103" t="s">
        <v>605</v>
      </c>
    </row>
    <row r="909" spans="2:3" ht="15.75" x14ac:dyDescent="0.25">
      <c r="B909" s="101">
        <v>6354</v>
      </c>
      <c r="C909" s="103" t="s">
        <v>606</v>
      </c>
    </row>
    <row r="910" spans="2:3" ht="15.75" x14ac:dyDescent="0.25">
      <c r="B910" s="101">
        <v>6356</v>
      </c>
      <c r="C910" s="103" t="s">
        <v>608</v>
      </c>
    </row>
    <row r="911" spans="2:3" ht="15.75" x14ac:dyDescent="0.25">
      <c r="B911" s="101">
        <v>636</v>
      </c>
      <c r="C911" s="103" t="s">
        <v>904</v>
      </c>
    </row>
    <row r="912" spans="2:3" ht="15.75" x14ac:dyDescent="0.25">
      <c r="B912" s="101">
        <v>6361</v>
      </c>
      <c r="C912" s="103" t="s">
        <v>905</v>
      </c>
    </row>
    <row r="913" spans="2:3" ht="15.75" x14ac:dyDescent="0.25">
      <c r="B913" s="101">
        <v>6362</v>
      </c>
      <c r="C913" s="103" t="s">
        <v>906</v>
      </c>
    </row>
    <row r="914" spans="2:3" ht="15.75" x14ac:dyDescent="0.25">
      <c r="B914" s="101">
        <v>6363</v>
      </c>
      <c r="C914" s="103" t="s">
        <v>907</v>
      </c>
    </row>
    <row r="915" spans="2:3" ht="15.75" x14ac:dyDescent="0.25">
      <c r="B915" s="101">
        <v>6364</v>
      </c>
      <c r="C915" s="103" t="s">
        <v>908</v>
      </c>
    </row>
    <row r="916" spans="2:3" ht="15.75" x14ac:dyDescent="0.25">
      <c r="B916" s="101">
        <v>6365</v>
      </c>
      <c r="C916" s="103" t="s">
        <v>909</v>
      </c>
    </row>
    <row r="917" spans="2:3" ht="15.75" x14ac:dyDescent="0.25">
      <c r="B917" s="101">
        <v>6366</v>
      </c>
      <c r="C917" s="103" t="s">
        <v>910</v>
      </c>
    </row>
    <row r="918" spans="2:3" ht="15.75" x14ac:dyDescent="0.25">
      <c r="B918" s="101">
        <v>6367</v>
      </c>
      <c r="C918" s="103" t="s">
        <v>911</v>
      </c>
    </row>
    <row r="919" spans="2:3" ht="15.75" x14ac:dyDescent="0.25">
      <c r="B919" s="101">
        <v>637</v>
      </c>
      <c r="C919" s="103" t="s">
        <v>912</v>
      </c>
    </row>
    <row r="920" spans="2:3" ht="15.75" x14ac:dyDescent="0.25">
      <c r="B920" s="101">
        <v>638</v>
      </c>
      <c r="C920" s="103" t="s">
        <v>913</v>
      </c>
    </row>
    <row r="921" spans="2:3" ht="15.75" x14ac:dyDescent="0.25">
      <c r="B921" s="101">
        <v>639</v>
      </c>
      <c r="C921" s="103" t="s">
        <v>914</v>
      </c>
    </row>
    <row r="922" spans="2:3" ht="15.75" x14ac:dyDescent="0.25">
      <c r="B922" s="101">
        <v>6391</v>
      </c>
      <c r="C922" s="103" t="s">
        <v>915</v>
      </c>
    </row>
    <row r="923" spans="2:3" ht="15.75" x14ac:dyDescent="0.25">
      <c r="B923" s="101">
        <v>6392</v>
      </c>
      <c r="C923" s="103" t="s">
        <v>916</v>
      </c>
    </row>
    <row r="924" spans="2:3" ht="15.75" x14ac:dyDescent="0.25">
      <c r="B924" s="101">
        <v>64</v>
      </c>
      <c r="C924" s="103" t="s">
        <v>69</v>
      </c>
    </row>
    <row r="925" spans="2:3" ht="15.75" x14ac:dyDescent="0.25">
      <c r="B925" s="101">
        <v>641</v>
      </c>
      <c r="C925" s="103" t="s">
        <v>712</v>
      </c>
    </row>
    <row r="926" spans="2:3" ht="15.75" x14ac:dyDescent="0.25">
      <c r="B926" s="101">
        <v>642</v>
      </c>
      <c r="C926" s="103" t="s">
        <v>917</v>
      </c>
    </row>
    <row r="927" spans="2:3" ht="15.75" x14ac:dyDescent="0.25">
      <c r="B927" s="101">
        <v>6421</v>
      </c>
      <c r="C927" s="103" t="s">
        <v>918</v>
      </c>
    </row>
    <row r="928" spans="2:3" ht="15.75" x14ac:dyDescent="0.25">
      <c r="B928" s="101">
        <v>64211</v>
      </c>
      <c r="C928" s="103" t="s">
        <v>719</v>
      </c>
    </row>
    <row r="929" spans="2:3" ht="15.75" x14ac:dyDescent="0.25">
      <c r="B929" s="101">
        <v>64212</v>
      </c>
      <c r="C929" s="103" t="s">
        <v>720</v>
      </c>
    </row>
    <row r="930" spans="2:3" ht="15.75" x14ac:dyDescent="0.25">
      <c r="B930" s="101">
        <v>64213</v>
      </c>
      <c r="C930" s="103" t="s">
        <v>721</v>
      </c>
    </row>
    <row r="931" spans="2:3" ht="15.75" x14ac:dyDescent="0.25">
      <c r="B931" s="101">
        <v>64214</v>
      </c>
      <c r="C931" s="103" t="s">
        <v>722</v>
      </c>
    </row>
    <row r="932" spans="2:3" ht="15.75" x14ac:dyDescent="0.25">
      <c r="B932" s="101">
        <v>64215</v>
      </c>
      <c r="C932" s="103" t="s">
        <v>723</v>
      </c>
    </row>
    <row r="933" spans="2:3" ht="15.75" x14ac:dyDescent="0.25">
      <c r="B933" s="101">
        <v>64216</v>
      </c>
      <c r="C933" s="103" t="s">
        <v>724</v>
      </c>
    </row>
    <row r="934" spans="2:3" ht="15.75" x14ac:dyDescent="0.25">
      <c r="B934" s="101">
        <v>6422</v>
      </c>
      <c r="C934" s="103" t="s">
        <v>919</v>
      </c>
    </row>
    <row r="935" spans="2:3" ht="15.75" x14ac:dyDescent="0.25">
      <c r="B935" s="101">
        <v>64221</v>
      </c>
      <c r="C935" s="103" t="s">
        <v>726</v>
      </c>
    </row>
    <row r="936" spans="2:3" ht="15.75" x14ac:dyDescent="0.25">
      <c r="B936" s="101">
        <v>64222</v>
      </c>
      <c r="C936" s="103" t="s">
        <v>727</v>
      </c>
    </row>
    <row r="937" spans="2:3" ht="15.75" x14ac:dyDescent="0.25">
      <c r="B937" s="101">
        <v>643</v>
      </c>
      <c r="C937" s="103" t="s">
        <v>920</v>
      </c>
    </row>
    <row r="938" spans="2:3" ht="15.75" x14ac:dyDescent="0.25">
      <c r="B938" s="101">
        <v>645</v>
      </c>
      <c r="C938" s="103" t="s">
        <v>921</v>
      </c>
    </row>
    <row r="939" spans="2:3" ht="15.75" x14ac:dyDescent="0.25">
      <c r="B939" s="101">
        <v>646</v>
      </c>
      <c r="C939" s="103" t="s">
        <v>922</v>
      </c>
    </row>
    <row r="940" spans="2:3" ht="15.75" x14ac:dyDescent="0.25">
      <c r="B940" s="101">
        <v>6462</v>
      </c>
      <c r="C940" s="103" t="s">
        <v>923</v>
      </c>
    </row>
    <row r="941" spans="2:3" ht="15.75" x14ac:dyDescent="0.25">
      <c r="B941" s="101">
        <v>649</v>
      </c>
      <c r="C941" s="103" t="s">
        <v>924</v>
      </c>
    </row>
    <row r="942" spans="2:3" ht="15.75" x14ac:dyDescent="0.25">
      <c r="B942" s="101">
        <v>65</v>
      </c>
      <c r="C942" s="103" t="s">
        <v>70</v>
      </c>
    </row>
    <row r="943" spans="2:3" ht="15.75" x14ac:dyDescent="0.25">
      <c r="B943" s="101">
        <v>651</v>
      </c>
      <c r="C943" s="103" t="s">
        <v>538</v>
      </c>
    </row>
    <row r="944" spans="2:3" ht="15.75" x14ac:dyDescent="0.25">
      <c r="B944" s="101">
        <v>682</v>
      </c>
      <c r="C944" s="103" t="s">
        <v>522</v>
      </c>
    </row>
    <row r="945" spans="2:3" ht="15.75" x14ac:dyDescent="0.25">
      <c r="B945" s="101">
        <v>653</v>
      </c>
      <c r="C945" s="103" t="s">
        <v>925</v>
      </c>
    </row>
    <row r="946" spans="2:3" ht="15.75" x14ac:dyDescent="0.25">
      <c r="B946" s="101">
        <v>654</v>
      </c>
      <c r="C946" s="103" t="s">
        <v>926</v>
      </c>
    </row>
    <row r="947" spans="2:3" ht="15.75" x14ac:dyDescent="0.25">
      <c r="B947" s="101">
        <v>655</v>
      </c>
      <c r="C947" s="103" t="s">
        <v>927</v>
      </c>
    </row>
    <row r="948" spans="2:3" ht="15.75" x14ac:dyDescent="0.25">
      <c r="B948" s="101">
        <v>6551</v>
      </c>
      <c r="C948" s="103" t="s">
        <v>928</v>
      </c>
    </row>
    <row r="949" spans="2:3" ht="15.75" x14ac:dyDescent="0.25">
      <c r="B949" s="101">
        <v>65512</v>
      </c>
      <c r="C949" s="103" t="s">
        <v>602</v>
      </c>
    </row>
    <row r="950" spans="2:3" ht="15.75" x14ac:dyDescent="0.25">
      <c r="B950" s="101">
        <v>65512</v>
      </c>
      <c r="C950" s="103" t="s">
        <v>690</v>
      </c>
    </row>
    <row r="951" spans="2:3" ht="15.75" x14ac:dyDescent="0.25">
      <c r="B951" s="101">
        <v>65513</v>
      </c>
      <c r="C951" s="103" t="s">
        <v>530</v>
      </c>
    </row>
    <row r="952" spans="2:3" ht="15.75" x14ac:dyDescent="0.25">
      <c r="B952" s="101">
        <v>65514</v>
      </c>
      <c r="C952" s="103" t="s">
        <v>531</v>
      </c>
    </row>
    <row r="953" spans="2:3" ht="15.75" x14ac:dyDescent="0.25">
      <c r="B953" s="101">
        <v>65515</v>
      </c>
      <c r="C953" s="103" t="s">
        <v>532</v>
      </c>
    </row>
    <row r="954" spans="2:3" ht="15.75" x14ac:dyDescent="0.25">
      <c r="B954" s="101">
        <v>6552</v>
      </c>
      <c r="C954" s="103" t="s">
        <v>929</v>
      </c>
    </row>
    <row r="955" spans="2:3" ht="15.75" x14ac:dyDescent="0.25">
      <c r="B955" s="101">
        <v>656</v>
      </c>
      <c r="C955" s="103" t="s">
        <v>592</v>
      </c>
    </row>
    <row r="956" spans="2:3" ht="15.75" x14ac:dyDescent="0.25">
      <c r="B956" s="101">
        <v>657</v>
      </c>
      <c r="C956" s="103" t="s">
        <v>930</v>
      </c>
    </row>
    <row r="957" spans="2:3" ht="15.75" x14ac:dyDescent="0.25">
      <c r="B957" s="101">
        <v>658</v>
      </c>
      <c r="C957" s="103" t="s">
        <v>931</v>
      </c>
    </row>
    <row r="958" spans="2:3" ht="15.75" x14ac:dyDescent="0.25">
      <c r="B958" s="101">
        <v>659</v>
      </c>
      <c r="C958" s="103" t="s">
        <v>932</v>
      </c>
    </row>
    <row r="959" spans="2:3" ht="15.75" x14ac:dyDescent="0.25">
      <c r="B959" s="101">
        <v>6591</v>
      </c>
      <c r="C959" s="103" t="s">
        <v>933</v>
      </c>
    </row>
    <row r="960" spans="2:3" ht="15.75" x14ac:dyDescent="0.25">
      <c r="B960" s="101">
        <v>6592</v>
      </c>
      <c r="C960" s="103" t="s">
        <v>934</v>
      </c>
    </row>
    <row r="961" spans="2:3" ht="15.75" x14ac:dyDescent="0.25">
      <c r="B961" s="101">
        <v>65921</v>
      </c>
      <c r="C961" s="103" t="s">
        <v>1589</v>
      </c>
    </row>
    <row r="962" spans="2:3" ht="15.75" x14ac:dyDescent="0.25">
      <c r="B962" s="101">
        <v>6594</v>
      </c>
      <c r="C962" s="103" t="s">
        <v>1769</v>
      </c>
    </row>
    <row r="963" spans="2:3" ht="15.75" x14ac:dyDescent="0.25">
      <c r="B963" s="101">
        <v>66</v>
      </c>
      <c r="C963" s="103" t="s">
        <v>71</v>
      </c>
    </row>
    <row r="964" spans="2:3" ht="15.75" x14ac:dyDescent="0.25">
      <c r="B964" s="101">
        <v>661</v>
      </c>
      <c r="C964" s="103" t="s">
        <v>935</v>
      </c>
    </row>
    <row r="965" spans="2:3" ht="15.75" x14ac:dyDescent="0.25">
      <c r="B965" s="101">
        <v>6111</v>
      </c>
      <c r="C965" s="103" t="s">
        <v>616</v>
      </c>
    </row>
    <row r="966" spans="2:3" ht="15.75" x14ac:dyDescent="0.25">
      <c r="B966" s="101">
        <v>6612</v>
      </c>
      <c r="C966" s="103" t="s">
        <v>627</v>
      </c>
    </row>
    <row r="967" spans="2:3" ht="15.75" x14ac:dyDescent="0.25">
      <c r="B967" s="101">
        <v>6613</v>
      </c>
      <c r="C967" s="103" t="s">
        <v>936</v>
      </c>
    </row>
    <row r="968" spans="2:3" ht="15.75" x14ac:dyDescent="0.25">
      <c r="B968" s="101">
        <v>662</v>
      </c>
      <c r="C968" s="103" t="s">
        <v>937</v>
      </c>
    </row>
    <row r="969" spans="2:3" ht="15.75" x14ac:dyDescent="0.25">
      <c r="B969" s="101">
        <v>6621</v>
      </c>
      <c r="C969" s="103" t="s">
        <v>602</v>
      </c>
    </row>
    <row r="970" spans="2:3" ht="15.75" x14ac:dyDescent="0.25">
      <c r="B970" s="101">
        <v>6622</v>
      </c>
      <c r="C970" s="103" t="s">
        <v>532</v>
      </c>
    </row>
    <row r="971" spans="2:3" ht="15.75" x14ac:dyDescent="0.25">
      <c r="B971" s="101">
        <v>663</v>
      </c>
      <c r="C971" s="103" t="s">
        <v>938</v>
      </c>
    </row>
    <row r="972" spans="2:3" ht="15.75" x14ac:dyDescent="0.25">
      <c r="B972" s="101">
        <v>664</v>
      </c>
      <c r="C972" s="103" t="s">
        <v>939</v>
      </c>
    </row>
    <row r="973" spans="2:3" ht="15.75" x14ac:dyDescent="0.25">
      <c r="B973" s="101">
        <v>665</v>
      </c>
      <c r="C973" s="103" t="s">
        <v>940</v>
      </c>
    </row>
    <row r="974" spans="2:3" ht="15.75" x14ac:dyDescent="0.25">
      <c r="B974" s="101">
        <v>67</v>
      </c>
      <c r="C974" s="103" t="s">
        <v>15</v>
      </c>
    </row>
    <row r="975" spans="2:3" ht="15.75" x14ac:dyDescent="0.25">
      <c r="B975" s="101">
        <v>671</v>
      </c>
      <c r="C975" s="103" t="s">
        <v>941</v>
      </c>
    </row>
    <row r="976" spans="2:3" ht="15.75" x14ac:dyDescent="0.25">
      <c r="B976" s="101">
        <v>6711</v>
      </c>
      <c r="C976" s="103" t="s">
        <v>791</v>
      </c>
    </row>
    <row r="977" spans="2:3" ht="15.75" x14ac:dyDescent="0.25">
      <c r="B977" s="101">
        <v>6712</v>
      </c>
      <c r="C977" s="103" t="s">
        <v>794</v>
      </c>
    </row>
    <row r="978" spans="2:3" ht="15.75" x14ac:dyDescent="0.25">
      <c r="B978" s="101">
        <v>6713</v>
      </c>
      <c r="C978" s="103" t="s">
        <v>942</v>
      </c>
    </row>
    <row r="979" spans="2:3" ht="15.75" x14ac:dyDescent="0.25">
      <c r="B979" s="101">
        <v>6714</v>
      </c>
      <c r="C979" s="103" t="s">
        <v>943</v>
      </c>
    </row>
    <row r="980" spans="2:3" ht="15.75" x14ac:dyDescent="0.25">
      <c r="B980" s="101">
        <v>672</v>
      </c>
      <c r="C980" s="103" t="s">
        <v>944</v>
      </c>
    </row>
    <row r="981" spans="2:3" ht="15.75" x14ac:dyDescent="0.25">
      <c r="B981" s="101">
        <v>673</v>
      </c>
      <c r="C981" s="103" t="s">
        <v>945</v>
      </c>
    </row>
    <row r="982" spans="2:3" ht="15.75" x14ac:dyDescent="0.25">
      <c r="B982" s="101">
        <v>6731</v>
      </c>
      <c r="C982" s="103" t="s">
        <v>791</v>
      </c>
    </row>
    <row r="983" spans="2:3" ht="15.75" x14ac:dyDescent="0.25">
      <c r="B983" s="101">
        <v>67311</v>
      </c>
      <c r="C983" s="103" t="s">
        <v>792</v>
      </c>
    </row>
    <row r="984" spans="2:3" ht="15.75" x14ac:dyDescent="0.25">
      <c r="B984" s="101">
        <v>67312</v>
      </c>
      <c r="C984" s="103" t="s">
        <v>793</v>
      </c>
    </row>
    <row r="985" spans="2:3" ht="15.75" x14ac:dyDescent="0.25">
      <c r="B985" s="101">
        <v>6732</v>
      </c>
      <c r="C985" s="103" t="s">
        <v>794</v>
      </c>
    </row>
    <row r="986" spans="2:3" ht="15.75" x14ac:dyDescent="0.25">
      <c r="B986" s="101">
        <v>6733</v>
      </c>
      <c r="C986" s="103" t="s">
        <v>804</v>
      </c>
    </row>
    <row r="987" spans="2:3" ht="15.75" x14ac:dyDescent="0.25">
      <c r="B987" s="101">
        <v>6734</v>
      </c>
      <c r="C987" s="103" t="s">
        <v>943</v>
      </c>
    </row>
    <row r="988" spans="2:3" ht="15.75" x14ac:dyDescent="0.25">
      <c r="B988" s="101">
        <v>6735</v>
      </c>
      <c r="C988" s="103" t="s">
        <v>795</v>
      </c>
    </row>
    <row r="989" spans="2:3" ht="15.75" x14ac:dyDescent="0.25">
      <c r="B989" s="101">
        <v>6736</v>
      </c>
      <c r="C989" s="103" t="s">
        <v>946</v>
      </c>
    </row>
    <row r="990" spans="2:3" ht="15.75" x14ac:dyDescent="0.25">
      <c r="B990" s="101">
        <v>6737</v>
      </c>
      <c r="C990" s="103" t="s">
        <v>947</v>
      </c>
    </row>
    <row r="991" spans="2:3" ht="15.75" x14ac:dyDescent="0.25">
      <c r="B991" s="101">
        <v>675</v>
      </c>
      <c r="C991" s="103" t="s">
        <v>948</v>
      </c>
    </row>
    <row r="992" spans="2:3" ht="15.75" x14ac:dyDescent="0.25">
      <c r="B992" s="101">
        <v>676</v>
      </c>
      <c r="C992" s="103" t="s">
        <v>949</v>
      </c>
    </row>
    <row r="993" spans="2:3" ht="15.75" x14ac:dyDescent="0.25">
      <c r="B993" s="101">
        <v>677</v>
      </c>
      <c r="C993" s="103" t="s">
        <v>950</v>
      </c>
    </row>
    <row r="994" spans="2:3" ht="15.75" x14ac:dyDescent="0.25">
      <c r="B994" s="101">
        <v>679</v>
      </c>
      <c r="C994" s="103" t="s">
        <v>951</v>
      </c>
    </row>
    <row r="995" spans="2:3" ht="15.75" x14ac:dyDescent="0.25">
      <c r="B995" s="101">
        <v>6791</v>
      </c>
      <c r="C995" s="103" t="s">
        <v>952</v>
      </c>
    </row>
    <row r="996" spans="2:3" ht="15.75" x14ac:dyDescent="0.25">
      <c r="B996" s="101">
        <v>6792</v>
      </c>
      <c r="C996" s="103" t="s">
        <v>953</v>
      </c>
    </row>
    <row r="997" spans="2:3" ht="15.75" x14ac:dyDescent="0.25">
      <c r="B997" s="101">
        <v>68</v>
      </c>
      <c r="C997" s="103" t="s">
        <v>72</v>
      </c>
    </row>
    <row r="998" spans="2:3" ht="15.75" x14ac:dyDescent="0.25">
      <c r="B998" s="101">
        <v>681</v>
      </c>
      <c r="C998" s="103" t="s">
        <v>954</v>
      </c>
    </row>
    <row r="999" spans="2:3" ht="15.75" x14ac:dyDescent="0.25">
      <c r="B999" s="101">
        <v>6811</v>
      </c>
      <c r="C999" s="103" t="s">
        <v>955</v>
      </c>
    </row>
    <row r="1000" spans="2:3" ht="15.75" x14ac:dyDescent="0.25">
      <c r="B1000" s="101">
        <v>68111</v>
      </c>
      <c r="C1000" s="103" t="s">
        <v>956</v>
      </c>
    </row>
    <row r="1001" spans="2:3" ht="15.75" x14ac:dyDescent="0.25">
      <c r="B1001" s="101">
        <v>68112</v>
      </c>
      <c r="C1001" s="103" t="s">
        <v>957</v>
      </c>
    </row>
    <row r="1002" spans="2:3" ht="15.75" x14ac:dyDescent="0.25">
      <c r="B1002" s="101">
        <v>68113</v>
      </c>
      <c r="C1002" s="103" t="s">
        <v>689</v>
      </c>
    </row>
    <row r="1003" spans="2:3" ht="15.75" x14ac:dyDescent="0.25">
      <c r="B1003" s="101">
        <v>6812</v>
      </c>
      <c r="C1003" s="103" t="s">
        <v>958</v>
      </c>
    </row>
    <row r="1004" spans="2:3" ht="15.75" x14ac:dyDescent="0.25">
      <c r="B1004" s="101">
        <v>68121</v>
      </c>
      <c r="C1004" s="103" t="s">
        <v>604</v>
      </c>
    </row>
    <row r="1005" spans="2:3" ht="15.75" x14ac:dyDescent="0.25">
      <c r="B1005" s="101">
        <v>6813</v>
      </c>
      <c r="C1005" s="103" t="s">
        <v>959</v>
      </c>
    </row>
    <row r="1006" spans="2:3" ht="15.75" x14ac:dyDescent="0.25">
      <c r="B1006" s="101">
        <v>68131</v>
      </c>
      <c r="C1006" s="103" t="s">
        <v>604</v>
      </c>
    </row>
    <row r="1007" spans="2:3" ht="15.75" x14ac:dyDescent="0.25">
      <c r="B1007" s="101">
        <v>68132</v>
      </c>
      <c r="C1007" s="103" t="s">
        <v>605</v>
      </c>
    </row>
    <row r="1008" spans="2:3" ht="15.75" x14ac:dyDescent="0.25">
      <c r="B1008" s="101">
        <v>68133</v>
      </c>
      <c r="C1008" s="103" t="s">
        <v>606</v>
      </c>
    </row>
    <row r="1009" spans="2:3" ht="15.75" x14ac:dyDescent="0.25">
      <c r="B1009" s="101">
        <v>68134</v>
      </c>
      <c r="C1009" s="103" t="s">
        <v>608</v>
      </c>
    </row>
    <row r="1010" spans="2:3" ht="15.75" x14ac:dyDescent="0.25">
      <c r="B1010" s="101">
        <v>6814</v>
      </c>
      <c r="C1010" s="103" t="s">
        <v>960</v>
      </c>
    </row>
    <row r="1011" spans="2:3" ht="15.75" x14ac:dyDescent="0.25">
      <c r="B1011" s="101">
        <v>68141</v>
      </c>
      <c r="C1011" s="103" t="s">
        <v>604</v>
      </c>
    </row>
    <row r="1012" spans="2:3" ht="15.75" x14ac:dyDescent="0.25">
      <c r="B1012" s="101">
        <v>68142</v>
      </c>
      <c r="C1012" s="103" t="s">
        <v>605</v>
      </c>
    </row>
    <row r="1013" spans="2:3" ht="15.75" x14ac:dyDescent="0.25">
      <c r="B1013" s="101">
        <v>68143</v>
      </c>
      <c r="C1013" s="103" t="s">
        <v>606</v>
      </c>
    </row>
    <row r="1014" spans="2:3" ht="15.75" x14ac:dyDescent="0.25">
      <c r="B1014" s="101">
        <v>68144</v>
      </c>
      <c r="C1014" s="103" t="s">
        <v>607</v>
      </c>
    </row>
    <row r="1015" spans="2:3" ht="15.75" x14ac:dyDescent="0.25">
      <c r="B1015" s="101">
        <v>68145</v>
      </c>
      <c r="C1015" s="103" t="s">
        <v>608</v>
      </c>
    </row>
    <row r="1016" spans="2:3" ht="15.75" x14ac:dyDescent="0.25">
      <c r="B1016" s="101">
        <v>68146</v>
      </c>
      <c r="C1016" s="103" t="s">
        <v>609</v>
      </c>
    </row>
    <row r="1017" spans="2:3" ht="15.75" x14ac:dyDescent="0.25">
      <c r="B1017" s="101">
        <v>6815</v>
      </c>
      <c r="C1017" s="103" t="s">
        <v>961</v>
      </c>
    </row>
    <row r="1018" spans="2:3" ht="15.75" x14ac:dyDescent="0.25">
      <c r="B1018" s="101">
        <v>68151</v>
      </c>
      <c r="C1018" s="103" t="s">
        <v>604</v>
      </c>
    </row>
    <row r="1019" spans="2:3" ht="15.75" x14ac:dyDescent="0.25">
      <c r="B1019" s="101">
        <v>68152</v>
      </c>
      <c r="C1019" s="103" t="s">
        <v>605</v>
      </c>
    </row>
    <row r="1020" spans="2:3" ht="15.75" x14ac:dyDescent="0.25">
      <c r="B1020" s="101">
        <v>68153</v>
      </c>
      <c r="C1020" s="103" t="s">
        <v>606</v>
      </c>
    </row>
    <row r="1021" spans="2:3" ht="15.75" x14ac:dyDescent="0.25">
      <c r="B1021" s="101">
        <v>68154</v>
      </c>
      <c r="C1021" s="103" t="s">
        <v>607</v>
      </c>
    </row>
    <row r="1022" spans="2:3" ht="15.75" x14ac:dyDescent="0.25">
      <c r="B1022" s="101">
        <v>68155</v>
      </c>
      <c r="C1022" s="103" t="s">
        <v>608</v>
      </c>
    </row>
    <row r="1023" spans="2:3" ht="15.75" x14ac:dyDescent="0.25">
      <c r="B1023" s="101">
        <v>68156</v>
      </c>
      <c r="C1023" s="103" t="s">
        <v>609</v>
      </c>
    </row>
    <row r="1024" spans="2:3" ht="15.75" x14ac:dyDescent="0.25">
      <c r="B1024" s="101">
        <v>6816</v>
      </c>
      <c r="C1024" s="103" t="s">
        <v>962</v>
      </c>
    </row>
    <row r="1025" spans="2:3" ht="15.75" x14ac:dyDescent="0.25">
      <c r="B1025" s="101">
        <v>68161</v>
      </c>
      <c r="C1025" s="103" t="s">
        <v>604</v>
      </c>
    </row>
    <row r="1026" spans="2:3" ht="15.75" x14ac:dyDescent="0.25">
      <c r="B1026" s="101">
        <v>68162</v>
      </c>
      <c r="C1026" s="103" t="s">
        <v>605</v>
      </c>
    </row>
    <row r="1027" spans="2:3" ht="15.75" x14ac:dyDescent="0.25">
      <c r="B1027" s="101">
        <v>6817</v>
      </c>
      <c r="C1027" s="103" t="s">
        <v>963</v>
      </c>
    </row>
    <row r="1028" spans="2:3" ht="15.75" x14ac:dyDescent="0.25">
      <c r="B1028" s="101">
        <v>68171</v>
      </c>
      <c r="C1028" s="103" t="s">
        <v>700</v>
      </c>
    </row>
    <row r="1029" spans="2:3" ht="15.75" x14ac:dyDescent="0.25">
      <c r="B1029" s="101">
        <v>68172</v>
      </c>
      <c r="C1029" s="103" t="s">
        <v>701</v>
      </c>
    </row>
    <row r="1030" spans="2:3" ht="15.75" x14ac:dyDescent="0.25">
      <c r="B1030" s="101">
        <v>6818</v>
      </c>
      <c r="C1030" s="103" t="s">
        <v>964</v>
      </c>
    </row>
    <row r="1031" spans="2:3" ht="15.75" x14ac:dyDescent="0.25">
      <c r="B1031" s="101">
        <v>68181</v>
      </c>
      <c r="C1031" s="103" t="s">
        <v>700</v>
      </c>
    </row>
    <row r="1032" spans="2:3" ht="15.75" x14ac:dyDescent="0.25">
      <c r="B1032" s="101">
        <v>68182</v>
      </c>
      <c r="C1032" s="103" t="s">
        <v>701</v>
      </c>
    </row>
    <row r="1033" spans="2:3" ht="15.75" x14ac:dyDescent="0.25">
      <c r="B1033" s="101">
        <v>682</v>
      </c>
      <c r="C1033" s="103" t="s">
        <v>965</v>
      </c>
    </row>
    <row r="1034" spans="2:3" ht="15.75" x14ac:dyDescent="0.25">
      <c r="B1034" s="101">
        <v>6821</v>
      </c>
      <c r="C1034" s="103" t="s">
        <v>966</v>
      </c>
    </row>
    <row r="1035" spans="2:3" ht="15.75" x14ac:dyDescent="0.25">
      <c r="B1035" s="101">
        <v>68211</v>
      </c>
      <c r="C1035" s="103" t="s">
        <v>705</v>
      </c>
    </row>
    <row r="1036" spans="2:3" ht="15.75" x14ac:dyDescent="0.25">
      <c r="B1036" s="101">
        <v>68212</v>
      </c>
      <c r="C1036" s="103" t="s">
        <v>611</v>
      </c>
    </row>
    <row r="1037" spans="2:3" ht="15.75" x14ac:dyDescent="0.25">
      <c r="B1037" s="101">
        <v>6813</v>
      </c>
      <c r="C1037" s="103" t="s">
        <v>612</v>
      </c>
    </row>
    <row r="1038" spans="2:3" ht="15.75" x14ac:dyDescent="0.25">
      <c r="B1038" s="101">
        <v>68214</v>
      </c>
      <c r="C1038" s="103" t="s">
        <v>706</v>
      </c>
    </row>
    <row r="1039" spans="2:3" ht="15.75" x14ac:dyDescent="0.25">
      <c r="B1039" s="101">
        <v>68215</v>
      </c>
      <c r="C1039" s="103" t="s">
        <v>613</v>
      </c>
    </row>
    <row r="1040" spans="2:3" ht="15.75" x14ac:dyDescent="0.25">
      <c r="B1040" s="101">
        <v>68219</v>
      </c>
      <c r="C1040" s="103" t="s">
        <v>707</v>
      </c>
    </row>
    <row r="1041" spans="2:3" ht="15.75" x14ac:dyDescent="0.25">
      <c r="B1041" s="101">
        <v>6822</v>
      </c>
      <c r="C1041" s="103" t="s">
        <v>967</v>
      </c>
    </row>
    <row r="1042" spans="2:3" ht="15.75" x14ac:dyDescent="0.25">
      <c r="B1042" s="101">
        <v>68221</v>
      </c>
      <c r="C1042" s="103" t="s">
        <v>705</v>
      </c>
    </row>
    <row r="1043" spans="2:3" ht="15.75" x14ac:dyDescent="0.25">
      <c r="B1043" s="101">
        <v>68222</v>
      </c>
      <c r="C1043" s="103" t="s">
        <v>611</v>
      </c>
    </row>
    <row r="1044" spans="2:3" ht="15.75" x14ac:dyDescent="0.25">
      <c r="B1044" s="101">
        <v>68223</v>
      </c>
      <c r="C1044" s="103" t="s">
        <v>612</v>
      </c>
    </row>
    <row r="1045" spans="2:3" ht="15.75" x14ac:dyDescent="0.25">
      <c r="B1045" s="101">
        <v>68224</v>
      </c>
      <c r="C1045" s="103" t="s">
        <v>706</v>
      </c>
    </row>
    <row r="1046" spans="2:3" ht="15.75" x14ac:dyDescent="0.25">
      <c r="B1046" s="101">
        <v>68225</v>
      </c>
      <c r="C1046" s="103" t="s">
        <v>613</v>
      </c>
    </row>
    <row r="1047" spans="2:3" ht="15.75" x14ac:dyDescent="0.25">
      <c r="B1047" s="101">
        <v>68229</v>
      </c>
      <c r="C1047" s="103" t="s">
        <v>707</v>
      </c>
    </row>
    <row r="1048" spans="2:3" ht="15.75" x14ac:dyDescent="0.25">
      <c r="B1048" s="101">
        <v>6823</v>
      </c>
      <c r="C1048" s="103" t="s">
        <v>968</v>
      </c>
    </row>
    <row r="1049" spans="2:3" ht="15.75" x14ac:dyDescent="0.25">
      <c r="B1049" s="101">
        <v>68231</v>
      </c>
      <c r="C1049" s="103" t="s">
        <v>705</v>
      </c>
    </row>
    <row r="1050" spans="2:3" ht="15.75" x14ac:dyDescent="0.25">
      <c r="B1050" s="101">
        <v>68232</v>
      </c>
      <c r="C1050" s="103" t="s">
        <v>611</v>
      </c>
    </row>
    <row r="1051" spans="2:3" ht="15.75" x14ac:dyDescent="0.25">
      <c r="B1051" s="101">
        <v>68233</v>
      </c>
      <c r="C1051" s="103" t="s">
        <v>612</v>
      </c>
    </row>
    <row r="1052" spans="2:3" ht="15.75" x14ac:dyDescent="0.25">
      <c r="B1052" s="101">
        <v>68234</v>
      </c>
      <c r="C1052" s="103" t="s">
        <v>706</v>
      </c>
    </row>
    <row r="1053" spans="2:3" ht="15.75" x14ac:dyDescent="0.25">
      <c r="B1053" s="101">
        <v>68235</v>
      </c>
      <c r="C1053" s="103" t="s">
        <v>613</v>
      </c>
    </row>
    <row r="1054" spans="2:3" ht="15.75" x14ac:dyDescent="0.25">
      <c r="B1054" s="101">
        <v>68239</v>
      </c>
      <c r="C1054" s="103" t="s">
        <v>707</v>
      </c>
    </row>
    <row r="1055" spans="2:3" ht="15.75" x14ac:dyDescent="0.25">
      <c r="B1055" s="101">
        <v>6824</v>
      </c>
      <c r="C1055" s="103" t="s">
        <v>969</v>
      </c>
    </row>
    <row r="1056" spans="2:3" ht="15.75" x14ac:dyDescent="0.25">
      <c r="B1056" s="101">
        <v>68241</v>
      </c>
      <c r="C1056" s="103" t="s">
        <v>705</v>
      </c>
    </row>
    <row r="1057" spans="2:3" ht="15.75" x14ac:dyDescent="0.25">
      <c r="B1057" s="101">
        <v>68242</v>
      </c>
      <c r="C1057" s="103" t="s">
        <v>611</v>
      </c>
    </row>
    <row r="1058" spans="2:3" ht="15.75" x14ac:dyDescent="0.25">
      <c r="B1058" s="101">
        <v>68243</v>
      </c>
      <c r="C1058" s="103" t="s">
        <v>612</v>
      </c>
    </row>
    <row r="1059" spans="2:3" ht="15.75" x14ac:dyDescent="0.25">
      <c r="B1059" s="101">
        <v>68244</v>
      </c>
      <c r="C1059" s="103" t="s">
        <v>706</v>
      </c>
    </row>
    <row r="1060" spans="2:3" ht="15.75" x14ac:dyDescent="0.25">
      <c r="B1060" s="101">
        <v>68245</v>
      </c>
      <c r="C1060" s="103" t="s">
        <v>613</v>
      </c>
    </row>
    <row r="1061" spans="2:3" ht="15.75" x14ac:dyDescent="0.25">
      <c r="B1061" s="101">
        <v>68259</v>
      </c>
      <c r="C1061" s="103" t="s">
        <v>707</v>
      </c>
    </row>
    <row r="1062" spans="2:3" ht="15.75" x14ac:dyDescent="0.25">
      <c r="B1062" s="101">
        <v>683</v>
      </c>
      <c r="C1062" s="103" t="s">
        <v>970</v>
      </c>
    </row>
    <row r="1063" spans="2:3" ht="15.75" x14ac:dyDescent="0.25">
      <c r="B1063" s="101">
        <v>6831</v>
      </c>
      <c r="C1063" s="103" t="s">
        <v>971</v>
      </c>
    </row>
    <row r="1064" spans="2:3" ht="15.75" x14ac:dyDescent="0.25">
      <c r="B1064" s="101">
        <v>684</v>
      </c>
      <c r="C1064" s="103" t="s">
        <v>972</v>
      </c>
    </row>
    <row r="1065" spans="2:3" ht="15.75" x14ac:dyDescent="0.25">
      <c r="B1065" s="101">
        <v>6841</v>
      </c>
      <c r="C1065" s="103" t="s">
        <v>973</v>
      </c>
    </row>
    <row r="1066" spans="2:3" ht="15.75" x14ac:dyDescent="0.25">
      <c r="B1066" s="101">
        <v>6842</v>
      </c>
      <c r="C1066" s="103" t="s">
        <v>974</v>
      </c>
    </row>
    <row r="1067" spans="2:3" ht="15.75" x14ac:dyDescent="0.25">
      <c r="B1067" s="101">
        <v>6843</v>
      </c>
      <c r="C1067" s="103" t="s">
        <v>643</v>
      </c>
    </row>
    <row r="1068" spans="2:3" ht="15.75" x14ac:dyDescent="0.25">
      <c r="B1068" s="101">
        <v>685</v>
      </c>
      <c r="C1068" s="103" t="s">
        <v>975</v>
      </c>
    </row>
    <row r="1069" spans="2:3" ht="15.75" x14ac:dyDescent="0.25">
      <c r="B1069" s="101">
        <v>6851</v>
      </c>
      <c r="C1069" s="103" t="s">
        <v>976</v>
      </c>
    </row>
    <row r="1070" spans="2:3" ht="15.75" x14ac:dyDescent="0.25">
      <c r="B1070" s="101">
        <v>68511</v>
      </c>
      <c r="C1070" s="103" t="s">
        <v>604</v>
      </c>
    </row>
    <row r="1071" spans="2:3" ht="15.75" x14ac:dyDescent="0.25">
      <c r="B1071" s="101">
        <v>6852</v>
      </c>
      <c r="C1071" s="103" t="s">
        <v>977</v>
      </c>
    </row>
    <row r="1072" spans="2:3" ht="15.75" x14ac:dyDescent="0.25">
      <c r="B1072" s="101">
        <v>68521</v>
      </c>
      <c r="C1072" s="103" t="s">
        <v>604</v>
      </c>
    </row>
    <row r="1073" spans="2:3" ht="15.75" x14ac:dyDescent="0.25">
      <c r="B1073" s="101">
        <v>68522</v>
      </c>
      <c r="C1073" s="103" t="s">
        <v>605</v>
      </c>
    </row>
    <row r="1074" spans="2:3" ht="15.75" x14ac:dyDescent="0.25">
      <c r="B1074" s="101">
        <v>68523</v>
      </c>
      <c r="C1074" s="103" t="s">
        <v>606</v>
      </c>
    </row>
    <row r="1075" spans="2:3" ht="15.75" x14ac:dyDescent="0.25">
      <c r="B1075" s="101">
        <v>68524</v>
      </c>
      <c r="C1075" s="103" t="s">
        <v>607</v>
      </c>
    </row>
    <row r="1076" spans="2:3" ht="15.75" x14ac:dyDescent="0.25">
      <c r="B1076" s="101">
        <v>68525</v>
      </c>
      <c r="C1076" s="103" t="s">
        <v>608</v>
      </c>
    </row>
    <row r="1077" spans="2:3" ht="15.75" x14ac:dyDescent="0.25">
      <c r="B1077" s="101">
        <v>68526</v>
      </c>
      <c r="C1077" s="103" t="s">
        <v>609</v>
      </c>
    </row>
    <row r="1078" spans="2:3" ht="15.75" x14ac:dyDescent="0.25">
      <c r="B1078" s="101">
        <v>6853</v>
      </c>
      <c r="C1078" s="103" t="s">
        <v>978</v>
      </c>
    </row>
    <row r="1079" spans="2:3" ht="15.75" x14ac:dyDescent="0.25">
      <c r="B1079" s="101">
        <v>68531</v>
      </c>
      <c r="C1079" s="103" t="s">
        <v>705</v>
      </c>
    </row>
    <row r="1080" spans="2:3" ht="15.75" x14ac:dyDescent="0.25">
      <c r="B1080" s="101">
        <v>68532</v>
      </c>
      <c r="C1080" s="103" t="s">
        <v>611</v>
      </c>
    </row>
    <row r="1081" spans="2:3" ht="15.75" x14ac:dyDescent="0.25">
      <c r="B1081" s="101">
        <v>68533</v>
      </c>
      <c r="C1081" s="103" t="s">
        <v>612</v>
      </c>
    </row>
    <row r="1082" spans="2:3" ht="15.75" x14ac:dyDescent="0.25">
      <c r="B1082" s="101">
        <v>68534</v>
      </c>
      <c r="C1082" s="103" t="s">
        <v>706</v>
      </c>
    </row>
    <row r="1083" spans="2:3" ht="15.75" x14ac:dyDescent="0.25">
      <c r="B1083" s="101">
        <v>68535</v>
      </c>
      <c r="C1083" s="103" t="s">
        <v>613</v>
      </c>
    </row>
    <row r="1084" spans="2:3" ht="15.75" x14ac:dyDescent="0.25">
      <c r="B1084" s="101">
        <v>68536</v>
      </c>
      <c r="C1084" s="103" t="s">
        <v>707</v>
      </c>
    </row>
    <row r="1085" spans="2:3" ht="15.75" x14ac:dyDescent="0.25">
      <c r="B1085" s="101">
        <v>6854</v>
      </c>
      <c r="C1085" s="103" t="s">
        <v>979</v>
      </c>
    </row>
    <row r="1086" spans="2:3" ht="15.75" x14ac:dyDescent="0.25">
      <c r="B1086" s="101">
        <v>68541</v>
      </c>
      <c r="C1086" s="103" t="s">
        <v>700</v>
      </c>
    </row>
    <row r="1087" spans="2:3" ht="15.75" x14ac:dyDescent="0.25">
      <c r="B1087" s="101">
        <v>68542</v>
      </c>
      <c r="C1087" s="103" t="s">
        <v>701</v>
      </c>
    </row>
    <row r="1088" spans="2:3" ht="15.75" x14ac:dyDescent="0.25">
      <c r="B1088" s="101">
        <v>686</v>
      </c>
      <c r="C1088" s="103" t="s">
        <v>980</v>
      </c>
    </row>
    <row r="1089" spans="2:3" ht="15.75" x14ac:dyDescent="0.25">
      <c r="B1089" s="101">
        <v>6861</v>
      </c>
      <c r="C1089" s="103" t="s">
        <v>818</v>
      </c>
    </row>
    <row r="1090" spans="2:3" ht="15.75" x14ac:dyDescent="0.25">
      <c r="B1090" s="101">
        <v>68611</v>
      </c>
      <c r="C1090" s="103" t="s">
        <v>981</v>
      </c>
    </row>
    <row r="1091" spans="2:3" ht="15.75" x14ac:dyDescent="0.25">
      <c r="B1091" s="101">
        <v>68612</v>
      </c>
      <c r="C1091" s="103" t="s">
        <v>982</v>
      </c>
    </row>
    <row r="1092" spans="2:3" ht="15.75" x14ac:dyDescent="0.25">
      <c r="B1092" s="101">
        <v>6862</v>
      </c>
      <c r="C1092" s="103" t="s">
        <v>819</v>
      </c>
    </row>
    <row r="1093" spans="2:3" ht="15.75" x14ac:dyDescent="0.25">
      <c r="B1093" s="101">
        <v>68621</v>
      </c>
      <c r="C1093" s="103" t="s">
        <v>983</v>
      </c>
    </row>
    <row r="1094" spans="2:3" ht="15.75" x14ac:dyDescent="0.25">
      <c r="B1094" s="101">
        <v>68622</v>
      </c>
      <c r="C1094" s="103" t="s">
        <v>984</v>
      </c>
    </row>
    <row r="1095" spans="2:3" ht="15.75" x14ac:dyDescent="0.25">
      <c r="B1095" s="101">
        <v>6863</v>
      </c>
      <c r="C1095" s="103" t="s">
        <v>820</v>
      </c>
    </row>
    <row r="1096" spans="2:3" ht="15.75" x14ac:dyDescent="0.25">
      <c r="B1096" s="101">
        <v>6864</v>
      </c>
      <c r="C1096" s="103" t="s">
        <v>821</v>
      </c>
    </row>
    <row r="1097" spans="2:3" ht="15.75" x14ac:dyDescent="0.25">
      <c r="B1097" s="101">
        <v>6865</v>
      </c>
      <c r="C1097" s="103" t="s">
        <v>822</v>
      </c>
    </row>
    <row r="1098" spans="2:3" ht="15.75" x14ac:dyDescent="0.25">
      <c r="B1098" s="101">
        <v>6869</v>
      </c>
      <c r="C1098" s="103" t="s">
        <v>823</v>
      </c>
    </row>
    <row r="1099" spans="2:3" ht="15.75" x14ac:dyDescent="0.25">
      <c r="B1099" s="101">
        <v>69</v>
      </c>
      <c r="C1099" s="103" t="s">
        <v>8</v>
      </c>
    </row>
    <row r="1100" spans="2:3" ht="15.75" x14ac:dyDescent="0.25">
      <c r="B1100" s="101">
        <v>691</v>
      </c>
      <c r="C1100" s="103" t="s">
        <v>616</v>
      </c>
    </row>
    <row r="1101" spans="2:3" ht="15.75" x14ac:dyDescent="0.25">
      <c r="B1101" s="101">
        <v>6911</v>
      </c>
      <c r="C1101" s="103" t="s">
        <v>553</v>
      </c>
    </row>
    <row r="1102" spans="2:3" ht="15.75" x14ac:dyDescent="0.25">
      <c r="B1102" s="101">
        <v>69111</v>
      </c>
      <c r="C1102" s="103" t="s">
        <v>985</v>
      </c>
    </row>
    <row r="1103" spans="2:3" ht="15.75" x14ac:dyDescent="0.25">
      <c r="B1103" s="101">
        <v>69112</v>
      </c>
      <c r="C1103" s="103" t="s">
        <v>986</v>
      </c>
    </row>
    <row r="1104" spans="2:3" ht="15.75" x14ac:dyDescent="0.25">
      <c r="B1104" s="101">
        <v>6912</v>
      </c>
      <c r="C1104" s="103" t="s">
        <v>556</v>
      </c>
    </row>
    <row r="1105" spans="2:3" ht="15.75" x14ac:dyDescent="0.25">
      <c r="B1105" s="101">
        <v>69121</v>
      </c>
      <c r="C1105" s="103" t="s">
        <v>985</v>
      </c>
    </row>
    <row r="1106" spans="2:3" ht="15.75" x14ac:dyDescent="0.25">
      <c r="B1106" s="101">
        <v>69122</v>
      </c>
      <c r="C1106" s="103" t="s">
        <v>986</v>
      </c>
    </row>
    <row r="1107" spans="2:3" ht="15.75" x14ac:dyDescent="0.25">
      <c r="B1107" s="101">
        <v>6913</v>
      </c>
      <c r="C1107" s="103" t="s">
        <v>557</v>
      </c>
    </row>
    <row r="1108" spans="2:3" ht="15.75" x14ac:dyDescent="0.25">
      <c r="B1108" s="101">
        <v>69131</v>
      </c>
      <c r="C1108" s="103" t="s">
        <v>985</v>
      </c>
    </row>
    <row r="1109" spans="2:3" ht="15.75" x14ac:dyDescent="0.25">
      <c r="B1109" s="101">
        <v>69132</v>
      </c>
      <c r="C1109" s="103" t="s">
        <v>986</v>
      </c>
    </row>
    <row r="1110" spans="2:3" ht="15.75" x14ac:dyDescent="0.25">
      <c r="B1110" s="101">
        <v>6914</v>
      </c>
      <c r="C1110" s="103" t="s">
        <v>987</v>
      </c>
    </row>
    <row r="1111" spans="2:3" ht="15.75" x14ac:dyDescent="0.25">
      <c r="B1111" s="101">
        <v>69141</v>
      </c>
      <c r="C1111" s="103" t="s">
        <v>985</v>
      </c>
    </row>
    <row r="1112" spans="2:3" ht="15.75" x14ac:dyDescent="0.25">
      <c r="B1112" s="101">
        <v>69142</v>
      </c>
      <c r="C1112" s="103" t="s">
        <v>986</v>
      </c>
    </row>
    <row r="1113" spans="2:3" ht="15.75" x14ac:dyDescent="0.25">
      <c r="B1113" s="101">
        <v>6915</v>
      </c>
      <c r="C1113" s="103" t="s">
        <v>561</v>
      </c>
    </row>
    <row r="1114" spans="2:3" ht="15.75" x14ac:dyDescent="0.25">
      <c r="B1114" s="101">
        <v>69151</v>
      </c>
      <c r="C1114" s="103" t="s">
        <v>985</v>
      </c>
    </row>
    <row r="1115" spans="2:3" ht="15.75" x14ac:dyDescent="0.25">
      <c r="B1115" s="101">
        <v>69152</v>
      </c>
      <c r="C1115" s="103" t="s">
        <v>986</v>
      </c>
    </row>
    <row r="1116" spans="2:3" ht="15.75" x14ac:dyDescent="0.25">
      <c r="B1116" s="101">
        <v>692</v>
      </c>
      <c r="C1116" s="103" t="s">
        <v>625</v>
      </c>
    </row>
    <row r="1117" spans="2:3" ht="15.75" x14ac:dyDescent="0.25">
      <c r="B1117" s="101">
        <v>6921</v>
      </c>
      <c r="C1117" s="103" t="s">
        <v>567</v>
      </c>
    </row>
    <row r="1118" spans="2:3" ht="15.75" x14ac:dyDescent="0.25">
      <c r="B1118" s="101">
        <v>69211</v>
      </c>
      <c r="C1118" s="103" t="s">
        <v>985</v>
      </c>
    </row>
    <row r="1119" spans="2:3" ht="15.75" x14ac:dyDescent="0.25">
      <c r="B1119" s="101">
        <v>69212</v>
      </c>
      <c r="C1119" s="103" t="s">
        <v>986</v>
      </c>
    </row>
    <row r="1120" spans="2:3" ht="15.75" x14ac:dyDescent="0.25">
      <c r="B1120" s="101">
        <v>6922</v>
      </c>
      <c r="C1120" s="103" t="s">
        <v>568</v>
      </c>
    </row>
    <row r="1121" spans="2:3" ht="15.75" x14ac:dyDescent="0.25">
      <c r="B1121" s="101">
        <v>69221</v>
      </c>
      <c r="C1121" s="103" t="s">
        <v>985</v>
      </c>
    </row>
    <row r="1122" spans="2:3" ht="15.75" x14ac:dyDescent="0.25">
      <c r="B1122" s="101">
        <v>69222</v>
      </c>
      <c r="C1122" s="103" t="s">
        <v>986</v>
      </c>
    </row>
    <row r="1123" spans="2:3" ht="15.75" x14ac:dyDescent="0.25">
      <c r="B1123" s="101">
        <v>6923</v>
      </c>
      <c r="C1123" s="103" t="s">
        <v>569</v>
      </c>
    </row>
    <row r="1124" spans="2:3" ht="15.75" x14ac:dyDescent="0.25">
      <c r="B1124" s="101">
        <v>69231</v>
      </c>
      <c r="C1124" s="103" t="s">
        <v>985</v>
      </c>
    </row>
    <row r="1125" spans="2:3" ht="15.75" x14ac:dyDescent="0.25">
      <c r="B1125" s="101">
        <v>69232</v>
      </c>
      <c r="C1125" s="103" t="s">
        <v>986</v>
      </c>
    </row>
    <row r="1126" spans="2:3" ht="15.75" x14ac:dyDescent="0.25">
      <c r="B1126" s="101">
        <v>6924</v>
      </c>
      <c r="C1126" s="103" t="s">
        <v>988</v>
      </c>
    </row>
    <row r="1127" spans="2:3" ht="15.75" x14ac:dyDescent="0.25">
      <c r="B1127" s="101">
        <v>69241</v>
      </c>
      <c r="C1127" s="103" t="s">
        <v>985</v>
      </c>
    </row>
    <row r="1128" spans="2:3" ht="15.75" x14ac:dyDescent="0.25">
      <c r="B1128" s="101">
        <v>69242</v>
      </c>
      <c r="C1128" s="103" t="s">
        <v>986</v>
      </c>
    </row>
    <row r="1129" spans="2:3" ht="15.75" x14ac:dyDescent="0.25">
      <c r="B1129" s="101">
        <v>6925</v>
      </c>
      <c r="C1129" s="103" t="s">
        <v>571</v>
      </c>
    </row>
    <row r="1130" spans="2:3" ht="15.75" x14ac:dyDescent="0.25">
      <c r="B1130" s="101">
        <v>69251</v>
      </c>
      <c r="C1130" s="103" t="s">
        <v>985</v>
      </c>
    </row>
    <row r="1131" spans="2:3" ht="15.75" x14ac:dyDescent="0.25">
      <c r="B1131" s="101">
        <v>69252</v>
      </c>
      <c r="C1131" s="103" t="s">
        <v>986</v>
      </c>
    </row>
    <row r="1132" spans="2:3" ht="15.75" x14ac:dyDescent="0.25">
      <c r="B1132" s="101">
        <v>6926</v>
      </c>
      <c r="C1132" s="103" t="s">
        <v>573</v>
      </c>
    </row>
    <row r="1133" spans="2:3" ht="15.75" x14ac:dyDescent="0.25">
      <c r="B1133" s="101">
        <v>6926</v>
      </c>
      <c r="C1133" s="103" t="s">
        <v>985</v>
      </c>
    </row>
    <row r="1134" spans="2:3" ht="15.75" x14ac:dyDescent="0.25">
      <c r="B1134" s="101">
        <v>69262</v>
      </c>
      <c r="C1134" s="103" t="s">
        <v>986</v>
      </c>
    </row>
    <row r="1135" spans="2:3" ht="15.75" x14ac:dyDescent="0.25">
      <c r="B1135" s="101">
        <v>693</v>
      </c>
      <c r="C1135" s="103" t="s">
        <v>626</v>
      </c>
    </row>
    <row r="1136" spans="2:3" ht="15.75" x14ac:dyDescent="0.25">
      <c r="B1136" s="101">
        <v>6931</v>
      </c>
      <c r="C1136" s="103" t="s">
        <v>575</v>
      </c>
    </row>
    <row r="1137" spans="2:3" ht="15.75" x14ac:dyDescent="0.25">
      <c r="B1137" s="101">
        <v>69311</v>
      </c>
      <c r="C1137" s="103" t="s">
        <v>985</v>
      </c>
    </row>
    <row r="1138" spans="2:3" ht="15.75" x14ac:dyDescent="0.25">
      <c r="B1138" s="101">
        <v>69312</v>
      </c>
      <c r="C1138" s="103" t="s">
        <v>986</v>
      </c>
    </row>
    <row r="1139" spans="2:3" ht="15.75" x14ac:dyDescent="0.25">
      <c r="B1139" s="101">
        <v>6932</v>
      </c>
      <c r="C1139" s="103" t="s">
        <v>576</v>
      </c>
    </row>
    <row r="1140" spans="2:3" ht="15.75" x14ac:dyDescent="0.25">
      <c r="B1140" s="101">
        <v>69321</v>
      </c>
      <c r="C1140" s="103" t="s">
        <v>985</v>
      </c>
    </row>
    <row r="1141" spans="2:3" ht="15.75" x14ac:dyDescent="0.25">
      <c r="B1141" s="101">
        <v>69322</v>
      </c>
      <c r="C1141" s="103" t="s">
        <v>986</v>
      </c>
    </row>
    <row r="1142" spans="2:3" ht="15.75" x14ac:dyDescent="0.25">
      <c r="B1142" s="101">
        <v>694</v>
      </c>
      <c r="C1142" s="103" t="s">
        <v>989</v>
      </c>
    </row>
    <row r="1143" spans="2:3" ht="15.75" x14ac:dyDescent="0.25">
      <c r="B1143" s="101">
        <v>6941</v>
      </c>
      <c r="C1143" s="103" t="s">
        <v>985</v>
      </c>
    </row>
    <row r="1144" spans="2:3" ht="15.75" x14ac:dyDescent="0.25">
      <c r="B1144" s="101">
        <v>6942</v>
      </c>
      <c r="C1144" s="103" t="s">
        <v>986</v>
      </c>
    </row>
    <row r="1145" spans="2:3" ht="15.75" x14ac:dyDescent="0.25">
      <c r="B1145" s="101">
        <v>70</v>
      </c>
      <c r="C1145" s="103" t="s">
        <v>9</v>
      </c>
    </row>
    <row r="1146" spans="2:3" ht="15.75" x14ac:dyDescent="0.25">
      <c r="B1146" s="101">
        <v>701</v>
      </c>
      <c r="C1146" s="103" t="s">
        <v>616</v>
      </c>
    </row>
    <row r="1147" spans="2:3" ht="15.75" x14ac:dyDescent="0.25">
      <c r="B1147" s="101">
        <v>7011</v>
      </c>
      <c r="C1147" s="103" t="s">
        <v>563</v>
      </c>
    </row>
    <row r="1148" spans="2:3" ht="15.75" x14ac:dyDescent="0.25">
      <c r="B1148" s="101">
        <v>70111</v>
      </c>
      <c r="C1148" s="103" t="s">
        <v>985</v>
      </c>
    </row>
    <row r="1149" spans="2:3" ht="15.75" x14ac:dyDescent="0.25">
      <c r="B1149" s="101">
        <v>70112</v>
      </c>
      <c r="C1149" s="103" t="s">
        <v>986</v>
      </c>
    </row>
    <row r="1150" spans="2:3" ht="15.75" x14ac:dyDescent="0.25">
      <c r="B1150" s="101">
        <v>7012</v>
      </c>
      <c r="C1150" s="103" t="s">
        <v>556</v>
      </c>
    </row>
    <row r="1151" spans="2:3" ht="15.75" x14ac:dyDescent="0.25">
      <c r="B1151" s="101">
        <v>70121</v>
      </c>
      <c r="C1151" s="103" t="s">
        <v>985</v>
      </c>
    </row>
    <row r="1152" spans="2:3" ht="15.75" x14ac:dyDescent="0.25">
      <c r="B1152" s="101">
        <v>70122</v>
      </c>
      <c r="C1152" s="103" t="s">
        <v>986</v>
      </c>
    </row>
    <row r="1153" spans="2:3" ht="15.75" x14ac:dyDescent="0.25">
      <c r="B1153" s="101">
        <v>7013</v>
      </c>
      <c r="C1153" s="103" t="s">
        <v>557</v>
      </c>
    </row>
    <row r="1154" spans="2:3" ht="15.75" x14ac:dyDescent="0.25">
      <c r="B1154" s="101">
        <v>70131</v>
      </c>
      <c r="C1154" s="103" t="s">
        <v>985</v>
      </c>
    </row>
    <row r="1155" spans="2:3" ht="15.75" x14ac:dyDescent="0.25">
      <c r="B1155" s="101">
        <v>70132</v>
      </c>
      <c r="C1155" s="103" t="s">
        <v>986</v>
      </c>
    </row>
    <row r="1156" spans="2:3" ht="15.75" x14ac:dyDescent="0.25">
      <c r="B1156" s="101">
        <v>7014</v>
      </c>
      <c r="C1156" s="103" t="s">
        <v>560</v>
      </c>
    </row>
    <row r="1157" spans="2:3" ht="15.75" x14ac:dyDescent="0.25">
      <c r="B1157" s="101">
        <v>70141</v>
      </c>
      <c r="C1157" s="103" t="s">
        <v>985</v>
      </c>
    </row>
    <row r="1158" spans="2:3" ht="15.75" x14ac:dyDescent="0.25">
      <c r="B1158" s="101">
        <v>70142</v>
      </c>
      <c r="C1158" s="103" t="s">
        <v>986</v>
      </c>
    </row>
    <row r="1159" spans="2:3" ht="15.75" x14ac:dyDescent="0.25">
      <c r="B1159" s="101">
        <v>7015</v>
      </c>
      <c r="C1159" s="103" t="s">
        <v>990</v>
      </c>
    </row>
    <row r="1160" spans="2:3" ht="15.75" x14ac:dyDescent="0.25">
      <c r="B1160" s="101">
        <v>70151</v>
      </c>
      <c r="C1160" s="103" t="s">
        <v>985</v>
      </c>
    </row>
    <row r="1161" spans="2:3" ht="15.75" x14ac:dyDescent="0.25">
      <c r="B1161" s="101">
        <v>70152</v>
      </c>
      <c r="C1161" s="103" t="s">
        <v>986</v>
      </c>
    </row>
    <row r="1162" spans="2:3" ht="15.75" x14ac:dyDescent="0.25">
      <c r="B1162" s="101">
        <v>702</v>
      </c>
      <c r="C1162" s="103" t="s">
        <v>625</v>
      </c>
    </row>
    <row r="1163" spans="2:3" ht="15.75" x14ac:dyDescent="0.25">
      <c r="B1163" s="101">
        <v>7021</v>
      </c>
      <c r="C1163" s="103" t="s">
        <v>567</v>
      </c>
    </row>
    <row r="1164" spans="2:3" ht="15.75" x14ac:dyDescent="0.25">
      <c r="B1164" s="101">
        <v>70211</v>
      </c>
      <c r="C1164" s="103" t="s">
        <v>985</v>
      </c>
    </row>
    <row r="1165" spans="2:3" ht="15.75" x14ac:dyDescent="0.25">
      <c r="B1165" s="101">
        <v>70212</v>
      </c>
      <c r="C1165" s="103" t="s">
        <v>986</v>
      </c>
    </row>
    <row r="1166" spans="2:3" ht="15.75" x14ac:dyDescent="0.25">
      <c r="B1166" s="101">
        <v>7022</v>
      </c>
      <c r="C1166" s="103" t="s">
        <v>568</v>
      </c>
    </row>
    <row r="1167" spans="2:3" ht="15.75" x14ac:dyDescent="0.25">
      <c r="B1167" s="101">
        <v>70221</v>
      </c>
      <c r="C1167" s="103" t="s">
        <v>985</v>
      </c>
    </row>
    <row r="1168" spans="2:3" ht="15.75" x14ac:dyDescent="0.25">
      <c r="B1168" s="101">
        <v>70222</v>
      </c>
      <c r="C1168" s="103" t="s">
        <v>986</v>
      </c>
    </row>
    <row r="1169" spans="2:3" ht="15.75" x14ac:dyDescent="0.25">
      <c r="B1169" s="101">
        <v>7023</v>
      </c>
      <c r="C1169" s="103" t="s">
        <v>569</v>
      </c>
    </row>
    <row r="1170" spans="2:3" ht="15.75" x14ac:dyDescent="0.25">
      <c r="B1170" s="101">
        <v>70231</v>
      </c>
      <c r="C1170" s="103" t="s">
        <v>985</v>
      </c>
    </row>
    <row r="1171" spans="2:3" ht="15.75" x14ac:dyDescent="0.25">
      <c r="B1171" s="101">
        <v>70232</v>
      </c>
      <c r="C1171" s="103" t="s">
        <v>986</v>
      </c>
    </row>
    <row r="1172" spans="2:3" ht="15.75" x14ac:dyDescent="0.25">
      <c r="B1172" s="101">
        <v>7024</v>
      </c>
      <c r="C1172" s="103" t="s">
        <v>988</v>
      </c>
    </row>
    <row r="1173" spans="2:3" ht="15.75" x14ac:dyDescent="0.25">
      <c r="B1173" s="101">
        <v>70241</v>
      </c>
      <c r="C1173" s="103" t="s">
        <v>985</v>
      </c>
    </row>
    <row r="1174" spans="2:3" ht="15.75" x14ac:dyDescent="0.25">
      <c r="B1174" s="101">
        <v>70242</v>
      </c>
      <c r="C1174" s="103" t="s">
        <v>986</v>
      </c>
    </row>
    <row r="1175" spans="2:3" ht="15.75" x14ac:dyDescent="0.25">
      <c r="B1175" s="101">
        <v>7025</v>
      </c>
      <c r="C1175" s="103" t="s">
        <v>571</v>
      </c>
    </row>
    <row r="1176" spans="2:3" ht="15.75" x14ac:dyDescent="0.25">
      <c r="B1176" s="101">
        <v>70251</v>
      </c>
      <c r="C1176" s="103" t="s">
        <v>985</v>
      </c>
    </row>
    <row r="1177" spans="2:3" ht="15.75" x14ac:dyDescent="0.25">
      <c r="B1177" s="101">
        <v>70252</v>
      </c>
      <c r="C1177" s="103" t="s">
        <v>986</v>
      </c>
    </row>
    <row r="1178" spans="2:3" ht="15.75" x14ac:dyDescent="0.25">
      <c r="B1178" s="101">
        <v>703</v>
      </c>
      <c r="C1178" s="103" t="s">
        <v>626</v>
      </c>
    </row>
    <row r="1179" spans="2:3" ht="15.75" x14ac:dyDescent="0.25">
      <c r="B1179" s="101">
        <v>7031</v>
      </c>
      <c r="C1179" s="103" t="s">
        <v>575</v>
      </c>
    </row>
    <row r="1180" spans="2:3" ht="15.75" x14ac:dyDescent="0.25">
      <c r="B1180" s="101">
        <v>70311</v>
      </c>
      <c r="C1180" s="103" t="s">
        <v>985</v>
      </c>
    </row>
    <row r="1181" spans="2:3" ht="15.75" x14ac:dyDescent="0.25">
      <c r="B1181" s="101">
        <v>70312</v>
      </c>
      <c r="C1181" s="103" t="s">
        <v>986</v>
      </c>
    </row>
    <row r="1182" spans="2:3" ht="15.75" x14ac:dyDescent="0.25">
      <c r="B1182" s="101">
        <v>7032</v>
      </c>
      <c r="C1182" s="103" t="s">
        <v>576</v>
      </c>
    </row>
    <row r="1183" spans="2:3" ht="15.75" x14ac:dyDescent="0.25">
      <c r="B1183" s="101">
        <v>70321</v>
      </c>
      <c r="C1183" s="103" t="s">
        <v>985</v>
      </c>
    </row>
    <row r="1184" spans="2:3" ht="15.75" x14ac:dyDescent="0.25">
      <c r="B1184" s="101">
        <v>70322</v>
      </c>
      <c r="C1184" s="103" t="s">
        <v>986</v>
      </c>
    </row>
    <row r="1185" spans="2:3" ht="15.75" x14ac:dyDescent="0.25">
      <c r="B1185" s="101">
        <v>704</v>
      </c>
      <c r="C1185" s="103" t="s">
        <v>991</v>
      </c>
    </row>
    <row r="1186" spans="2:3" ht="15.75" x14ac:dyDescent="0.25">
      <c r="B1186" s="101">
        <v>7041</v>
      </c>
      <c r="C1186" s="103" t="s">
        <v>985</v>
      </c>
    </row>
    <row r="1187" spans="2:3" ht="15.75" x14ac:dyDescent="0.25">
      <c r="B1187" s="101">
        <v>7042</v>
      </c>
      <c r="C1187" s="103" t="s">
        <v>986</v>
      </c>
    </row>
    <row r="1188" spans="2:3" ht="15.75" x14ac:dyDescent="0.25">
      <c r="B1188" s="101">
        <v>709</v>
      </c>
      <c r="C1188" s="103" t="s">
        <v>992</v>
      </c>
    </row>
    <row r="1189" spans="2:3" ht="15.75" x14ac:dyDescent="0.25">
      <c r="B1189" s="101">
        <v>7091</v>
      </c>
      <c r="C1189" s="103" t="s">
        <v>993</v>
      </c>
    </row>
    <row r="1190" spans="2:3" ht="15.75" x14ac:dyDescent="0.25">
      <c r="B1190" s="101">
        <v>70911</v>
      </c>
      <c r="C1190" s="103" t="s">
        <v>553</v>
      </c>
    </row>
    <row r="1191" spans="2:3" ht="15.75" x14ac:dyDescent="0.25">
      <c r="B1191" s="101">
        <v>70912</v>
      </c>
      <c r="C1191" s="103" t="s">
        <v>556</v>
      </c>
    </row>
    <row r="1192" spans="2:3" ht="15.75" x14ac:dyDescent="0.25">
      <c r="B1192" s="101">
        <v>70913</v>
      </c>
      <c r="C1192" s="103" t="s">
        <v>557</v>
      </c>
    </row>
    <row r="1193" spans="2:3" ht="15.75" x14ac:dyDescent="0.25">
      <c r="B1193" s="101">
        <v>70914</v>
      </c>
      <c r="C1193" s="103" t="s">
        <v>560</v>
      </c>
    </row>
    <row r="1194" spans="2:3" ht="15.75" x14ac:dyDescent="0.25">
      <c r="B1194" s="101">
        <v>70915</v>
      </c>
      <c r="C1194" s="103" t="s">
        <v>990</v>
      </c>
    </row>
    <row r="1195" spans="2:3" ht="15.75" x14ac:dyDescent="0.25">
      <c r="B1195" s="101">
        <v>7092</v>
      </c>
      <c r="C1195" s="103" t="s">
        <v>994</v>
      </c>
    </row>
    <row r="1196" spans="2:3" ht="15.75" x14ac:dyDescent="0.25">
      <c r="B1196" s="101">
        <v>70921</v>
      </c>
      <c r="C1196" s="103" t="s">
        <v>553</v>
      </c>
    </row>
    <row r="1197" spans="2:3" ht="15.75" x14ac:dyDescent="0.25">
      <c r="B1197" s="101">
        <v>70922</v>
      </c>
      <c r="C1197" s="103" t="s">
        <v>556</v>
      </c>
    </row>
    <row r="1198" spans="2:3" ht="15.75" x14ac:dyDescent="0.25">
      <c r="B1198" s="101">
        <v>70923</v>
      </c>
      <c r="C1198" s="103" t="s">
        <v>557</v>
      </c>
    </row>
    <row r="1199" spans="2:3" ht="15.75" x14ac:dyDescent="0.25">
      <c r="B1199" s="101">
        <v>70924</v>
      </c>
      <c r="C1199" s="103" t="s">
        <v>560</v>
      </c>
    </row>
    <row r="1200" spans="2:3" ht="15.75" x14ac:dyDescent="0.25">
      <c r="B1200" s="101">
        <v>70925</v>
      </c>
      <c r="C1200" s="103" t="s">
        <v>990</v>
      </c>
    </row>
    <row r="1201" spans="2:3" ht="15.75" x14ac:dyDescent="0.25">
      <c r="B1201" s="101">
        <v>7093</v>
      </c>
      <c r="C1201" s="103" t="s">
        <v>995</v>
      </c>
    </row>
    <row r="1202" spans="2:3" ht="15.75" x14ac:dyDescent="0.25">
      <c r="B1202" s="101">
        <v>70931</v>
      </c>
      <c r="C1202" s="103" t="s">
        <v>567</v>
      </c>
    </row>
    <row r="1203" spans="2:3" ht="15.75" x14ac:dyDescent="0.25">
      <c r="B1203" s="101">
        <v>70932</v>
      </c>
      <c r="C1203" s="103" t="s">
        <v>568</v>
      </c>
    </row>
    <row r="1204" spans="2:3" ht="15.75" x14ac:dyDescent="0.25">
      <c r="B1204" s="101">
        <v>70933</v>
      </c>
      <c r="C1204" s="103" t="s">
        <v>569</v>
      </c>
    </row>
    <row r="1205" spans="2:3" ht="15.75" x14ac:dyDescent="0.25">
      <c r="B1205" s="101">
        <v>70934</v>
      </c>
      <c r="C1205" s="103" t="s">
        <v>988</v>
      </c>
    </row>
    <row r="1206" spans="2:3" ht="15.75" x14ac:dyDescent="0.25">
      <c r="B1206" s="101">
        <v>70935</v>
      </c>
      <c r="C1206" s="103" t="s">
        <v>571</v>
      </c>
    </row>
    <row r="1207" spans="2:3" ht="15.75" x14ac:dyDescent="0.25">
      <c r="B1207" s="101">
        <v>7094</v>
      </c>
      <c r="C1207" s="103" t="s">
        <v>996</v>
      </c>
    </row>
    <row r="1208" spans="2:3" ht="15.75" x14ac:dyDescent="0.25">
      <c r="B1208" s="101">
        <v>70941</v>
      </c>
      <c r="C1208" s="103" t="s">
        <v>567</v>
      </c>
    </row>
    <row r="1209" spans="2:3" ht="15.75" x14ac:dyDescent="0.25">
      <c r="B1209" s="101">
        <v>70942</v>
      </c>
      <c r="C1209" s="103" t="s">
        <v>568</v>
      </c>
    </row>
    <row r="1210" spans="2:3" ht="15.75" x14ac:dyDescent="0.25">
      <c r="B1210" s="101">
        <v>70943</v>
      </c>
      <c r="C1210" s="103" t="s">
        <v>569</v>
      </c>
    </row>
    <row r="1211" spans="2:3" ht="15.75" x14ac:dyDescent="0.25">
      <c r="B1211" s="101">
        <v>70944</v>
      </c>
      <c r="C1211" s="103" t="s">
        <v>988</v>
      </c>
    </row>
    <row r="1212" spans="2:3" ht="15.75" x14ac:dyDescent="0.25">
      <c r="B1212" s="101">
        <v>70945</v>
      </c>
      <c r="C1212" s="103" t="s">
        <v>571</v>
      </c>
    </row>
    <row r="1213" spans="2:3" ht="15.75" x14ac:dyDescent="0.25">
      <c r="B1213" s="101">
        <v>7095</v>
      </c>
      <c r="C1213" s="103" t="s">
        <v>997</v>
      </c>
    </row>
    <row r="1214" spans="2:3" ht="15.75" x14ac:dyDescent="0.25">
      <c r="B1214" s="101">
        <v>70931</v>
      </c>
      <c r="C1214" s="103" t="s">
        <v>575</v>
      </c>
    </row>
    <row r="1215" spans="2:3" ht="15.75" x14ac:dyDescent="0.25">
      <c r="B1215" s="101">
        <v>70932</v>
      </c>
      <c r="C1215" s="103" t="s">
        <v>576</v>
      </c>
    </row>
    <row r="1216" spans="2:3" ht="15.75" x14ac:dyDescent="0.25">
      <c r="B1216" s="101">
        <v>7096</v>
      </c>
      <c r="C1216" s="103" t="s">
        <v>998</v>
      </c>
    </row>
    <row r="1217" spans="2:3" ht="15.75" x14ac:dyDescent="0.25">
      <c r="B1217" s="101">
        <v>70931</v>
      </c>
      <c r="C1217" s="103" t="s">
        <v>575</v>
      </c>
    </row>
    <row r="1218" spans="2:3" ht="15.75" x14ac:dyDescent="0.25">
      <c r="B1218" s="101">
        <v>70932</v>
      </c>
      <c r="C1218" s="103" t="s">
        <v>576</v>
      </c>
    </row>
    <row r="1219" spans="2:3" ht="15.75" x14ac:dyDescent="0.25">
      <c r="B1219" s="101">
        <v>7097</v>
      </c>
      <c r="C1219" s="103" t="s">
        <v>991</v>
      </c>
    </row>
    <row r="1220" spans="2:3" ht="15.75" x14ac:dyDescent="0.25">
      <c r="B1220" s="101">
        <v>70971</v>
      </c>
      <c r="C1220" s="103" t="s">
        <v>985</v>
      </c>
    </row>
    <row r="1221" spans="2:3" ht="15.75" x14ac:dyDescent="0.25">
      <c r="B1221" s="101">
        <v>70972</v>
      </c>
      <c r="C1221" s="103" t="s">
        <v>986</v>
      </c>
    </row>
    <row r="1222" spans="2:3" ht="15.75" x14ac:dyDescent="0.25">
      <c r="B1222" s="101">
        <v>71</v>
      </c>
      <c r="C1222" s="103" t="s">
        <v>73</v>
      </c>
    </row>
    <row r="1223" spans="2:3" ht="15.75" x14ac:dyDescent="0.25">
      <c r="B1223" s="101">
        <v>711</v>
      </c>
      <c r="C1223" s="103" t="s">
        <v>999</v>
      </c>
    </row>
    <row r="1224" spans="2:3" ht="15.75" x14ac:dyDescent="0.25">
      <c r="B1224" s="101">
        <v>7111</v>
      </c>
      <c r="C1224" s="103" t="s">
        <v>567</v>
      </c>
    </row>
    <row r="1225" spans="2:3" ht="15.75" x14ac:dyDescent="0.25">
      <c r="B1225" s="101">
        <v>7112</v>
      </c>
      <c r="C1225" s="103" t="s">
        <v>568</v>
      </c>
    </row>
    <row r="1226" spans="2:3" ht="15.75" x14ac:dyDescent="0.25">
      <c r="B1226" s="101">
        <v>7113</v>
      </c>
      <c r="C1226" s="103" t="s">
        <v>1000</v>
      </c>
    </row>
    <row r="1227" spans="2:3" ht="15.75" x14ac:dyDescent="0.25">
      <c r="B1227" s="101">
        <v>7114</v>
      </c>
      <c r="C1227" s="103" t="s">
        <v>988</v>
      </c>
    </row>
    <row r="1228" spans="2:3" ht="15.75" x14ac:dyDescent="0.25">
      <c r="B1228" s="101">
        <v>7115</v>
      </c>
      <c r="C1228" s="103" t="s">
        <v>571</v>
      </c>
    </row>
    <row r="1229" spans="2:3" ht="15.75" x14ac:dyDescent="0.25">
      <c r="B1229" s="101">
        <v>712</v>
      </c>
      <c r="C1229" s="103" t="s">
        <v>1001</v>
      </c>
    </row>
    <row r="1230" spans="2:3" ht="15.75" x14ac:dyDescent="0.25">
      <c r="B1230" s="101">
        <v>7121</v>
      </c>
      <c r="C1230" s="103" t="s">
        <v>575</v>
      </c>
    </row>
    <row r="1231" spans="2:3" ht="15.75" x14ac:dyDescent="0.25">
      <c r="B1231" s="101">
        <v>7122</v>
      </c>
      <c r="C1231" s="103" t="s">
        <v>576</v>
      </c>
    </row>
    <row r="1232" spans="2:3" ht="15.75" x14ac:dyDescent="0.25">
      <c r="B1232" s="101">
        <v>713</v>
      </c>
      <c r="C1232" s="103" t="s">
        <v>1002</v>
      </c>
    </row>
    <row r="1233" spans="2:3" ht="15.75" x14ac:dyDescent="0.25">
      <c r="B1233" s="101">
        <v>7131</v>
      </c>
      <c r="C1233" s="103" t="s">
        <v>578</v>
      </c>
    </row>
    <row r="1234" spans="2:3" ht="15.75" x14ac:dyDescent="0.25">
      <c r="B1234" s="101">
        <v>7132</v>
      </c>
      <c r="C1234" s="103" t="s">
        <v>579</v>
      </c>
    </row>
    <row r="1235" spans="2:3" ht="15.75" x14ac:dyDescent="0.25">
      <c r="B1235" s="101">
        <v>7133</v>
      </c>
      <c r="C1235" s="103" t="s">
        <v>580</v>
      </c>
    </row>
    <row r="1236" spans="2:3" ht="15.75" x14ac:dyDescent="0.25">
      <c r="B1236" s="101">
        <v>7134</v>
      </c>
      <c r="C1236" s="103" t="s">
        <v>581</v>
      </c>
    </row>
    <row r="1237" spans="2:3" ht="15.75" x14ac:dyDescent="0.25">
      <c r="B1237" s="101">
        <v>7135</v>
      </c>
      <c r="C1237" s="103" t="s">
        <v>582</v>
      </c>
    </row>
    <row r="1238" spans="2:3" ht="15.75" x14ac:dyDescent="0.25">
      <c r="B1238" s="101">
        <v>7138</v>
      </c>
      <c r="C1238" s="103" t="s">
        <v>583</v>
      </c>
    </row>
    <row r="1239" spans="2:3" ht="15.75" x14ac:dyDescent="0.25">
      <c r="B1239" s="101">
        <v>714</v>
      </c>
      <c r="C1239" s="103" t="s">
        <v>1003</v>
      </c>
    </row>
    <row r="1240" spans="2:3" ht="15.75" x14ac:dyDescent="0.25">
      <c r="B1240" s="101">
        <v>7141</v>
      </c>
      <c r="C1240" s="103" t="s">
        <v>599</v>
      </c>
    </row>
    <row r="1241" spans="2:3" ht="15.75" x14ac:dyDescent="0.25">
      <c r="B1241" s="101">
        <v>7142</v>
      </c>
      <c r="C1241" s="103" t="s">
        <v>600</v>
      </c>
    </row>
    <row r="1242" spans="2:3" ht="15.75" x14ac:dyDescent="0.25">
      <c r="B1242" s="101">
        <v>715</v>
      </c>
      <c r="C1242" s="103" t="s">
        <v>1004</v>
      </c>
    </row>
    <row r="1243" spans="2:3" ht="15.75" x14ac:dyDescent="0.25">
      <c r="B1243" s="101">
        <v>72</v>
      </c>
      <c r="C1243" s="103" t="s">
        <v>74</v>
      </c>
    </row>
    <row r="1244" spans="2:3" ht="15.75" x14ac:dyDescent="0.25">
      <c r="B1244" s="101">
        <v>721</v>
      </c>
      <c r="C1244" s="103" t="s">
        <v>602</v>
      </c>
    </row>
    <row r="1245" spans="2:3" ht="15.75" x14ac:dyDescent="0.25">
      <c r="B1245" s="101">
        <v>7211</v>
      </c>
      <c r="C1245" s="103" t="s">
        <v>604</v>
      </c>
    </row>
    <row r="1246" spans="2:3" ht="15.75" x14ac:dyDescent="0.25">
      <c r="B1246" s="101">
        <v>722</v>
      </c>
      <c r="C1246" s="103" t="s">
        <v>530</v>
      </c>
    </row>
    <row r="1247" spans="2:3" ht="15.75" x14ac:dyDescent="0.25">
      <c r="B1247" s="101">
        <v>7221</v>
      </c>
      <c r="C1247" s="103" t="s">
        <v>604</v>
      </c>
    </row>
    <row r="1248" spans="2:3" ht="15.75" x14ac:dyDescent="0.25">
      <c r="B1248" s="101">
        <v>7222</v>
      </c>
      <c r="C1248" s="103" t="s">
        <v>1005</v>
      </c>
    </row>
    <row r="1249" spans="2:3" ht="15.75" x14ac:dyDescent="0.25">
      <c r="B1249" s="101">
        <v>7223</v>
      </c>
      <c r="C1249" s="103" t="s">
        <v>606</v>
      </c>
    </row>
    <row r="1250" spans="2:3" ht="15.75" x14ac:dyDescent="0.25">
      <c r="B1250" s="101">
        <v>7224</v>
      </c>
      <c r="C1250" s="103" t="s">
        <v>607</v>
      </c>
    </row>
    <row r="1251" spans="2:3" ht="15.75" x14ac:dyDescent="0.25">
      <c r="B1251" s="101">
        <v>7225</v>
      </c>
      <c r="C1251" s="103" t="s">
        <v>608</v>
      </c>
    </row>
    <row r="1252" spans="2:3" ht="15.75" x14ac:dyDescent="0.25">
      <c r="B1252" s="101">
        <v>7226</v>
      </c>
      <c r="C1252" s="103" t="s">
        <v>664</v>
      </c>
    </row>
    <row r="1253" spans="2:3" ht="15.75" x14ac:dyDescent="0.25">
      <c r="B1253" s="101">
        <v>7227</v>
      </c>
      <c r="C1253" s="103" t="s">
        <v>665</v>
      </c>
    </row>
    <row r="1254" spans="2:3" ht="15.75" x14ac:dyDescent="0.25">
      <c r="B1254" s="101">
        <v>7228</v>
      </c>
      <c r="C1254" s="103" t="s">
        <v>666</v>
      </c>
    </row>
    <row r="1255" spans="2:3" ht="15.75" x14ac:dyDescent="0.25">
      <c r="B1255" s="101">
        <v>723</v>
      </c>
      <c r="C1255" s="103" t="s">
        <v>531</v>
      </c>
    </row>
    <row r="1256" spans="2:3" ht="15.75" x14ac:dyDescent="0.25">
      <c r="B1256" s="101">
        <v>7231</v>
      </c>
      <c r="C1256" s="103" t="s">
        <v>612</v>
      </c>
    </row>
    <row r="1257" spans="2:3" ht="15.75" x14ac:dyDescent="0.25">
      <c r="B1257" s="101">
        <v>7232</v>
      </c>
      <c r="C1257" s="103" t="s">
        <v>706</v>
      </c>
    </row>
    <row r="1258" spans="2:3" ht="15.75" x14ac:dyDescent="0.25">
      <c r="B1258" s="101">
        <v>7233</v>
      </c>
      <c r="C1258" s="103" t="s">
        <v>613</v>
      </c>
    </row>
    <row r="1259" spans="2:3" ht="15.75" x14ac:dyDescent="0.25">
      <c r="B1259" s="101">
        <v>724</v>
      </c>
      <c r="C1259" s="103" t="s">
        <v>532</v>
      </c>
    </row>
    <row r="1260" spans="2:3" ht="15.75" x14ac:dyDescent="0.25">
      <c r="B1260" s="101">
        <v>7241</v>
      </c>
      <c r="C1260" s="103" t="s">
        <v>1006</v>
      </c>
    </row>
    <row r="1261" spans="2:3" ht="15.75" x14ac:dyDescent="0.25">
      <c r="B1261" s="101">
        <v>7242</v>
      </c>
      <c r="C1261" s="103" t="s">
        <v>1007</v>
      </c>
    </row>
    <row r="1262" spans="2:3" ht="15.75" x14ac:dyDescent="0.25">
      <c r="B1262" s="101">
        <v>745</v>
      </c>
      <c r="C1262" s="103" t="s">
        <v>1008</v>
      </c>
    </row>
    <row r="1263" spans="2:3" ht="15.75" x14ac:dyDescent="0.25">
      <c r="B1263" s="101">
        <v>7251</v>
      </c>
      <c r="C1263" s="103" t="s">
        <v>647</v>
      </c>
    </row>
    <row r="1264" spans="2:3" ht="15.75" x14ac:dyDescent="0.25">
      <c r="B1264" s="101">
        <v>72511</v>
      </c>
      <c r="C1264" s="103" t="s">
        <v>1009</v>
      </c>
    </row>
    <row r="1265" spans="2:3" ht="15.75" x14ac:dyDescent="0.25">
      <c r="B1265" s="101">
        <v>7252</v>
      </c>
      <c r="C1265" s="103" t="s">
        <v>1010</v>
      </c>
    </row>
    <row r="1266" spans="2:3" ht="15.75" x14ac:dyDescent="0.25">
      <c r="B1266" s="101">
        <v>72521</v>
      </c>
      <c r="C1266" s="103" t="s">
        <v>604</v>
      </c>
    </row>
    <row r="1267" spans="2:3" ht="15.75" x14ac:dyDescent="0.25">
      <c r="B1267" s="101">
        <v>72522</v>
      </c>
      <c r="C1267" s="103" t="s">
        <v>1005</v>
      </c>
    </row>
    <row r="1268" spans="2:3" ht="15.75" x14ac:dyDescent="0.25">
      <c r="B1268" s="101">
        <v>7253</v>
      </c>
      <c r="C1268" s="103" t="s">
        <v>1011</v>
      </c>
    </row>
    <row r="1269" spans="2:3" ht="15.75" x14ac:dyDescent="0.25">
      <c r="B1269" s="101">
        <v>7254</v>
      </c>
      <c r="C1269" s="103" t="s">
        <v>1012</v>
      </c>
    </row>
    <row r="1270" spans="2:3" ht="15.75" x14ac:dyDescent="0.25">
      <c r="B1270" s="101">
        <v>72541</v>
      </c>
      <c r="C1270" s="103" t="s">
        <v>700</v>
      </c>
    </row>
    <row r="1271" spans="2:3" ht="15.75" x14ac:dyDescent="0.25">
      <c r="B1271" s="101">
        <v>72542</v>
      </c>
      <c r="C1271" s="103" t="s">
        <v>701</v>
      </c>
    </row>
    <row r="1272" spans="2:3" ht="15.75" x14ac:dyDescent="0.25">
      <c r="B1272" s="101">
        <v>73</v>
      </c>
      <c r="C1272" s="103" t="s">
        <v>76</v>
      </c>
    </row>
    <row r="1273" spans="2:3" ht="15.75" x14ac:dyDescent="0.25">
      <c r="B1273" s="101">
        <v>731</v>
      </c>
      <c r="C1273" s="103" t="s">
        <v>1013</v>
      </c>
    </row>
    <row r="1274" spans="2:3" ht="15.75" x14ac:dyDescent="0.25">
      <c r="B1274" s="101">
        <v>7311</v>
      </c>
      <c r="C1274" s="103" t="s">
        <v>985</v>
      </c>
    </row>
    <row r="1275" spans="2:3" ht="15.75" x14ac:dyDescent="0.25">
      <c r="B1275" s="101">
        <v>7312</v>
      </c>
      <c r="C1275" s="103" t="s">
        <v>986</v>
      </c>
    </row>
    <row r="1276" spans="2:3" ht="15.75" x14ac:dyDescent="0.25">
      <c r="B1276" s="101">
        <v>74</v>
      </c>
      <c r="C1276" s="103" t="s">
        <v>75</v>
      </c>
    </row>
    <row r="1277" spans="2:3" ht="15.75" x14ac:dyDescent="0.25">
      <c r="B1277" s="101">
        <v>741</v>
      </c>
      <c r="C1277" s="103" t="s">
        <v>1014</v>
      </c>
    </row>
    <row r="1278" spans="2:3" ht="15.75" x14ac:dyDescent="0.25">
      <c r="B1278" s="101">
        <v>7411</v>
      </c>
      <c r="C1278" s="103" t="s">
        <v>985</v>
      </c>
    </row>
    <row r="1279" spans="2:3" ht="15.75" x14ac:dyDescent="0.25">
      <c r="B1279" s="101">
        <v>7412</v>
      </c>
      <c r="C1279" s="103" t="s">
        <v>986</v>
      </c>
    </row>
    <row r="1280" spans="2:3" ht="15.75" x14ac:dyDescent="0.25">
      <c r="B1280" s="101">
        <v>75</v>
      </c>
      <c r="C1280" s="103" t="s">
        <v>77</v>
      </c>
    </row>
    <row r="1281" spans="2:3" ht="15.75" x14ac:dyDescent="0.25">
      <c r="B1281" s="101">
        <v>751</v>
      </c>
      <c r="C1281" s="103" t="s">
        <v>1015</v>
      </c>
    </row>
    <row r="1282" spans="2:3" ht="15.75" x14ac:dyDescent="0.25">
      <c r="B1282" s="101">
        <v>752</v>
      </c>
      <c r="C1282" s="103" t="s">
        <v>1016</v>
      </c>
    </row>
    <row r="1283" spans="2:3" ht="15.75" x14ac:dyDescent="0.25">
      <c r="B1283" s="101">
        <v>753</v>
      </c>
      <c r="C1283" s="103" t="s">
        <v>522</v>
      </c>
    </row>
    <row r="1284" spans="2:3" ht="15.75" x14ac:dyDescent="0.25">
      <c r="B1284" s="101">
        <v>754</v>
      </c>
      <c r="C1284" s="103" t="s">
        <v>539</v>
      </c>
    </row>
    <row r="1285" spans="2:3" ht="15.75" x14ac:dyDescent="0.25">
      <c r="B1285" s="101">
        <v>7541</v>
      </c>
      <c r="C1285" s="103" t="s">
        <v>603</v>
      </c>
    </row>
    <row r="1286" spans="2:3" ht="15.75" x14ac:dyDescent="0.25">
      <c r="B1286" s="101">
        <v>7542</v>
      </c>
      <c r="C1286" s="103" t="s">
        <v>604</v>
      </c>
    </row>
    <row r="1287" spans="2:3" ht="15.75" x14ac:dyDescent="0.25">
      <c r="B1287" s="101">
        <v>75453</v>
      </c>
      <c r="C1287" s="103" t="s">
        <v>605</v>
      </c>
    </row>
    <row r="1288" spans="2:3" ht="15.75" x14ac:dyDescent="0.25">
      <c r="B1288" s="101">
        <v>7544</v>
      </c>
      <c r="C1288" s="103" t="s">
        <v>606</v>
      </c>
    </row>
    <row r="1289" spans="2:3" ht="15.75" x14ac:dyDescent="0.25">
      <c r="B1289" s="101">
        <v>7545</v>
      </c>
      <c r="C1289" s="103" t="s">
        <v>608</v>
      </c>
    </row>
    <row r="1290" spans="2:3" ht="15.75" x14ac:dyDescent="0.25">
      <c r="B1290" s="101">
        <v>755</v>
      </c>
      <c r="C1290" s="103" t="s">
        <v>1017</v>
      </c>
    </row>
    <row r="1291" spans="2:3" ht="15.75" x14ac:dyDescent="0.25">
      <c r="B1291" s="101">
        <v>7551</v>
      </c>
      <c r="C1291" s="103" t="s">
        <v>1018</v>
      </c>
    </row>
    <row r="1292" spans="2:3" ht="15.75" x14ac:dyDescent="0.25">
      <c r="B1292" s="101">
        <v>7552</v>
      </c>
      <c r="C1292" s="103" t="s">
        <v>1019</v>
      </c>
    </row>
    <row r="1293" spans="2:3" ht="15.75" x14ac:dyDescent="0.25">
      <c r="B1293" s="101">
        <v>7553</v>
      </c>
      <c r="C1293" s="103" t="s">
        <v>1020</v>
      </c>
    </row>
    <row r="1294" spans="2:3" ht="15.75" x14ac:dyDescent="0.25">
      <c r="B1294" s="101">
        <v>756</v>
      </c>
      <c r="C1294" s="103" t="s">
        <v>1021</v>
      </c>
    </row>
    <row r="1295" spans="2:3" ht="15.75" x14ac:dyDescent="0.25">
      <c r="B1295" s="101">
        <v>7561</v>
      </c>
      <c r="C1295" s="103" t="s">
        <v>602</v>
      </c>
    </row>
    <row r="1296" spans="2:3" ht="15.75" x14ac:dyDescent="0.25">
      <c r="B1296" s="101">
        <v>7562</v>
      </c>
      <c r="C1296" s="103" t="s">
        <v>690</v>
      </c>
    </row>
    <row r="1297" spans="2:3" ht="15.75" x14ac:dyDescent="0.25">
      <c r="B1297" s="101">
        <v>7563</v>
      </c>
      <c r="C1297" s="103" t="s">
        <v>530</v>
      </c>
    </row>
    <row r="1298" spans="2:3" ht="15.75" x14ac:dyDescent="0.25">
      <c r="B1298" s="101">
        <v>7564</v>
      </c>
      <c r="C1298" s="103" t="s">
        <v>531</v>
      </c>
    </row>
    <row r="1299" spans="2:3" ht="15.75" x14ac:dyDescent="0.25">
      <c r="B1299" s="101">
        <v>7565</v>
      </c>
      <c r="C1299" s="103" t="s">
        <v>532</v>
      </c>
    </row>
    <row r="1300" spans="2:3" ht="15.75" x14ac:dyDescent="0.25">
      <c r="B1300" s="101">
        <v>754</v>
      </c>
      <c r="C1300" s="103" t="s">
        <v>1022</v>
      </c>
    </row>
    <row r="1301" spans="2:3" ht="15.75" x14ac:dyDescent="0.25">
      <c r="B1301" s="101">
        <v>759</v>
      </c>
      <c r="C1301" s="103" t="s">
        <v>1023</v>
      </c>
    </row>
    <row r="1302" spans="2:3" ht="15.75" x14ac:dyDescent="0.25">
      <c r="B1302" s="101">
        <v>7591</v>
      </c>
      <c r="C1302" s="103" t="s">
        <v>813</v>
      </c>
    </row>
    <row r="1303" spans="2:3" ht="15.75" x14ac:dyDescent="0.25">
      <c r="B1303" s="101">
        <v>76</v>
      </c>
      <c r="C1303" s="103" t="s">
        <v>78</v>
      </c>
    </row>
    <row r="1304" spans="2:3" ht="15.75" x14ac:dyDescent="0.25">
      <c r="B1304" s="101">
        <v>761</v>
      </c>
      <c r="C1304" s="103" t="s">
        <v>1024</v>
      </c>
    </row>
    <row r="1305" spans="2:3" ht="15.75" x14ac:dyDescent="0.25">
      <c r="B1305" s="101">
        <v>7611</v>
      </c>
      <c r="C1305" s="103" t="s">
        <v>616</v>
      </c>
    </row>
    <row r="1306" spans="2:3" ht="15.75" x14ac:dyDescent="0.25">
      <c r="B1306" s="101">
        <v>7612</v>
      </c>
      <c r="C1306" s="103" t="s">
        <v>627</v>
      </c>
    </row>
    <row r="1307" spans="2:3" ht="15.75" x14ac:dyDescent="0.25">
      <c r="B1307" s="101">
        <v>7613</v>
      </c>
      <c r="C1307" s="103" t="s">
        <v>936</v>
      </c>
    </row>
    <row r="1308" spans="2:3" ht="15.75" x14ac:dyDescent="0.25">
      <c r="B1308" s="101">
        <v>762</v>
      </c>
      <c r="C1308" s="103" t="s">
        <v>937</v>
      </c>
    </row>
    <row r="1309" spans="2:3" ht="15.75" x14ac:dyDescent="0.25">
      <c r="B1309" s="101">
        <v>7621</v>
      </c>
      <c r="C1309" s="103" t="s">
        <v>602</v>
      </c>
    </row>
    <row r="1310" spans="2:3" ht="15.75" x14ac:dyDescent="0.25">
      <c r="B1310" s="101">
        <v>7622</v>
      </c>
      <c r="C1310" s="103" t="s">
        <v>532</v>
      </c>
    </row>
    <row r="1311" spans="2:3" ht="15.75" x14ac:dyDescent="0.25">
      <c r="B1311" s="101">
        <v>763</v>
      </c>
      <c r="C1311" s="103" t="s">
        <v>1025</v>
      </c>
    </row>
    <row r="1312" spans="2:3" ht="15.75" x14ac:dyDescent="0.25">
      <c r="B1312" s="101">
        <v>764</v>
      </c>
      <c r="C1312" s="103" t="s">
        <v>1026</v>
      </c>
    </row>
    <row r="1313" spans="2:3" ht="15.75" x14ac:dyDescent="0.25">
      <c r="B1313" s="101">
        <v>77</v>
      </c>
      <c r="C1313" s="103" t="s">
        <v>33</v>
      </c>
    </row>
    <row r="1314" spans="2:3" ht="15.75" x14ac:dyDescent="0.25">
      <c r="B1314" s="101">
        <v>774</v>
      </c>
      <c r="C1314" s="103" t="s">
        <v>1027</v>
      </c>
    </row>
    <row r="1315" spans="2:3" ht="15.75" x14ac:dyDescent="0.25">
      <c r="B1315" s="101">
        <v>772</v>
      </c>
      <c r="C1315" s="103" t="s">
        <v>1028</v>
      </c>
    </row>
    <row r="1316" spans="2:3" ht="15.75" x14ac:dyDescent="0.25">
      <c r="B1316" s="101">
        <v>7721</v>
      </c>
      <c r="C1316" s="103" t="s">
        <v>1029</v>
      </c>
    </row>
    <row r="1317" spans="2:3" ht="15.75" x14ac:dyDescent="0.25">
      <c r="B1317" s="101">
        <v>7722</v>
      </c>
      <c r="C1317" s="103" t="s">
        <v>548</v>
      </c>
    </row>
    <row r="1318" spans="2:3" ht="15.75" x14ac:dyDescent="0.25">
      <c r="B1318" s="101">
        <v>7723</v>
      </c>
      <c r="C1318" s="103" t="s">
        <v>1030</v>
      </c>
    </row>
    <row r="1319" spans="2:3" ht="15.75" x14ac:dyDescent="0.25">
      <c r="B1319" s="101">
        <v>7724</v>
      </c>
      <c r="C1319" s="103" t="s">
        <v>629</v>
      </c>
    </row>
    <row r="1320" spans="2:3" ht="15.75" x14ac:dyDescent="0.25">
      <c r="B1320" s="101">
        <v>7725</v>
      </c>
      <c r="C1320" s="103" t="s">
        <v>632</v>
      </c>
    </row>
    <row r="1321" spans="2:3" ht="15.75" x14ac:dyDescent="0.25">
      <c r="B1321" s="101">
        <v>773</v>
      </c>
      <c r="C1321" s="103" t="s">
        <v>523</v>
      </c>
    </row>
    <row r="1322" spans="2:3" ht="15.75" x14ac:dyDescent="0.25">
      <c r="B1322" s="101">
        <v>775</v>
      </c>
      <c r="C1322" s="103" t="s">
        <v>1031</v>
      </c>
    </row>
    <row r="1323" spans="2:3" ht="15.75" x14ac:dyDescent="0.25">
      <c r="B1323" s="101">
        <v>776</v>
      </c>
      <c r="C1323" s="103" t="s">
        <v>1032</v>
      </c>
    </row>
    <row r="1324" spans="2:3" ht="15.75" x14ac:dyDescent="0.25">
      <c r="B1324" s="101">
        <v>777</v>
      </c>
      <c r="C1324" s="103" t="s">
        <v>1033</v>
      </c>
    </row>
    <row r="1325" spans="2:3" ht="15.75" x14ac:dyDescent="0.25">
      <c r="B1325" s="101">
        <v>779</v>
      </c>
      <c r="C1325" s="103" t="s">
        <v>1034</v>
      </c>
    </row>
    <row r="1326" spans="2:3" ht="15.75" x14ac:dyDescent="0.25">
      <c r="B1326" s="101">
        <v>7792</v>
      </c>
      <c r="C1326" s="103" t="s">
        <v>1035</v>
      </c>
    </row>
    <row r="1327" spans="2:3" ht="15.75" x14ac:dyDescent="0.25">
      <c r="B1327" s="101">
        <v>78</v>
      </c>
      <c r="C1327" s="103" t="s">
        <v>1036</v>
      </c>
    </row>
    <row r="1328" spans="2:3" ht="15.75" x14ac:dyDescent="0.25">
      <c r="B1328" s="101">
        <v>781</v>
      </c>
      <c r="C1328" s="103" t="s">
        <v>1037</v>
      </c>
    </row>
    <row r="1329" spans="2:3" ht="15.75" x14ac:dyDescent="0.25">
      <c r="B1329" s="101">
        <v>79</v>
      </c>
      <c r="C1329" s="103" t="s">
        <v>79</v>
      </c>
    </row>
    <row r="1330" spans="2:3" ht="15.75" x14ac:dyDescent="0.25">
      <c r="B1330" s="101">
        <v>791</v>
      </c>
      <c r="C1330" s="103" t="s">
        <v>1038</v>
      </c>
    </row>
    <row r="1331" spans="2:3" ht="15.75" x14ac:dyDescent="0.25">
      <c r="B1331" s="101">
        <v>7911</v>
      </c>
      <c r="C1331" s="103" t="s">
        <v>1039</v>
      </c>
    </row>
    <row r="1332" spans="2:3" ht="15.75" x14ac:dyDescent="0.25">
      <c r="B1332" s="101">
        <v>7912</v>
      </c>
      <c r="C1332" s="103" t="s">
        <v>1040</v>
      </c>
    </row>
    <row r="1333" spans="2:3" ht="15.75" x14ac:dyDescent="0.25">
      <c r="B1333" s="101">
        <v>7913</v>
      </c>
      <c r="C1333" s="103" t="s">
        <v>126</v>
      </c>
    </row>
    <row r="1334" spans="2:3" ht="15.75" x14ac:dyDescent="0.25">
      <c r="B1334" s="101">
        <v>792</v>
      </c>
      <c r="C1334" s="103" t="s">
        <v>1041</v>
      </c>
    </row>
    <row r="1335" spans="2:3" ht="15.75" x14ac:dyDescent="0.25">
      <c r="B1335" s="101">
        <v>80</v>
      </c>
      <c r="C1335" s="103" t="s">
        <v>10</v>
      </c>
    </row>
    <row r="1336" spans="2:3" ht="15.75" x14ac:dyDescent="0.25">
      <c r="B1336" s="101">
        <v>801</v>
      </c>
      <c r="C1336" s="103" t="s">
        <v>1042</v>
      </c>
    </row>
    <row r="1337" spans="2:3" ht="15.75" x14ac:dyDescent="0.25">
      <c r="B1337" s="101">
        <v>81</v>
      </c>
      <c r="C1337" s="103" t="s">
        <v>80</v>
      </c>
    </row>
    <row r="1338" spans="2:3" ht="15.75" x14ac:dyDescent="0.25">
      <c r="B1338" s="101">
        <v>811</v>
      </c>
      <c r="C1338" s="103" t="s">
        <v>1043</v>
      </c>
    </row>
    <row r="1339" spans="2:3" ht="15.75" x14ac:dyDescent="0.25">
      <c r="B1339" s="101">
        <v>812</v>
      </c>
      <c r="C1339" s="103" t="s">
        <v>1044</v>
      </c>
    </row>
    <row r="1340" spans="2:3" ht="15.75" x14ac:dyDescent="0.25">
      <c r="B1340" s="101">
        <v>813</v>
      </c>
      <c r="C1340" s="103" t="s">
        <v>1045</v>
      </c>
    </row>
    <row r="1341" spans="2:3" ht="15.75" x14ac:dyDescent="0.25">
      <c r="B1341" s="101">
        <v>82</v>
      </c>
      <c r="C1341" s="103" t="s">
        <v>11</v>
      </c>
    </row>
    <row r="1342" spans="2:3" ht="15.75" x14ac:dyDescent="0.25">
      <c r="B1342" s="101">
        <v>821</v>
      </c>
      <c r="C1342" s="103" t="s">
        <v>1046</v>
      </c>
    </row>
    <row r="1343" spans="2:3" ht="15.75" x14ac:dyDescent="0.25">
      <c r="B1343" s="101">
        <v>83</v>
      </c>
      <c r="C1343" s="103" t="s">
        <v>81</v>
      </c>
    </row>
    <row r="1344" spans="2:3" ht="15.75" x14ac:dyDescent="0.25">
      <c r="B1344" s="101">
        <v>831</v>
      </c>
      <c r="C1344" s="103" t="s">
        <v>1047</v>
      </c>
    </row>
    <row r="1345" spans="2:3" ht="15.75" x14ac:dyDescent="0.25">
      <c r="B1345" s="101">
        <v>84</v>
      </c>
      <c r="C1345" s="103" t="s">
        <v>12</v>
      </c>
    </row>
    <row r="1346" spans="2:3" ht="15.75" x14ac:dyDescent="0.25">
      <c r="B1346" s="101">
        <v>841</v>
      </c>
      <c r="C1346" s="103" t="s">
        <v>1048</v>
      </c>
    </row>
    <row r="1347" spans="2:3" ht="15.75" x14ac:dyDescent="0.25">
      <c r="B1347" s="101">
        <v>85</v>
      </c>
      <c r="C1347" s="103" t="s">
        <v>13</v>
      </c>
    </row>
    <row r="1348" spans="2:3" ht="15.75" x14ac:dyDescent="0.25">
      <c r="B1348" s="101">
        <v>851</v>
      </c>
      <c r="C1348" s="103" t="s">
        <v>1049</v>
      </c>
    </row>
    <row r="1349" spans="2:3" ht="15.75" x14ac:dyDescent="0.25">
      <c r="B1349" s="101">
        <v>87</v>
      </c>
      <c r="C1349" s="103" t="s">
        <v>82</v>
      </c>
    </row>
    <row r="1350" spans="2:3" ht="15.75" x14ac:dyDescent="0.25">
      <c r="B1350" s="101">
        <v>871</v>
      </c>
      <c r="C1350" s="103" t="s">
        <v>1050</v>
      </c>
    </row>
    <row r="1351" spans="2:3" ht="15.75" x14ac:dyDescent="0.25">
      <c r="B1351" s="101">
        <v>872</v>
      </c>
      <c r="C1351" s="103" t="s">
        <v>1051</v>
      </c>
    </row>
    <row r="1352" spans="2:3" ht="15.75" x14ac:dyDescent="0.25">
      <c r="B1352" s="101">
        <v>88</v>
      </c>
      <c r="C1352" s="103" t="s">
        <v>14</v>
      </c>
    </row>
    <row r="1353" spans="2:3" ht="15.75" x14ac:dyDescent="0.25">
      <c r="B1353" s="101">
        <v>881</v>
      </c>
      <c r="C1353" s="103" t="s">
        <v>1052</v>
      </c>
    </row>
    <row r="1354" spans="2:3" ht="15.75" x14ac:dyDescent="0.25">
      <c r="B1354" s="101">
        <v>882</v>
      </c>
      <c r="C1354" s="103" t="s">
        <v>1053</v>
      </c>
    </row>
    <row r="1355" spans="2:3" ht="15.75" x14ac:dyDescent="0.25">
      <c r="B1355" s="101">
        <v>89</v>
      </c>
      <c r="C1355" s="103" t="s">
        <v>38</v>
      </c>
    </row>
    <row r="1356" spans="2:3" ht="15.75" x14ac:dyDescent="0.25">
      <c r="B1356" s="101">
        <v>891</v>
      </c>
      <c r="C1356" s="105" t="s">
        <v>1054</v>
      </c>
    </row>
    <row r="1357" spans="2:3" ht="15.75" x14ac:dyDescent="0.25">
      <c r="B1357" s="101">
        <v>892</v>
      </c>
      <c r="C1357" s="105" t="s">
        <v>847</v>
      </c>
    </row>
    <row r="1358" spans="2:3" ht="15.75" x14ac:dyDescent="0.25">
      <c r="B1358" s="101">
        <v>94</v>
      </c>
      <c r="C1358" s="105" t="s">
        <v>1129</v>
      </c>
    </row>
    <row r="1359" spans="2:3" ht="15.75" x14ac:dyDescent="0.25">
      <c r="B1359" s="101">
        <v>942</v>
      </c>
      <c r="C1359" s="105" t="s">
        <v>67</v>
      </c>
    </row>
    <row r="1360" spans="2:3" ht="15.75" x14ac:dyDescent="0.25">
      <c r="B1360" s="101">
        <v>943</v>
      </c>
      <c r="C1360" s="105" t="s">
        <v>1634</v>
      </c>
    </row>
    <row r="1361" spans="2:3" ht="15.75" x14ac:dyDescent="0.25">
      <c r="B1361" s="101">
        <v>944</v>
      </c>
      <c r="C1361" s="105" t="s">
        <v>1635</v>
      </c>
    </row>
    <row r="1362" spans="2:3" ht="15.75" x14ac:dyDescent="0.25">
      <c r="B1362" s="101">
        <v>945</v>
      </c>
      <c r="C1362" s="105" t="s">
        <v>1636</v>
      </c>
    </row>
    <row r="1363" spans="2:3" ht="15.75" x14ac:dyDescent="0.25">
      <c r="B1363" s="101">
        <v>948</v>
      </c>
      <c r="C1363" s="105" t="s">
        <v>1637</v>
      </c>
    </row>
    <row r="1364" spans="2:3" ht="15.75" x14ac:dyDescent="0.25">
      <c r="B1364" s="101">
        <v>95</v>
      </c>
      <c r="C1364" s="105" t="s">
        <v>1130</v>
      </c>
    </row>
    <row r="1365" spans="2:3" ht="15.75" x14ac:dyDescent="0.25">
      <c r="B1365" s="101">
        <v>952</v>
      </c>
      <c r="C1365" s="105" t="s">
        <v>67</v>
      </c>
    </row>
    <row r="1366" spans="2:3" ht="15.75" x14ac:dyDescent="0.25">
      <c r="B1366" s="101">
        <v>953</v>
      </c>
      <c r="C1366" s="105" t="s">
        <v>1634</v>
      </c>
    </row>
    <row r="1367" spans="2:3" ht="15.75" x14ac:dyDescent="0.25">
      <c r="B1367" s="101">
        <v>954</v>
      </c>
      <c r="C1367" s="105" t="s">
        <v>1766</v>
      </c>
    </row>
    <row r="1368" spans="2:3" ht="15.75" x14ac:dyDescent="0.25">
      <c r="B1368" s="101">
        <v>955</v>
      </c>
      <c r="C1368" s="105" t="s">
        <v>1636</v>
      </c>
    </row>
    <row r="1369" spans="2:3" ht="15.75" x14ac:dyDescent="0.25">
      <c r="B1369" s="101">
        <v>958</v>
      </c>
      <c r="C1369" s="105" t="s">
        <v>1637</v>
      </c>
    </row>
    <row r="1370" spans="2:3" ht="15.75" x14ac:dyDescent="0.25">
      <c r="B1370" s="101">
        <v>974</v>
      </c>
      <c r="C1370" s="105" t="s">
        <v>1767</v>
      </c>
    </row>
    <row r="1371" spans="2:3" ht="15.75" x14ac:dyDescent="0.25">
      <c r="B1371" s="101">
        <v>977</v>
      </c>
      <c r="C1371" s="105" t="s">
        <v>15</v>
      </c>
    </row>
    <row r="1372" spans="2:3" ht="15.75" x14ac:dyDescent="0.25">
      <c r="B1372" s="106" t="s">
        <v>223</v>
      </c>
      <c r="C1372" s="107" t="s">
        <v>1055</v>
      </c>
    </row>
    <row r="1373" spans="2:3" ht="15.75" x14ac:dyDescent="0.25">
      <c r="B1373" s="106" t="s">
        <v>194</v>
      </c>
      <c r="C1373" s="107" t="s">
        <v>1056</v>
      </c>
    </row>
    <row r="1374" spans="2:3" ht="15.75" x14ac:dyDescent="0.25">
      <c r="B1374" s="106" t="s">
        <v>1057</v>
      </c>
      <c r="C1374" s="107" t="s">
        <v>1058</v>
      </c>
    </row>
    <row r="1375" spans="2:3" ht="15.75" x14ac:dyDescent="0.25">
      <c r="B1375" s="106" t="s">
        <v>1059</v>
      </c>
      <c r="C1375" s="107" t="s">
        <v>1060</v>
      </c>
    </row>
    <row r="1376" spans="2:3" ht="15.75" x14ac:dyDescent="0.25">
      <c r="B1376" s="106" t="s">
        <v>1061</v>
      </c>
      <c r="C1376" s="107" t="s">
        <v>1062</v>
      </c>
    </row>
    <row r="1377" spans="2:3" ht="15.75" x14ac:dyDescent="0.25">
      <c r="B1377" s="106" t="s">
        <v>1063</v>
      </c>
      <c r="C1377" s="107" t="s">
        <v>1064</v>
      </c>
    </row>
    <row r="1378" spans="2:3" ht="15.75" x14ac:dyDescent="0.25">
      <c r="B1378" s="106" t="s">
        <v>1065</v>
      </c>
      <c r="C1378" s="107" t="s">
        <v>1066</v>
      </c>
    </row>
    <row r="1379" spans="2:3" ht="15.75" x14ac:dyDescent="0.25">
      <c r="B1379" s="106" t="s">
        <v>1067</v>
      </c>
      <c r="C1379" s="107" t="s">
        <v>109</v>
      </c>
    </row>
    <row r="1380" spans="2:3" ht="15.75" x14ac:dyDescent="0.25">
      <c r="B1380" s="106" t="s">
        <v>1068</v>
      </c>
      <c r="C1380" s="107" t="s">
        <v>528</v>
      </c>
    </row>
    <row r="1381" spans="2:3" ht="15.75" x14ac:dyDescent="0.25">
      <c r="B1381" s="106" t="s">
        <v>1069</v>
      </c>
      <c r="C1381" s="107" t="s">
        <v>529</v>
      </c>
    </row>
    <row r="1382" spans="2:3" ht="15.75" x14ac:dyDescent="0.25">
      <c r="B1382" s="106" t="s">
        <v>1070</v>
      </c>
      <c r="C1382" s="107" t="s">
        <v>530</v>
      </c>
    </row>
    <row r="1383" spans="2:3" ht="15.75" x14ac:dyDescent="0.25">
      <c r="B1383" s="106" t="s">
        <v>1071</v>
      </c>
      <c r="C1383" s="107" t="s">
        <v>531</v>
      </c>
    </row>
    <row r="1384" spans="2:3" ht="15.75" x14ac:dyDescent="0.25">
      <c r="B1384" s="106" t="s">
        <v>1072</v>
      </c>
      <c r="C1384" s="107" t="s">
        <v>532</v>
      </c>
    </row>
    <row r="1385" spans="2:3" ht="15.75" x14ac:dyDescent="0.25">
      <c r="B1385" s="106" t="s">
        <v>1073</v>
      </c>
      <c r="C1385" s="107" t="s">
        <v>1074</v>
      </c>
    </row>
    <row r="1386" spans="2:3" ht="15.75" x14ac:dyDescent="0.25">
      <c r="B1386" s="106" t="s">
        <v>228</v>
      </c>
      <c r="C1386" s="107" t="s">
        <v>1075</v>
      </c>
    </row>
    <row r="1387" spans="2:3" ht="15.75" x14ac:dyDescent="0.25">
      <c r="B1387" s="106" t="s">
        <v>1076</v>
      </c>
      <c r="C1387" s="107" t="s">
        <v>1077</v>
      </c>
    </row>
    <row r="1388" spans="2:3" ht="15.75" x14ac:dyDescent="0.25">
      <c r="B1388" s="106" t="s">
        <v>1078</v>
      </c>
      <c r="C1388" s="107" t="s">
        <v>1079</v>
      </c>
    </row>
    <row r="1389" spans="2:3" ht="15.75" x14ac:dyDescent="0.25">
      <c r="B1389" s="106" t="s">
        <v>1080</v>
      </c>
      <c r="C1389" s="107" t="s">
        <v>1081</v>
      </c>
    </row>
    <row r="1390" spans="2:3" ht="15.75" x14ac:dyDescent="0.25">
      <c r="B1390" s="106" t="s">
        <v>1082</v>
      </c>
      <c r="C1390" s="107" t="s">
        <v>1083</v>
      </c>
    </row>
    <row r="1391" spans="2:3" ht="15.75" x14ac:dyDescent="0.25">
      <c r="B1391" s="106" t="s">
        <v>233</v>
      </c>
      <c r="C1391" s="107" t="s">
        <v>1084</v>
      </c>
    </row>
    <row r="1392" spans="2:3" ht="15.75" x14ac:dyDescent="0.25">
      <c r="B1392" s="106" t="s">
        <v>1085</v>
      </c>
      <c r="C1392" s="107" t="s">
        <v>1086</v>
      </c>
    </row>
    <row r="1393" spans="2:3" ht="15.75" x14ac:dyDescent="0.25">
      <c r="B1393" s="106" t="s">
        <v>1087</v>
      </c>
      <c r="C1393" s="107" t="s">
        <v>1088</v>
      </c>
    </row>
    <row r="1394" spans="2:3" ht="15.75" x14ac:dyDescent="0.25">
      <c r="B1394" s="106" t="s">
        <v>1089</v>
      </c>
      <c r="C1394" s="107" t="s">
        <v>1090</v>
      </c>
    </row>
    <row r="1395" spans="2:3" ht="15.75" x14ac:dyDescent="0.25">
      <c r="B1395" s="106" t="s">
        <v>1091</v>
      </c>
      <c r="C1395" s="107" t="s">
        <v>1092</v>
      </c>
    </row>
    <row r="1396" spans="2:3" ht="15.75" x14ac:dyDescent="0.25">
      <c r="B1396" s="106" t="s">
        <v>1093</v>
      </c>
      <c r="C1396" s="107" t="s">
        <v>592</v>
      </c>
    </row>
    <row r="1397" spans="2:3" ht="15.75" x14ac:dyDescent="0.25">
      <c r="B1397" s="106" t="s">
        <v>1094</v>
      </c>
      <c r="C1397" s="107" t="s">
        <v>530</v>
      </c>
    </row>
    <row r="1398" spans="2:3" ht="15.75" x14ac:dyDescent="0.25">
      <c r="B1398" s="106" t="s">
        <v>1095</v>
      </c>
      <c r="C1398" s="107" t="s">
        <v>513</v>
      </c>
    </row>
    <row r="1399" spans="2:3" ht="15.75" x14ac:dyDescent="0.25">
      <c r="B1399" s="106" t="s">
        <v>1096</v>
      </c>
      <c r="C1399" s="107" t="s">
        <v>1097</v>
      </c>
    </row>
    <row r="1400" spans="2:3" ht="15.75" x14ac:dyDescent="0.25">
      <c r="B1400" s="106" t="s">
        <v>236</v>
      </c>
      <c r="C1400" s="107" t="s">
        <v>1098</v>
      </c>
    </row>
    <row r="1401" spans="2:3" ht="15.75" x14ac:dyDescent="0.25">
      <c r="B1401" s="106" t="s">
        <v>273</v>
      </c>
      <c r="C1401" s="107" t="s">
        <v>1099</v>
      </c>
    </row>
    <row r="1402" spans="2:3" ht="15.75" x14ac:dyDescent="0.25">
      <c r="B1402" s="106" t="s">
        <v>1100</v>
      </c>
      <c r="C1402" s="107" t="s">
        <v>1101</v>
      </c>
    </row>
    <row r="1403" spans="2:3" ht="15.75" x14ac:dyDescent="0.25">
      <c r="B1403" s="106" t="s">
        <v>1102</v>
      </c>
      <c r="C1403" s="107" t="s">
        <v>1103</v>
      </c>
    </row>
    <row r="1404" spans="2:3" ht="15.75" x14ac:dyDescent="0.25">
      <c r="B1404" s="106" t="s">
        <v>1104</v>
      </c>
      <c r="C1404" s="107" t="s">
        <v>1105</v>
      </c>
    </row>
    <row r="1405" spans="2:3" ht="15.75" x14ac:dyDescent="0.25">
      <c r="B1405" s="106" t="s">
        <v>1106</v>
      </c>
      <c r="C1405" s="107" t="s">
        <v>1107</v>
      </c>
    </row>
    <row r="1406" spans="2:3" ht="15.75" x14ac:dyDescent="0.25">
      <c r="B1406" s="106" t="s">
        <v>1108</v>
      </c>
      <c r="C1406" s="107" t="s">
        <v>1064</v>
      </c>
    </row>
    <row r="1407" spans="2:3" ht="15.75" x14ac:dyDescent="0.25">
      <c r="B1407" s="106" t="s">
        <v>1109</v>
      </c>
      <c r="C1407" s="107" t="s">
        <v>1066</v>
      </c>
    </row>
    <row r="1408" spans="2:3" ht="15.75" x14ac:dyDescent="0.25">
      <c r="B1408" s="106" t="s">
        <v>1110</v>
      </c>
      <c r="C1408" s="107" t="s">
        <v>109</v>
      </c>
    </row>
    <row r="1409" spans="2:3" ht="15.75" x14ac:dyDescent="0.25">
      <c r="B1409" s="106" t="s">
        <v>1111</v>
      </c>
      <c r="C1409" s="107" t="s">
        <v>528</v>
      </c>
    </row>
    <row r="1410" spans="2:3" ht="15.75" x14ac:dyDescent="0.25">
      <c r="B1410" s="106" t="s">
        <v>1112</v>
      </c>
      <c r="C1410" s="107" t="s">
        <v>529</v>
      </c>
    </row>
    <row r="1411" spans="2:3" ht="15.75" x14ac:dyDescent="0.25">
      <c r="B1411" s="106" t="s">
        <v>1113</v>
      </c>
      <c r="C1411" s="107" t="s">
        <v>530</v>
      </c>
    </row>
    <row r="1412" spans="2:3" ht="15.75" x14ac:dyDescent="0.25">
      <c r="B1412" s="106" t="s">
        <v>1114</v>
      </c>
      <c r="C1412" s="107" t="s">
        <v>531</v>
      </c>
    </row>
    <row r="1413" spans="2:3" ht="15.75" x14ac:dyDescent="0.25">
      <c r="B1413" s="106" t="s">
        <v>1115</v>
      </c>
      <c r="C1413" s="107" t="s">
        <v>532</v>
      </c>
    </row>
    <row r="1414" spans="2:3" ht="15.75" x14ac:dyDescent="0.25">
      <c r="B1414" s="106" t="s">
        <v>1116</v>
      </c>
      <c r="C1414" s="107" t="s">
        <v>1117</v>
      </c>
    </row>
    <row r="1415" spans="2:3" ht="15.75" x14ac:dyDescent="0.25">
      <c r="B1415" s="106" t="s">
        <v>276</v>
      </c>
      <c r="C1415" s="107" t="s">
        <v>1118</v>
      </c>
    </row>
    <row r="1416" spans="2:3" ht="15.75" x14ac:dyDescent="0.25">
      <c r="B1416" s="106" t="s">
        <v>1119</v>
      </c>
      <c r="C1416" s="107" t="s">
        <v>1077</v>
      </c>
    </row>
    <row r="1417" spans="2:3" ht="15.75" x14ac:dyDescent="0.25">
      <c r="B1417" s="106" t="s">
        <v>1120</v>
      </c>
      <c r="C1417" s="107" t="s">
        <v>1079</v>
      </c>
    </row>
    <row r="1418" spans="2:3" ht="15.75" x14ac:dyDescent="0.25">
      <c r="B1418" s="106" t="s">
        <v>1121</v>
      </c>
      <c r="C1418" s="107" t="s">
        <v>1081</v>
      </c>
    </row>
    <row r="1419" spans="2:3" ht="15.75" x14ac:dyDescent="0.25">
      <c r="B1419" s="106" t="s">
        <v>1122</v>
      </c>
      <c r="C1419" s="107" t="s">
        <v>1083</v>
      </c>
    </row>
    <row r="1420" spans="2:3" ht="15.75" x14ac:dyDescent="0.25">
      <c r="B1420" s="106" t="s">
        <v>280</v>
      </c>
      <c r="C1420" s="107" t="s">
        <v>1123</v>
      </c>
    </row>
    <row r="1421" spans="2:3" ht="15.75" x14ac:dyDescent="0.25">
      <c r="B1421" s="106" t="s">
        <v>1124</v>
      </c>
      <c r="C1421" s="107" t="s">
        <v>513</v>
      </c>
    </row>
    <row r="1422" spans="2:3" ht="15.75" x14ac:dyDescent="0.25">
      <c r="B1422" s="106" t="s">
        <v>1125</v>
      </c>
      <c r="C1422" s="107" t="s">
        <v>1126</v>
      </c>
    </row>
    <row r="1423" spans="2:3" ht="15.75" x14ac:dyDescent="0.25">
      <c r="B1423" s="106" t="s">
        <v>283</v>
      </c>
      <c r="C1423" s="107" t="s">
        <v>1127</v>
      </c>
    </row>
    <row r="1424" spans="2:3" ht="15.75" x14ac:dyDescent="0.25">
      <c r="B1424" s="546" t="s">
        <v>1763</v>
      </c>
      <c r="C1424" s="107" t="s">
        <v>1765</v>
      </c>
    </row>
    <row r="1425" spans="2:3" ht="15.75" x14ac:dyDescent="0.25">
      <c r="B1425" s="518" t="s">
        <v>1638</v>
      </c>
      <c r="C1425" s="107" t="s">
        <v>1074</v>
      </c>
    </row>
  </sheetData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3"/>
  <sheetViews>
    <sheetView showGridLines="0" workbookViewId="0">
      <selection activeCell="J9" sqref="J9"/>
    </sheetView>
  </sheetViews>
  <sheetFormatPr baseColWidth="10" defaultColWidth="11.42578125" defaultRowHeight="12.75" x14ac:dyDescent="0.2"/>
  <cols>
    <col min="1" max="1" width="4.28515625" style="3" customWidth="1"/>
    <col min="2" max="2" width="9.42578125" style="3" customWidth="1"/>
    <col min="3" max="3" width="24" style="3" customWidth="1"/>
    <col min="4" max="4" width="1.85546875" style="3" customWidth="1"/>
    <col min="5" max="5" width="1.7109375" style="3" customWidth="1"/>
    <col min="6" max="6" width="1.85546875" style="3" customWidth="1"/>
    <col min="7" max="7" width="8.42578125" style="3" hidden="1" customWidth="1"/>
    <col min="8" max="8" width="8" style="3" customWidth="1"/>
    <col min="9" max="9" width="26.42578125" style="3" customWidth="1"/>
    <col min="10" max="10" width="12.85546875" style="527" customWidth="1"/>
    <col min="11" max="11" width="13.7109375" style="527" customWidth="1"/>
    <col min="12" max="12" width="4.85546875" style="3" customWidth="1"/>
    <col min="13" max="13" width="6" style="3" customWidth="1"/>
    <col min="14" max="16384" width="11.42578125" style="3"/>
  </cols>
  <sheetData>
    <row r="1" spans="1:16" x14ac:dyDescent="0.2">
      <c r="A1" s="114" t="s">
        <v>92</v>
      </c>
      <c r="B1" s="114"/>
      <c r="C1" s="114"/>
      <c r="D1" s="114"/>
      <c r="E1" s="114"/>
      <c r="F1" s="114"/>
      <c r="G1" s="114"/>
      <c r="H1" s="114"/>
      <c r="I1" s="114"/>
      <c r="J1" s="553" t="s">
        <v>103</v>
      </c>
      <c r="K1" s="554" t="s">
        <v>161</v>
      </c>
    </row>
    <row r="2" spans="1:16" ht="4.5" customHeight="1" x14ac:dyDescent="0.2">
      <c r="A2" s="114"/>
      <c r="B2" s="114"/>
      <c r="C2" s="114"/>
      <c r="D2" s="114"/>
      <c r="E2" s="114"/>
      <c r="F2" s="114"/>
      <c r="G2" s="114"/>
      <c r="H2" s="114"/>
      <c r="I2" s="114"/>
      <c r="J2" s="553"/>
      <c r="K2" s="553"/>
    </row>
    <row r="3" spans="1:16" x14ac:dyDescent="0.2">
      <c r="A3" s="114" t="s">
        <v>93</v>
      </c>
      <c r="B3" s="114"/>
      <c r="C3" s="514">
        <v>2012</v>
      </c>
      <c r="D3" s="114"/>
      <c r="E3" s="114"/>
      <c r="F3" s="114"/>
      <c r="G3" s="114"/>
      <c r="H3" s="114"/>
      <c r="I3" s="114"/>
      <c r="J3" s="553"/>
      <c r="K3" s="553"/>
    </row>
    <row r="4" spans="1:16" x14ac:dyDescent="0.2">
      <c r="A4" s="114" t="s">
        <v>94</v>
      </c>
      <c r="B4" s="114"/>
      <c r="C4" s="360">
        <v>20337891237</v>
      </c>
      <c r="D4" s="114"/>
      <c r="E4" s="114"/>
      <c r="F4" s="114"/>
      <c r="G4" s="114"/>
      <c r="H4" s="114"/>
      <c r="I4" s="114"/>
      <c r="J4" s="553"/>
      <c r="K4" s="553"/>
      <c r="P4" s="513"/>
    </row>
    <row r="5" spans="1:16" x14ac:dyDescent="0.2">
      <c r="A5" s="114" t="s">
        <v>95</v>
      </c>
      <c r="B5" s="114"/>
      <c r="C5" s="114"/>
      <c r="D5" s="114"/>
      <c r="E5" s="114"/>
      <c r="F5" s="114"/>
      <c r="G5" s="114"/>
      <c r="H5" s="114"/>
      <c r="I5" s="114" t="s">
        <v>1623</v>
      </c>
      <c r="J5" s="553"/>
      <c r="K5" s="553"/>
      <c r="P5" s="513"/>
    </row>
    <row r="6" spans="1:16" ht="30" customHeight="1" x14ac:dyDescent="0.2">
      <c r="A6" s="1071" t="s">
        <v>83</v>
      </c>
      <c r="B6" s="1074" t="s">
        <v>84</v>
      </c>
      <c r="C6" s="1077" t="s">
        <v>85</v>
      </c>
      <c r="D6" s="1080" t="s">
        <v>86</v>
      </c>
      <c r="E6" s="1081"/>
      <c r="F6" s="1082"/>
      <c r="G6" s="517"/>
      <c r="H6" s="1089" t="s">
        <v>87</v>
      </c>
      <c r="I6" s="1090"/>
      <c r="J6" s="555" t="s">
        <v>1131</v>
      </c>
      <c r="K6" s="556"/>
      <c r="P6" s="513"/>
    </row>
    <row r="7" spans="1:16" ht="24.95" customHeight="1" x14ac:dyDescent="0.2">
      <c r="A7" s="1072"/>
      <c r="B7" s="1075"/>
      <c r="C7" s="1078"/>
      <c r="D7" s="1071" t="s">
        <v>88</v>
      </c>
      <c r="E7" s="1074" t="s">
        <v>89</v>
      </c>
      <c r="F7" s="1083" t="s">
        <v>90</v>
      </c>
      <c r="G7" s="605"/>
      <c r="H7" s="1085" t="s">
        <v>91</v>
      </c>
      <c r="I7" s="1087" t="s">
        <v>19</v>
      </c>
      <c r="J7" s="1069" t="s">
        <v>26</v>
      </c>
      <c r="K7" s="1069" t="s">
        <v>27</v>
      </c>
    </row>
    <row r="8" spans="1:16" ht="31.5" customHeight="1" x14ac:dyDescent="0.2">
      <c r="A8" s="1073"/>
      <c r="B8" s="1076"/>
      <c r="C8" s="1079"/>
      <c r="D8" s="1073"/>
      <c r="E8" s="1076"/>
      <c r="F8" s="1084"/>
      <c r="G8" s="550"/>
      <c r="H8" s="1086"/>
      <c r="I8" s="1088"/>
      <c r="J8" s="1070"/>
      <c r="K8" s="1070"/>
    </row>
    <row r="9" spans="1:16" ht="12.95" customHeight="1" x14ac:dyDescent="0.2">
      <c r="A9" s="515" t="s">
        <v>223</v>
      </c>
      <c r="B9" s="509">
        <v>40910</v>
      </c>
      <c r="C9" s="511" t="s">
        <v>1625</v>
      </c>
      <c r="D9" s="511"/>
      <c r="E9" s="511"/>
      <c r="F9" s="511"/>
      <c r="G9" s="511">
        <v>101</v>
      </c>
      <c r="H9" s="511">
        <v>1011</v>
      </c>
      <c r="I9" s="516" t="str">
        <f>VLOOKUP(H9,'PLAN CONT'!$B$3:$C$1423,2,0)</f>
        <v xml:space="preserve">EFECTIVO </v>
      </c>
      <c r="J9" s="558">
        <v>5000</v>
      </c>
      <c r="K9" s="560"/>
    </row>
    <row r="10" spans="1:16" ht="12.95" customHeight="1" x14ac:dyDescent="0.2">
      <c r="A10" s="515"/>
      <c r="B10" s="510"/>
      <c r="C10" s="511"/>
      <c r="D10" s="511"/>
      <c r="E10" s="511"/>
      <c r="F10" s="511"/>
      <c r="G10" s="511">
        <v>104</v>
      </c>
      <c r="H10" s="511">
        <v>1041</v>
      </c>
      <c r="I10" s="516" t="str">
        <f>VLOOKUP(H10,'PLAN CONT'!$B$3:$C$1423,2,0)</f>
        <v>Cuentas corrientes operativas</v>
      </c>
      <c r="J10" s="558">
        <v>115000</v>
      </c>
      <c r="K10" s="558"/>
    </row>
    <row r="11" spans="1:16" ht="12.95" customHeight="1" x14ac:dyDescent="0.2">
      <c r="A11" s="515"/>
      <c r="B11" s="511"/>
      <c r="C11" s="511"/>
      <c r="D11" s="511"/>
      <c r="E11" s="511"/>
      <c r="F11" s="511"/>
      <c r="G11" s="511">
        <v>121</v>
      </c>
      <c r="H11" s="511">
        <v>1213</v>
      </c>
      <c r="I11" s="516" t="str">
        <f>VLOOKUP(H11,'PLAN CONT'!$B$3:$C$1423,2,0)</f>
        <v>En cobranza</v>
      </c>
      <c r="J11" s="558">
        <v>12000</v>
      </c>
      <c r="K11" s="558"/>
    </row>
    <row r="12" spans="1:16" ht="12.95" customHeight="1" x14ac:dyDescent="0.2">
      <c r="A12" s="515"/>
      <c r="B12" s="510"/>
      <c r="C12" s="511"/>
      <c r="D12" s="511"/>
      <c r="E12" s="511"/>
      <c r="F12" s="511"/>
      <c r="G12" s="511">
        <v>131</v>
      </c>
      <c r="H12" s="511">
        <v>13132</v>
      </c>
      <c r="I12" s="516" t="str">
        <f>VLOOKUP(H12,'PLAN CONT'!$B$3:$C$1423,2,0)</f>
        <v>Subsidiarias</v>
      </c>
      <c r="J12" s="558">
        <v>8000</v>
      </c>
      <c r="K12" s="558"/>
    </row>
    <row r="13" spans="1:16" ht="12.95" customHeight="1" x14ac:dyDescent="0.2">
      <c r="A13" s="515"/>
      <c r="B13" s="510"/>
      <c r="C13" s="511"/>
      <c r="D13" s="511"/>
      <c r="E13" s="511"/>
      <c r="F13" s="511"/>
      <c r="G13" s="511">
        <v>201</v>
      </c>
      <c r="H13" s="511">
        <v>20111</v>
      </c>
      <c r="I13" s="516" t="str">
        <f>VLOOKUP(H13,'PLAN CONT'!$B$3:$C$1423,2,0)</f>
        <v>Costo</v>
      </c>
      <c r="J13" s="558">
        <v>120000</v>
      </c>
      <c r="K13" s="558"/>
    </row>
    <row r="14" spans="1:16" ht="12.95" customHeight="1" x14ac:dyDescent="0.2">
      <c r="A14" s="515"/>
      <c r="B14" s="511"/>
      <c r="C14" s="511"/>
      <c r="D14" s="511"/>
      <c r="E14" s="511"/>
      <c r="F14" s="511"/>
      <c r="G14" s="511">
        <v>334</v>
      </c>
      <c r="H14" s="511">
        <v>3341</v>
      </c>
      <c r="I14" s="516" t="str">
        <f>VLOOKUP(H14,'PLAN CONT'!$B$3:$C$1423,2,0)</f>
        <v>Vehículos motorizados</v>
      </c>
      <c r="J14" s="558">
        <v>65000</v>
      </c>
      <c r="K14" s="558"/>
    </row>
    <row r="15" spans="1:16" ht="12.95" customHeight="1" x14ac:dyDescent="0.2">
      <c r="A15" s="515"/>
      <c r="B15" s="511"/>
      <c r="C15" s="511"/>
      <c r="D15" s="511"/>
      <c r="E15" s="511"/>
      <c r="F15" s="511"/>
      <c r="G15" s="511">
        <v>373</v>
      </c>
      <c r="H15" s="511">
        <v>3731</v>
      </c>
      <c r="I15" s="516" t="str">
        <f>VLOOKUP(H15,'PLAN CONT'!$B$3:$C$1423,2,0)</f>
        <v xml:space="preserve">INTERESES NO DEVENGADOS </v>
      </c>
      <c r="J15" s="558">
        <v>10000</v>
      </c>
      <c r="K15" s="558"/>
    </row>
    <row r="16" spans="1:16" ht="12.95" customHeight="1" x14ac:dyDescent="0.2">
      <c r="A16" s="515"/>
      <c r="B16" s="510"/>
      <c r="C16" s="511"/>
      <c r="D16" s="511"/>
      <c r="E16" s="511"/>
      <c r="F16" s="511"/>
      <c r="G16" s="511">
        <v>391</v>
      </c>
      <c r="H16" s="511">
        <v>39133</v>
      </c>
      <c r="I16" s="516" t="str">
        <f>VLOOKUP(H16,'PLAN CONT'!$B$3:$C$1423,2,0)</f>
        <v>Equipo de transporte</v>
      </c>
      <c r="J16" s="558">
        <v>0</v>
      </c>
      <c r="K16" s="558">
        <v>13000</v>
      </c>
    </row>
    <row r="17" spans="1:16" ht="12.95" customHeight="1" x14ac:dyDescent="0.2">
      <c r="A17" s="515"/>
      <c r="B17" s="511"/>
      <c r="C17" s="511"/>
      <c r="D17" s="511"/>
      <c r="E17" s="511"/>
      <c r="F17" s="511"/>
      <c r="G17" s="511">
        <v>401</v>
      </c>
      <c r="H17" s="511">
        <v>40111</v>
      </c>
      <c r="I17" s="516" t="str">
        <f>VLOOKUP(H17,'PLAN CONT'!$B$3:$C$1423,2,0)</f>
        <v>IGV - Cuenta propia</v>
      </c>
      <c r="J17" s="558">
        <v>0</v>
      </c>
      <c r="K17" s="558">
        <v>10500</v>
      </c>
    </row>
    <row r="18" spans="1:16" ht="12.95" customHeight="1" x14ac:dyDescent="0.2">
      <c r="A18" s="515"/>
      <c r="B18" s="511"/>
      <c r="C18" s="511"/>
      <c r="D18" s="511"/>
      <c r="E18" s="511"/>
      <c r="F18" s="511"/>
      <c r="G18" s="511">
        <v>403</v>
      </c>
      <c r="H18" s="511">
        <v>4031</v>
      </c>
      <c r="I18" s="516" t="str">
        <f>VLOOKUP(H18,'PLAN CONT'!$B$3:$C$1423,2,0)</f>
        <v>ESSALUD</v>
      </c>
      <c r="J18" s="558"/>
      <c r="K18" s="558">
        <v>10700</v>
      </c>
    </row>
    <row r="19" spans="1:16" ht="12.95" customHeight="1" x14ac:dyDescent="0.2">
      <c r="A19" s="515"/>
      <c r="B19" s="511"/>
      <c r="C19" s="511"/>
      <c r="D19" s="511"/>
      <c r="E19" s="511"/>
      <c r="F19" s="511"/>
      <c r="G19" s="511">
        <v>403</v>
      </c>
      <c r="H19" s="511">
        <v>4032</v>
      </c>
      <c r="I19" s="516" t="str">
        <f>VLOOKUP(H19,'PLAN CONT'!$B$3:$C$1423,2,0)</f>
        <v>ONP</v>
      </c>
      <c r="J19" s="558"/>
      <c r="K19" s="558">
        <v>10000</v>
      </c>
    </row>
    <row r="20" spans="1:16" ht="12.95" customHeight="1" x14ac:dyDescent="0.2">
      <c r="A20" s="515"/>
      <c r="B20" s="511"/>
      <c r="C20" s="511"/>
      <c r="D20" s="511"/>
      <c r="E20" s="511"/>
      <c r="F20" s="511"/>
      <c r="G20" s="511">
        <v>421</v>
      </c>
      <c r="H20" s="511">
        <v>4212</v>
      </c>
      <c r="I20" s="516" t="str">
        <f>VLOOKUP(H20,'PLAN CONT'!$B$3:$C$1423,2,0)</f>
        <v>Emitidas</v>
      </c>
      <c r="J20" s="558">
        <v>0</v>
      </c>
      <c r="K20" s="558">
        <v>36000</v>
      </c>
    </row>
    <row r="21" spans="1:16" ht="12.95" customHeight="1" x14ac:dyDescent="0.2">
      <c r="A21" s="515"/>
      <c r="B21" s="511"/>
      <c r="C21" s="511"/>
      <c r="D21" s="511"/>
      <c r="E21" s="511"/>
      <c r="F21" s="511"/>
      <c r="G21" s="511">
        <v>431</v>
      </c>
      <c r="H21" s="511">
        <v>43124</v>
      </c>
      <c r="I21" s="516" t="str">
        <f>VLOOKUP(H21,'PLAN CONT'!$B$3:$C$1423,2,0)</f>
        <v>Emitidas</v>
      </c>
      <c r="J21" s="558">
        <v>0</v>
      </c>
      <c r="K21" s="558">
        <v>24000</v>
      </c>
    </row>
    <row r="22" spans="1:16" ht="12.95" customHeight="1" x14ac:dyDescent="0.2">
      <c r="A22" s="515"/>
      <c r="B22" s="510"/>
      <c r="C22" s="511"/>
      <c r="D22" s="511"/>
      <c r="E22" s="511"/>
      <c r="F22" s="511"/>
      <c r="G22" s="511">
        <v>451</v>
      </c>
      <c r="H22" s="511">
        <v>4511</v>
      </c>
      <c r="I22" s="516" t="str">
        <f>VLOOKUP(H22,'PLAN CONT'!$B$3:$C$1423,2,0)</f>
        <v>Instituciones financieras</v>
      </c>
      <c r="J22" s="558"/>
      <c r="K22" s="558">
        <v>50000</v>
      </c>
    </row>
    <row r="23" spans="1:16" ht="12.95" customHeight="1" x14ac:dyDescent="0.2">
      <c r="A23" s="515"/>
      <c r="B23" s="510"/>
      <c r="C23" s="511"/>
      <c r="D23" s="511"/>
      <c r="E23" s="511"/>
      <c r="F23" s="511"/>
      <c r="G23" s="511">
        <v>455</v>
      </c>
      <c r="H23" s="511">
        <v>45511</v>
      </c>
      <c r="I23" s="516" t="str">
        <f>VLOOKUP(H23,'PLAN CONT'!$B$3:$C$1423,2,0)</f>
        <v>Instituciones financieras</v>
      </c>
      <c r="J23" s="558"/>
      <c r="K23" s="558">
        <v>10000</v>
      </c>
    </row>
    <row r="24" spans="1:16" ht="12.95" customHeight="1" x14ac:dyDescent="0.2">
      <c r="A24" s="515"/>
      <c r="B24" s="511"/>
      <c r="C24" s="511"/>
      <c r="D24" s="511"/>
      <c r="E24" s="511"/>
      <c r="F24" s="511"/>
      <c r="G24" s="511">
        <v>501</v>
      </c>
      <c r="H24" s="511">
        <v>5012</v>
      </c>
      <c r="I24" s="516" t="str">
        <f>VLOOKUP(H24,'PLAN CONT'!$B$3:$C$1423,2,0)</f>
        <v>Participaciones</v>
      </c>
      <c r="J24" s="558"/>
      <c r="K24" s="558">
        <v>165000</v>
      </c>
      <c r="P24" s="3">
        <v>601</v>
      </c>
    </row>
    <row r="25" spans="1:16" ht="12.95" customHeight="1" x14ac:dyDescent="0.2">
      <c r="A25" s="515"/>
      <c r="B25" s="510"/>
      <c r="C25" s="511"/>
      <c r="D25" s="511"/>
      <c r="E25" s="511"/>
      <c r="F25" s="511"/>
      <c r="G25" s="511">
        <v>591</v>
      </c>
      <c r="H25" s="511">
        <v>5911</v>
      </c>
      <c r="I25" s="516" t="str">
        <f>VLOOKUP(H25,'PLAN CONT'!$B$3:$C$1423,2,0)</f>
        <v>Utilidades acumuladas</v>
      </c>
      <c r="J25" s="558"/>
      <c r="K25" s="558">
        <v>5800</v>
      </c>
    </row>
    <row r="26" spans="1:16" ht="12.95" customHeight="1" x14ac:dyDescent="0.2">
      <c r="A26" s="515"/>
      <c r="B26" s="511"/>
      <c r="C26" s="511"/>
      <c r="D26" s="511"/>
      <c r="E26" s="511"/>
      <c r="F26" s="511"/>
      <c r="G26" s="511"/>
      <c r="H26" s="511"/>
      <c r="I26" s="516"/>
      <c r="J26" s="558"/>
      <c r="K26" s="558"/>
    </row>
    <row r="27" spans="1:16" ht="12.95" customHeight="1" x14ac:dyDescent="0.2">
      <c r="A27" s="515" t="s">
        <v>228</v>
      </c>
      <c r="B27" s="509">
        <v>40939</v>
      </c>
      <c r="C27" s="511" t="s">
        <v>1641</v>
      </c>
      <c r="D27" s="511"/>
      <c r="E27" s="511"/>
      <c r="F27" s="511"/>
      <c r="G27" s="511">
        <v>601</v>
      </c>
      <c r="H27" s="511">
        <v>6011</v>
      </c>
      <c r="I27" s="516" t="str">
        <f>VLOOKUP(H27,'PLAN CONT'!$B$3:$C$1423,2,0)</f>
        <v>Mercaderías manufacturadas</v>
      </c>
      <c r="J27" s="558">
        <v>72000</v>
      </c>
      <c r="K27" s="558"/>
    </row>
    <row r="28" spans="1:16" ht="12.95" customHeight="1" x14ac:dyDescent="0.2">
      <c r="A28" s="515"/>
      <c r="B28" s="510"/>
      <c r="C28" s="511" t="s">
        <v>1775</v>
      </c>
      <c r="D28" s="511"/>
      <c r="E28" s="511"/>
      <c r="F28" s="511"/>
      <c r="G28" s="511">
        <v>401</v>
      </c>
      <c r="H28" s="511">
        <v>4011</v>
      </c>
      <c r="I28" s="516" t="str">
        <f>VLOOKUP(H28,'PLAN CONT'!$B$3:$C$1423,2,0)</f>
        <v>Impuesto general a las ventas</v>
      </c>
      <c r="J28" s="558">
        <f>J27*18%</f>
        <v>12960</v>
      </c>
      <c r="K28" s="558"/>
    </row>
    <row r="29" spans="1:16" ht="12.95" customHeight="1" x14ac:dyDescent="0.2">
      <c r="A29" s="515"/>
      <c r="B29" s="509"/>
      <c r="C29" s="511"/>
      <c r="D29" s="511"/>
      <c r="E29" s="511"/>
      <c r="F29" s="511"/>
      <c r="G29" s="511">
        <v>421</v>
      </c>
      <c r="H29" s="511">
        <v>4212</v>
      </c>
      <c r="I29" s="516" t="str">
        <f>VLOOKUP(H29,'PLAN CONT'!$B$3:$C$1423,2,0)</f>
        <v>Emitidas</v>
      </c>
      <c r="J29" s="558"/>
      <c r="K29" s="558">
        <f>J27+J28</f>
        <v>84960</v>
      </c>
    </row>
    <row r="30" spans="1:16" ht="12.95" customHeight="1" x14ac:dyDescent="0.2">
      <c r="A30" s="515"/>
      <c r="B30" s="509"/>
      <c r="C30" s="511"/>
      <c r="D30" s="511"/>
      <c r="E30" s="511"/>
      <c r="F30" s="511"/>
      <c r="G30" s="511"/>
      <c r="H30" s="511"/>
      <c r="I30" s="516"/>
      <c r="J30" s="558"/>
      <c r="K30" s="558"/>
    </row>
    <row r="31" spans="1:16" ht="12.95" customHeight="1" x14ac:dyDescent="0.2">
      <c r="A31" s="515" t="s">
        <v>233</v>
      </c>
      <c r="B31" s="509">
        <v>40939</v>
      </c>
      <c r="C31" s="511" t="s">
        <v>1587</v>
      </c>
      <c r="D31" s="511"/>
      <c r="E31" s="511"/>
      <c r="F31" s="511"/>
      <c r="G31" s="511">
        <v>201</v>
      </c>
      <c r="H31" s="511">
        <v>20111</v>
      </c>
      <c r="I31" s="516" t="str">
        <f>VLOOKUP(H31,'PLAN CONT'!$B$3:$C$1423,2,0)</f>
        <v>Costo</v>
      </c>
      <c r="J31" s="558">
        <f>J27</f>
        <v>72000</v>
      </c>
      <c r="K31" s="558"/>
    </row>
    <row r="32" spans="1:16" ht="12.95" customHeight="1" x14ac:dyDescent="0.2">
      <c r="A32" s="515"/>
      <c r="B32" s="509"/>
      <c r="C32" s="511"/>
      <c r="D32" s="511"/>
      <c r="E32" s="511"/>
      <c r="F32" s="511"/>
      <c r="G32" s="511">
        <v>611</v>
      </c>
      <c r="H32" s="511">
        <v>6111</v>
      </c>
      <c r="I32" s="516" t="str">
        <f>VLOOKUP(H32,'PLAN CONT'!$B$3:$C$1423,2,0)</f>
        <v>Mercaderías manufacturadas</v>
      </c>
      <c r="J32" s="558"/>
      <c r="K32" s="558">
        <f>J27</f>
        <v>72000</v>
      </c>
      <c r="O32" s="3" t="s">
        <v>1790</v>
      </c>
      <c r="P32" s="513">
        <f>J13</f>
        <v>120000</v>
      </c>
    </row>
    <row r="33" spans="1:16" ht="12.95" customHeight="1" x14ac:dyDescent="0.2">
      <c r="A33" s="515"/>
      <c r="B33" s="509"/>
      <c r="C33" s="511"/>
      <c r="D33" s="511"/>
      <c r="E33" s="511"/>
      <c r="F33" s="511"/>
      <c r="G33" s="511"/>
      <c r="H33" s="511"/>
      <c r="I33" s="516"/>
      <c r="J33" s="558"/>
      <c r="K33" s="558"/>
      <c r="O33" s="3" t="s">
        <v>1788</v>
      </c>
      <c r="P33" s="513">
        <f>J27</f>
        <v>72000</v>
      </c>
    </row>
    <row r="34" spans="1:16" ht="12.95" customHeight="1" x14ac:dyDescent="0.2">
      <c r="A34" s="515" t="s">
        <v>236</v>
      </c>
      <c r="B34" s="509">
        <v>40939</v>
      </c>
      <c r="C34" s="511" t="s">
        <v>1716</v>
      </c>
      <c r="D34" s="511"/>
      <c r="E34" s="511"/>
      <c r="F34" s="511"/>
      <c r="G34" s="511">
        <v>121</v>
      </c>
      <c r="H34" s="511">
        <v>1213</v>
      </c>
      <c r="I34" s="516" t="str">
        <f>VLOOKUP(H34,'PLAN CONT'!$B$3:$C$1423,2,0)</f>
        <v>En cobranza</v>
      </c>
      <c r="J34" s="558">
        <f>K35+K36</f>
        <v>153400</v>
      </c>
      <c r="K34" s="558"/>
      <c r="O34" s="3" t="s">
        <v>1789</v>
      </c>
      <c r="P34" s="513">
        <f>K36</f>
        <v>130000</v>
      </c>
    </row>
    <row r="35" spans="1:16" ht="12.95" customHeight="1" x14ac:dyDescent="0.2">
      <c r="A35" s="515"/>
      <c r="B35" s="509"/>
      <c r="C35" s="511" t="s">
        <v>1586</v>
      </c>
      <c r="D35" s="511"/>
      <c r="E35" s="511"/>
      <c r="F35" s="511"/>
      <c r="G35" s="511">
        <v>401</v>
      </c>
      <c r="H35" s="511">
        <v>40111</v>
      </c>
      <c r="I35" s="516" t="str">
        <f>VLOOKUP(H35,'PLAN CONT'!$B$3:$C$1423,2,0)</f>
        <v>IGV - Cuenta propia</v>
      </c>
      <c r="J35" s="558"/>
      <c r="K35" s="558">
        <f>K36*18%</f>
        <v>23400</v>
      </c>
      <c r="N35" s="513"/>
      <c r="P35" s="701">
        <f>P32+P33-P34</f>
        <v>62000</v>
      </c>
    </row>
    <row r="36" spans="1:16" ht="12.95" customHeight="1" x14ac:dyDescent="0.2">
      <c r="A36" s="515"/>
      <c r="B36" s="509"/>
      <c r="C36" s="511"/>
      <c r="D36" s="511"/>
      <c r="E36" s="511"/>
      <c r="F36" s="511"/>
      <c r="G36" s="511">
        <v>701</v>
      </c>
      <c r="H36" s="511">
        <v>70111</v>
      </c>
      <c r="I36" s="516" t="str">
        <f>VLOOKUP(H36,'PLAN CONT'!$B$3:$C$1423,2,0)</f>
        <v>Terceros</v>
      </c>
      <c r="J36" s="558"/>
      <c r="K36" s="558">
        <v>130000</v>
      </c>
      <c r="O36" s="513"/>
    </row>
    <row r="37" spans="1:16" ht="12.95" customHeight="1" x14ac:dyDescent="0.2">
      <c r="A37" s="515"/>
      <c r="B37" s="509"/>
      <c r="C37" s="511"/>
      <c r="D37" s="511"/>
      <c r="E37" s="511"/>
      <c r="F37" s="511"/>
      <c r="G37" s="511"/>
      <c r="H37" s="511"/>
      <c r="I37" s="516"/>
      <c r="J37" s="558"/>
      <c r="K37" s="558"/>
    </row>
    <row r="38" spans="1:16" ht="12.95" customHeight="1" x14ac:dyDescent="0.2">
      <c r="A38" s="515"/>
      <c r="B38" s="509">
        <v>40939</v>
      </c>
      <c r="C38" s="511" t="s">
        <v>1626</v>
      </c>
      <c r="D38" s="511"/>
      <c r="E38" s="511"/>
      <c r="F38" s="511"/>
      <c r="G38" s="511">
        <v>691</v>
      </c>
      <c r="H38" s="511">
        <v>69111</v>
      </c>
      <c r="I38" s="516" t="str">
        <f>VLOOKUP(H38,'PLAN CONT'!$B$3:$C$1423,2,0)</f>
        <v>Terceros</v>
      </c>
      <c r="J38" s="558">
        <v>65000</v>
      </c>
      <c r="K38" s="558"/>
    </row>
    <row r="39" spans="1:16" ht="12.95" customHeight="1" x14ac:dyDescent="0.2">
      <c r="A39" s="515"/>
      <c r="B39" s="509"/>
      <c r="C39" s="511"/>
      <c r="D39" s="511"/>
      <c r="E39" s="511"/>
      <c r="F39" s="511"/>
      <c r="G39" s="511">
        <v>201</v>
      </c>
      <c r="H39" s="511">
        <v>20111</v>
      </c>
      <c r="I39" s="516" t="str">
        <f>VLOOKUP(H39,'PLAN CONT'!$B$3:$C$1423,2,0)</f>
        <v>Costo</v>
      </c>
      <c r="J39" s="558"/>
      <c r="K39" s="558">
        <v>65000</v>
      </c>
    </row>
    <row r="40" spans="1:16" ht="12.95" customHeight="1" x14ac:dyDescent="0.2">
      <c r="A40" s="515"/>
      <c r="B40" s="509"/>
      <c r="C40" s="511"/>
      <c r="D40" s="511"/>
      <c r="E40" s="511"/>
      <c r="F40" s="511"/>
      <c r="G40" s="511"/>
      <c r="H40" s="511"/>
      <c r="I40" s="516"/>
      <c r="J40" s="558"/>
      <c r="K40" s="558"/>
    </row>
    <row r="41" spans="1:16" ht="12.95" customHeight="1" x14ac:dyDescent="0.2">
      <c r="A41" s="515" t="s">
        <v>239</v>
      </c>
      <c r="B41" s="509">
        <v>40939</v>
      </c>
      <c r="C41" s="511" t="s">
        <v>1645</v>
      </c>
      <c r="D41" s="511"/>
      <c r="E41" s="511"/>
      <c r="F41" s="511"/>
      <c r="G41" s="511">
        <v>101</v>
      </c>
      <c r="H41" s="511">
        <v>1011</v>
      </c>
      <c r="I41" s="516" t="str">
        <f>VLOOKUP(H41,'PLAN CONT'!$B$3:$C$1423,2,0)</f>
        <v xml:space="preserve">EFECTIVO </v>
      </c>
      <c r="J41" s="558" t="e">
        <f>SUM(K43+K42)</f>
        <v>#REF!</v>
      </c>
      <c r="K41" s="558"/>
    </row>
    <row r="42" spans="1:16" ht="12.95" customHeight="1" x14ac:dyDescent="0.2">
      <c r="A42" s="515"/>
      <c r="B42" s="509"/>
      <c r="C42" s="511" t="s">
        <v>1646</v>
      </c>
      <c r="D42" s="511"/>
      <c r="E42" s="511"/>
      <c r="F42" s="511"/>
      <c r="G42" s="511">
        <v>121</v>
      </c>
      <c r="H42" s="511">
        <v>1213</v>
      </c>
      <c r="I42" s="516" t="str">
        <f>VLOOKUP(H42,'PLAN CONT'!$B$3:$C$1423,2,0)</f>
        <v>En cobranza</v>
      </c>
      <c r="J42" s="558"/>
      <c r="K42" s="558">
        <f>EFECT!F12+EFECT!F16+EFECT!F18</f>
        <v>55.199999999999996</v>
      </c>
    </row>
    <row r="43" spans="1:16" ht="12.95" customHeight="1" x14ac:dyDescent="0.2">
      <c r="A43" s="515"/>
      <c r="B43" s="509"/>
      <c r="C43" s="511"/>
      <c r="D43" s="511"/>
      <c r="E43" s="511"/>
      <c r="F43" s="511"/>
      <c r="G43" s="511">
        <v>131</v>
      </c>
      <c r="H43" s="511">
        <v>13132</v>
      </c>
      <c r="I43" s="516" t="str">
        <f>VLOOKUP(H43,'PLAN CONT'!$B$3:$C$1423,2,0)</f>
        <v>Subsidiarias</v>
      </c>
      <c r="J43" s="558"/>
      <c r="K43" s="558" t="e">
        <f>EFECT!#REF!</f>
        <v>#REF!</v>
      </c>
    </row>
    <row r="44" spans="1:16" ht="12.95" customHeight="1" x14ac:dyDescent="0.2">
      <c r="A44" s="515"/>
      <c r="B44" s="509"/>
      <c r="C44" s="511"/>
      <c r="D44" s="511"/>
      <c r="E44" s="511"/>
      <c r="F44" s="511"/>
      <c r="G44" s="511"/>
      <c r="H44" s="511"/>
      <c r="I44" s="516"/>
      <c r="J44" s="558"/>
      <c r="K44" s="558"/>
      <c r="M44" s="513"/>
    </row>
    <row r="45" spans="1:16" ht="12.95" customHeight="1" x14ac:dyDescent="0.2">
      <c r="A45" s="515" t="s">
        <v>273</v>
      </c>
      <c r="B45" s="509">
        <v>40939</v>
      </c>
      <c r="C45" s="511" t="s">
        <v>1686</v>
      </c>
      <c r="D45" s="511"/>
      <c r="E45" s="511"/>
      <c r="F45" s="511"/>
      <c r="G45" s="511">
        <v>104</v>
      </c>
      <c r="H45" s="511">
        <v>1041</v>
      </c>
      <c r="I45" s="516" t="str">
        <f>VLOOKUP(H45,'PLAN CONT'!$B$3:$C$1423,2,0)</f>
        <v>Cuentas corrientes operativas</v>
      </c>
      <c r="J45" s="558">
        <f>EFECT!G11+EFECT!G13+EFECT!G17+EFECT!G120</f>
        <v>6855.2</v>
      </c>
      <c r="K45" s="558"/>
    </row>
    <row r="46" spans="1:16" ht="12.95" customHeight="1" x14ac:dyDescent="0.2">
      <c r="A46" s="515"/>
      <c r="B46" s="509"/>
      <c r="C46" s="511" t="s">
        <v>1646</v>
      </c>
      <c r="D46" s="511"/>
      <c r="E46" s="511"/>
      <c r="F46" s="511"/>
      <c r="G46" s="511">
        <v>101</v>
      </c>
      <c r="H46" s="511">
        <v>1011</v>
      </c>
      <c r="I46" s="516" t="str">
        <f>VLOOKUP(H46,'PLAN CONT'!$B$3:$C$1423,2,0)</f>
        <v xml:space="preserve">EFECTIVO </v>
      </c>
      <c r="J46" s="558"/>
      <c r="K46" s="558">
        <f>EFECT!G11+EFECT!G13+EFECT!G17+EFECT!G120</f>
        <v>6855.2</v>
      </c>
    </row>
    <row r="47" spans="1:16" ht="12.95" customHeight="1" x14ac:dyDescent="0.2">
      <c r="A47" s="515"/>
      <c r="B47" s="509"/>
      <c r="C47" s="511"/>
      <c r="D47" s="511"/>
      <c r="E47" s="511"/>
      <c r="F47" s="511"/>
      <c r="G47" s="511"/>
      <c r="H47" s="511"/>
      <c r="I47" s="516"/>
      <c r="J47" s="558"/>
      <c r="K47" s="558"/>
    </row>
    <row r="48" spans="1:16" ht="12.95" customHeight="1" x14ac:dyDescent="0.2">
      <c r="A48" s="515"/>
      <c r="B48" s="509">
        <v>40939</v>
      </c>
      <c r="C48" s="511" t="s">
        <v>1645</v>
      </c>
      <c r="D48" s="511"/>
      <c r="E48" s="511"/>
      <c r="F48" s="511"/>
      <c r="G48" s="511">
        <v>104</v>
      </c>
      <c r="H48" s="511">
        <v>1041</v>
      </c>
      <c r="I48" s="516" t="str">
        <f>VLOOKUP(H48,'PLAN CONT'!$B$3:$C$1423,2,0)</f>
        <v>Cuentas corrientes operativas</v>
      </c>
      <c r="J48" s="558">
        <v>0</v>
      </c>
      <c r="K48" s="558"/>
    </row>
    <row r="49" spans="1:11" ht="12.95" customHeight="1" x14ac:dyDescent="0.2">
      <c r="A49" s="515"/>
      <c r="B49" s="509"/>
      <c r="C49" s="511" t="s">
        <v>1650</v>
      </c>
      <c r="D49" s="511"/>
      <c r="E49" s="511"/>
      <c r="F49" s="511"/>
      <c r="G49" s="511">
        <v>121</v>
      </c>
      <c r="H49" s="511">
        <v>1212</v>
      </c>
      <c r="I49" s="516" t="str">
        <f>VLOOKUP(H49,'PLAN CONT'!$B$3:$C$1423,2,0)</f>
        <v>Emitidas en cartera</v>
      </c>
      <c r="J49" s="558"/>
      <c r="K49" s="558">
        <v>0</v>
      </c>
    </row>
    <row r="50" spans="1:11" ht="12.95" customHeight="1" x14ac:dyDescent="0.2">
      <c r="A50" s="515"/>
      <c r="B50" s="509"/>
      <c r="C50" s="511"/>
      <c r="D50" s="511"/>
      <c r="E50" s="511"/>
      <c r="F50" s="511"/>
      <c r="G50" s="511"/>
      <c r="H50" s="511"/>
      <c r="I50" s="516"/>
      <c r="J50" s="558"/>
      <c r="K50" s="558"/>
    </row>
    <row r="51" spans="1:11" ht="12.95" customHeight="1" x14ac:dyDescent="0.2">
      <c r="A51" s="515" t="s">
        <v>276</v>
      </c>
      <c r="B51" s="509">
        <v>40939</v>
      </c>
      <c r="C51" s="511" t="s">
        <v>1663</v>
      </c>
      <c r="D51" s="511"/>
      <c r="E51" s="511"/>
      <c r="F51" s="511"/>
      <c r="G51" s="511">
        <v>401</v>
      </c>
      <c r="H51" s="511">
        <v>40111</v>
      </c>
      <c r="I51" s="516" t="str">
        <f>VLOOKUP(H51,'PLAN CONT'!$B$3:$C$1423,2,0)</f>
        <v>IGV - Cuenta propia</v>
      </c>
      <c r="J51" s="558">
        <f>'CTA CTE'!J18</f>
        <v>10500</v>
      </c>
      <c r="K51" s="558"/>
    </row>
    <row r="52" spans="1:11" ht="12.95" customHeight="1" x14ac:dyDescent="0.2">
      <c r="A52" s="515"/>
      <c r="B52" s="509"/>
      <c r="C52" s="511" t="s">
        <v>1650</v>
      </c>
      <c r="D52" s="511"/>
      <c r="E52" s="511"/>
      <c r="F52" s="511"/>
      <c r="G52" s="511">
        <v>403</v>
      </c>
      <c r="H52" s="511">
        <v>4031</v>
      </c>
      <c r="I52" s="516" t="str">
        <f>VLOOKUP(H52,'PLAN CONT'!$B$3:$C$1423,2,0)</f>
        <v>ESSALUD</v>
      </c>
      <c r="J52" s="558">
        <f>'CTA CTE'!J19</f>
        <v>10700</v>
      </c>
      <c r="K52" s="558"/>
    </row>
    <row r="53" spans="1:11" ht="12.95" customHeight="1" x14ac:dyDescent="0.2">
      <c r="A53" s="515"/>
      <c r="B53" s="509"/>
      <c r="C53" s="511"/>
      <c r="D53" s="511"/>
      <c r="E53" s="511"/>
      <c r="F53" s="511"/>
      <c r="G53" s="511">
        <v>403</v>
      </c>
      <c r="H53" s="511">
        <v>4032</v>
      </c>
      <c r="I53" s="516" t="str">
        <f>VLOOKUP(H53,'PLAN CONT'!$B$3:$C$1423,2,0)</f>
        <v>ONP</v>
      </c>
      <c r="J53" s="558">
        <f>'CTA CTE'!J20</f>
        <v>10000</v>
      </c>
      <c r="K53" s="558"/>
    </row>
    <row r="54" spans="1:11" ht="12.95" customHeight="1" x14ac:dyDescent="0.2">
      <c r="A54" s="515"/>
      <c r="B54" s="509"/>
      <c r="C54" s="511"/>
      <c r="D54" s="511"/>
      <c r="E54" s="511"/>
      <c r="F54" s="511"/>
      <c r="G54" s="511">
        <v>411</v>
      </c>
      <c r="H54" s="511">
        <v>4111</v>
      </c>
      <c r="I54" s="516" t="str">
        <f>VLOOKUP(H54,'PLAN CONT'!$B$3:$C$1423,2,0)</f>
        <v>Sueldos y salarios por pagar</v>
      </c>
      <c r="J54" s="558">
        <f>'CTA CTE'!J27</f>
        <v>4150</v>
      </c>
      <c r="K54" s="558"/>
    </row>
    <row r="55" spans="1:11" ht="12.95" customHeight="1" x14ac:dyDescent="0.2">
      <c r="A55" s="515"/>
      <c r="B55" s="509"/>
      <c r="C55" s="511"/>
      <c r="D55" s="511"/>
      <c r="E55" s="511"/>
      <c r="F55" s="511"/>
      <c r="G55" s="511">
        <v>421</v>
      </c>
      <c r="H55" s="511">
        <v>4212</v>
      </c>
      <c r="I55" s="516" t="str">
        <f>VLOOKUP(H55,'PLAN CONT'!$B$3:$C$1423,2,0)</f>
        <v>Emitidas</v>
      </c>
      <c r="J55" s="558" t="e">
        <f>'CTA CTE'!J16+'CTA CTE'!J21+'CTA CTE'!J23</f>
        <v>#REF!</v>
      </c>
      <c r="K55" s="558"/>
    </row>
    <row r="56" spans="1:11" ht="12.95" customHeight="1" x14ac:dyDescent="0.2">
      <c r="A56" s="515"/>
      <c r="B56" s="509"/>
      <c r="C56" s="511"/>
      <c r="D56" s="511"/>
      <c r="E56" s="511"/>
      <c r="F56" s="511"/>
      <c r="G56" s="511">
        <v>431</v>
      </c>
      <c r="H56" s="511">
        <v>4312</v>
      </c>
      <c r="I56" s="516" t="str">
        <f>VLOOKUP(H56,'PLAN CONT'!$B$3:$C$1423,2,0)</f>
        <v>Emitidas</v>
      </c>
      <c r="J56" s="558">
        <f>'CTA CTE'!J24</f>
        <v>24000</v>
      </c>
      <c r="K56" s="558"/>
    </row>
    <row r="57" spans="1:11" ht="12.95" customHeight="1" x14ac:dyDescent="0.2">
      <c r="A57" s="515"/>
      <c r="B57" s="509"/>
      <c r="C57" s="511"/>
      <c r="D57" s="511"/>
      <c r="E57" s="511"/>
      <c r="F57" s="511"/>
      <c r="G57" s="511">
        <v>451</v>
      </c>
      <c r="H57" s="511">
        <v>4511</v>
      </c>
      <c r="I57" s="516" t="str">
        <f>VLOOKUP(H57,'PLAN CONT'!$B$3:$C$1423,2,0)</f>
        <v>Instituciones financieras</v>
      </c>
      <c r="J57" s="558">
        <f>'CTA CTE'!J25</f>
        <v>1000</v>
      </c>
      <c r="K57" s="558"/>
    </row>
    <row r="58" spans="1:11" ht="12.95" customHeight="1" x14ac:dyDescent="0.2">
      <c r="A58" s="515"/>
      <c r="B58" s="509"/>
      <c r="C58" s="511"/>
      <c r="D58" s="511"/>
      <c r="E58" s="511"/>
      <c r="F58" s="511"/>
      <c r="G58" s="511">
        <v>455</v>
      </c>
      <c r="H58" s="511">
        <v>45511</v>
      </c>
      <c r="I58" s="516" t="str">
        <f>VLOOKUP(H58,'PLAN CONT'!$B$3:$C$1423,2,0)</f>
        <v>Instituciones financieras</v>
      </c>
      <c r="J58" s="558">
        <f>'CTA CTE'!J26</f>
        <v>200</v>
      </c>
      <c r="K58" s="558"/>
    </row>
    <row r="59" spans="1:11" ht="12.95" customHeight="1" x14ac:dyDescent="0.2">
      <c r="A59" s="515"/>
      <c r="B59" s="509"/>
      <c r="C59" s="511"/>
      <c r="D59" s="511"/>
      <c r="E59" s="511"/>
      <c r="F59" s="511"/>
      <c r="G59" s="511">
        <v>104</v>
      </c>
      <c r="H59" s="511">
        <v>1041</v>
      </c>
      <c r="I59" s="516" t="str">
        <f>VLOOKUP(H59,'PLAN CONT'!$B$3:$C$1423,2,0)</f>
        <v>Cuentas corrientes operativas</v>
      </c>
      <c r="J59" s="558"/>
      <c r="K59" s="558" t="e">
        <f>SUM(J51+J52+J53+J54+J55+J56+J57+J58)</f>
        <v>#REF!</v>
      </c>
    </row>
    <row r="60" spans="1:11" ht="12.95" customHeight="1" x14ac:dyDescent="0.2">
      <c r="A60" s="515"/>
      <c r="B60" s="509"/>
      <c r="C60" s="511"/>
      <c r="D60" s="511"/>
      <c r="E60" s="511"/>
      <c r="F60" s="511"/>
      <c r="G60" s="511"/>
      <c r="H60" s="511"/>
      <c r="I60" s="516"/>
      <c r="J60" s="558"/>
      <c r="K60" s="558"/>
    </row>
    <row r="61" spans="1:11" ht="12.95" customHeight="1" x14ac:dyDescent="0.2">
      <c r="A61" s="515" t="s">
        <v>280</v>
      </c>
      <c r="B61" s="509">
        <v>40939</v>
      </c>
      <c r="C61" s="511" t="s">
        <v>1653</v>
      </c>
      <c r="D61" s="511"/>
      <c r="E61" s="511"/>
      <c r="F61" s="511"/>
      <c r="G61" s="511">
        <v>621</v>
      </c>
      <c r="H61" s="511">
        <v>6211</v>
      </c>
      <c r="I61" s="516" t="str">
        <f>VLOOKUP(H61,'PLAN CONT'!$B$3:$C$1423,2,0)</f>
        <v>Sueldos y salarios</v>
      </c>
      <c r="J61" s="558">
        <v>5000</v>
      </c>
      <c r="K61" s="558"/>
    </row>
    <row r="62" spans="1:11" ht="12.95" customHeight="1" x14ac:dyDescent="0.2">
      <c r="A62" s="515"/>
      <c r="B62" s="509"/>
      <c r="C62" s="511" t="s">
        <v>1586</v>
      </c>
      <c r="D62" s="511"/>
      <c r="E62" s="511"/>
      <c r="F62" s="511"/>
      <c r="G62" s="511">
        <v>627</v>
      </c>
      <c r="H62" s="511">
        <v>6271</v>
      </c>
      <c r="I62" s="516" t="str">
        <f>VLOOKUP(H62,'PLAN CONT'!$B$3:$C$1423,2,0)</f>
        <v>Régimen de prestaciones de salud</v>
      </c>
      <c r="J62" s="558">
        <v>450</v>
      </c>
      <c r="K62" s="558"/>
    </row>
    <row r="63" spans="1:11" ht="12.95" customHeight="1" x14ac:dyDescent="0.2">
      <c r="A63" s="515"/>
      <c r="B63" s="509"/>
      <c r="C63" s="511"/>
      <c r="D63" s="511"/>
      <c r="E63" s="511"/>
      <c r="F63" s="511"/>
      <c r="G63" s="511">
        <v>401</v>
      </c>
      <c r="H63" s="511">
        <v>40173</v>
      </c>
      <c r="I63" s="516" t="str">
        <f>VLOOKUP(H63,'PLAN CONT'!$B$3:$C$1423,2,0)</f>
        <v>Renta de quinta categoría</v>
      </c>
      <c r="J63" s="558"/>
      <c r="K63" s="558">
        <v>200</v>
      </c>
    </row>
    <row r="64" spans="1:11" ht="12.95" customHeight="1" x14ac:dyDescent="0.2">
      <c r="A64" s="515"/>
      <c r="B64" s="509"/>
      <c r="C64" s="511"/>
      <c r="D64" s="511"/>
      <c r="E64" s="511"/>
      <c r="F64" s="511"/>
      <c r="G64" s="511">
        <v>403</v>
      </c>
      <c r="H64" s="511">
        <v>4031</v>
      </c>
      <c r="I64" s="516" t="str">
        <f>VLOOKUP(H64,'PLAN CONT'!$B$3:$C$1423,2,0)</f>
        <v>ESSALUD</v>
      </c>
      <c r="J64" s="558"/>
      <c r="K64" s="558">
        <v>450</v>
      </c>
    </row>
    <row r="65" spans="1:11" ht="12.95" customHeight="1" x14ac:dyDescent="0.2">
      <c r="A65" s="515"/>
      <c r="B65" s="509"/>
      <c r="C65" s="511"/>
      <c r="D65" s="511"/>
      <c r="E65" s="511"/>
      <c r="F65" s="511"/>
      <c r="G65" s="511">
        <v>403</v>
      </c>
      <c r="H65" s="511">
        <v>4032</v>
      </c>
      <c r="I65" s="516" t="str">
        <f>VLOOKUP(H65,'PLAN CONT'!$B$3:$C$1423,2,0)</f>
        <v>ONP</v>
      </c>
      <c r="J65" s="558"/>
      <c r="K65" s="558">
        <v>300</v>
      </c>
    </row>
    <row r="66" spans="1:11" ht="12.95" customHeight="1" x14ac:dyDescent="0.2">
      <c r="A66" s="515"/>
      <c r="B66" s="509"/>
      <c r="C66" s="511"/>
      <c r="D66" s="511"/>
      <c r="E66" s="511"/>
      <c r="F66" s="511"/>
      <c r="G66" s="511">
        <v>407</v>
      </c>
      <c r="H66" s="511">
        <v>407</v>
      </c>
      <c r="I66" s="516" t="str">
        <f>VLOOKUP(H66,'PLAN CONT'!$B$3:$C$1423,2,0)</f>
        <v>Administradoras de fondos de pensiones</v>
      </c>
      <c r="J66" s="558">
        <v>0</v>
      </c>
      <c r="K66" s="558">
        <v>350</v>
      </c>
    </row>
    <row r="67" spans="1:11" ht="14.1" customHeight="1" x14ac:dyDescent="0.2">
      <c r="A67" s="515"/>
      <c r="B67" s="509"/>
      <c r="C67" s="511"/>
      <c r="D67" s="511"/>
      <c r="E67" s="511"/>
      <c r="F67" s="511"/>
      <c r="G67" s="511">
        <v>411</v>
      </c>
      <c r="H67" s="511">
        <v>4111</v>
      </c>
      <c r="I67" s="516" t="str">
        <f>VLOOKUP(H67,'PLAN CONT'!$B$3:$C$1423,2,0)</f>
        <v>Sueldos y salarios por pagar</v>
      </c>
      <c r="J67" s="558"/>
      <c r="K67" s="558">
        <v>4150</v>
      </c>
    </row>
    <row r="68" spans="1:11" ht="14.1" customHeight="1" x14ac:dyDescent="0.2">
      <c r="A68" s="515"/>
      <c r="B68" s="509"/>
      <c r="C68" s="511"/>
      <c r="D68" s="511"/>
      <c r="E68" s="511"/>
      <c r="F68" s="511"/>
      <c r="G68" s="511"/>
      <c r="H68" s="511"/>
      <c r="I68" s="516"/>
      <c r="J68" s="558"/>
      <c r="K68" s="558"/>
    </row>
    <row r="69" spans="1:11" ht="14.1" customHeight="1" x14ac:dyDescent="0.2">
      <c r="A69" s="515" t="s">
        <v>287</v>
      </c>
      <c r="B69" s="509">
        <v>40939</v>
      </c>
      <c r="C69" s="511" t="s">
        <v>1709</v>
      </c>
      <c r="D69" s="511"/>
      <c r="E69" s="511"/>
      <c r="F69" s="511"/>
      <c r="G69" s="511">
        <v>681</v>
      </c>
      <c r="H69" s="511">
        <v>68143</v>
      </c>
      <c r="I69" s="516" t="str">
        <f>VLOOKUP(H69,'PLAN CONT'!$B$3:$C$1423,2,0)</f>
        <v>Equipo de transporte</v>
      </c>
      <c r="J69" s="558">
        <v>1083.33</v>
      </c>
      <c r="K69" s="558"/>
    </row>
    <row r="70" spans="1:11" ht="14.1" customHeight="1" x14ac:dyDescent="0.2">
      <c r="A70" s="515"/>
      <c r="B70" s="509"/>
      <c r="C70" s="511" t="s">
        <v>1776</v>
      </c>
      <c r="D70" s="511"/>
      <c r="E70" s="511"/>
      <c r="F70" s="511"/>
      <c r="G70" s="511">
        <v>391</v>
      </c>
      <c r="H70" s="511">
        <v>39133</v>
      </c>
      <c r="I70" s="516" t="str">
        <f>VLOOKUP(H70,'PLAN CONT'!$B$3:$C$1423,2,0)</f>
        <v>Equipo de transporte</v>
      </c>
      <c r="J70" s="558"/>
      <c r="K70" s="558">
        <f>J69</f>
        <v>1083.33</v>
      </c>
    </row>
    <row r="71" spans="1:11" ht="14.1" customHeight="1" x14ac:dyDescent="0.2">
      <c r="A71" s="515"/>
      <c r="B71" s="509"/>
      <c r="C71" s="511"/>
      <c r="D71" s="511"/>
      <c r="E71" s="511"/>
      <c r="F71" s="511"/>
      <c r="G71" s="511"/>
      <c r="H71" s="511"/>
      <c r="I71" s="516"/>
      <c r="J71" s="558"/>
      <c r="K71" s="558"/>
    </row>
    <row r="72" spans="1:11" ht="14.1" customHeight="1" x14ac:dyDescent="0.2">
      <c r="A72" s="515"/>
      <c r="B72" s="509">
        <v>40939</v>
      </c>
      <c r="C72" s="511" t="s">
        <v>1628</v>
      </c>
      <c r="D72" s="511"/>
      <c r="E72" s="511"/>
      <c r="F72" s="511"/>
      <c r="G72" s="511">
        <v>632</v>
      </c>
      <c r="H72" s="511">
        <v>6321</v>
      </c>
      <c r="I72" s="516" t="str">
        <f>VLOOKUP(H72,'PLAN CONT'!$B$3:$C$1423,2,0)</f>
        <v>Honorarios</v>
      </c>
      <c r="J72" s="558">
        <v>500</v>
      </c>
      <c r="K72" s="558"/>
    </row>
    <row r="73" spans="1:11" ht="14.1" customHeight="1" x14ac:dyDescent="0.2">
      <c r="A73" s="515"/>
      <c r="B73" s="509"/>
      <c r="C73" s="511" t="s">
        <v>1629</v>
      </c>
      <c r="D73" s="511"/>
      <c r="E73" s="511"/>
      <c r="F73" s="511"/>
      <c r="G73" s="511">
        <v>424</v>
      </c>
      <c r="H73" s="511">
        <v>424</v>
      </c>
      <c r="I73" s="516" t="str">
        <f>VLOOKUP(H73,'PLAN CONT'!$B$3:$C$1423,2,0)</f>
        <v>Honorarios por pagar</v>
      </c>
      <c r="J73" s="558"/>
      <c r="K73" s="558">
        <v>500</v>
      </c>
    </row>
    <row r="74" spans="1:11" ht="14.1" customHeight="1" x14ac:dyDescent="0.2">
      <c r="A74" s="515"/>
      <c r="B74" s="509"/>
      <c r="C74" s="511"/>
      <c r="D74" s="511"/>
      <c r="E74" s="511"/>
      <c r="F74" s="511"/>
      <c r="G74" s="511"/>
      <c r="H74" s="511"/>
      <c r="I74" s="516"/>
      <c r="J74" s="558"/>
      <c r="K74" s="558"/>
    </row>
    <row r="75" spans="1:11" ht="14.1" customHeight="1" x14ac:dyDescent="0.2">
      <c r="A75" s="515"/>
      <c r="B75" s="509">
        <v>40939</v>
      </c>
      <c r="C75" s="511" t="s">
        <v>1777</v>
      </c>
      <c r="D75" s="511"/>
      <c r="E75" s="511"/>
      <c r="F75" s="511"/>
      <c r="G75" s="511">
        <v>629</v>
      </c>
      <c r="H75" s="511">
        <v>6291</v>
      </c>
      <c r="I75" s="516" t="str">
        <f>VLOOKUP(H75,'PLAN CONT'!$B$3:$C$1423,2,0)</f>
        <v>Compensación por tiempo de servicio</v>
      </c>
      <c r="J75" s="558">
        <f>PLANILLA!K26</f>
        <v>427.77777777777777</v>
      </c>
      <c r="K75" s="558"/>
    </row>
    <row r="76" spans="1:11" ht="14.1" customHeight="1" x14ac:dyDescent="0.2">
      <c r="A76" s="515"/>
      <c r="B76" s="509"/>
      <c r="C76" s="511"/>
      <c r="D76" s="511"/>
      <c r="E76" s="511"/>
      <c r="F76" s="511"/>
      <c r="G76" s="511">
        <v>415</v>
      </c>
      <c r="H76" s="511">
        <v>4151</v>
      </c>
      <c r="I76" s="516" t="str">
        <f>VLOOKUP(H76,'PLAN CONT'!$B$3:$C$1423,2,0)</f>
        <v>Compensación por tiempo de servicios</v>
      </c>
      <c r="J76" s="558">
        <v>0</v>
      </c>
      <c r="K76" s="558">
        <v>486.11</v>
      </c>
    </row>
    <row r="77" spans="1:11" ht="14.1" customHeight="1" x14ac:dyDescent="0.2">
      <c r="A77" s="515"/>
      <c r="B77" s="509"/>
      <c r="C77" s="511"/>
      <c r="D77" s="511"/>
      <c r="E77" s="511"/>
      <c r="F77" s="511"/>
      <c r="G77" s="511"/>
      <c r="H77" s="511"/>
      <c r="I77" s="516"/>
      <c r="J77" s="558"/>
      <c r="K77" s="558"/>
    </row>
    <row r="78" spans="1:11" ht="14.1" customHeight="1" x14ac:dyDescent="0.2">
      <c r="A78" s="515"/>
      <c r="B78" s="509">
        <v>40939</v>
      </c>
      <c r="C78" s="511" t="s">
        <v>1630</v>
      </c>
      <c r="D78" s="511"/>
      <c r="E78" s="511"/>
      <c r="F78" s="511"/>
      <c r="G78" s="511">
        <v>673</v>
      </c>
      <c r="H78" s="511">
        <v>67311</v>
      </c>
      <c r="I78" s="516" t="str">
        <f>VLOOKUP(H78,'PLAN CONT'!$B$3:$C$1423,2,0)</f>
        <v>Instituciones financieras</v>
      </c>
      <c r="J78" s="558">
        <v>200</v>
      </c>
      <c r="K78" s="558"/>
    </row>
    <row r="79" spans="1:11" ht="14.1" customHeight="1" x14ac:dyDescent="0.2">
      <c r="A79" s="515"/>
      <c r="B79" s="509"/>
      <c r="C79" s="511" t="s">
        <v>1631</v>
      </c>
      <c r="D79" s="511"/>
      <c r="E79" s="511"/>
      <c r="F79" s="511"/>
      <c r="G79" s="511">
        <v>373</v>
      </c>
      <c r="H79" s="511">
        <v>3731</v>
      </c>
      <c r="I79" s="516" t="str">
        <f>VLOOKUP(H79,'PLAN CONT'!$B$3:$C$1423,2,0)</f>
        <v xml:space="preserve">INTERESES NO DEVENGADOS </v>
      </c>
      <c r="J79" s="558"/>
      <c r="K79" s="558">
        <v>200</v>
      </c>
    </row>
    <row r="80" spans="1:11" ht="14.1" customHeight="1" x14ac:dyDescent="0.2">
      <c r="A80" s="515"/>
      <c r="B80" s="509"/>
      <c r="C80" s="511"/>
      <c r="D80" s="511"/>
      <c r="E80" s="511"/>
      <c r="F80" s="511"/>
      <c r="G80" s="511"/>
      <c r="H80" s="511"/>
      <c r="I80" s="516"/>
      <c r="J80" s="558"/>
      <c r="K80" s="558"/>
    </row>
    <row r="81" spans="1:13" ht="14.1" customHeight="1" x14ac:dyDescent="0.2">
      <c r="A81" s="515"/>
      <c r="B81" s="509">
        <v>40939</v>
      </c>
      <c r="C81" s="511" t="s">
        <v>1632</v>
      </c>
      <c r="D81" s="511"/>
      <c r="E81" s="511"/>
      <c r="F81" s="511"/>
      <c r="G81" s="511">
        <v>942</v>
      </c>
      <c r="H81" s="511">
        <v>942</v>
      </c>
      <c r="I81" s="516" t="str">
        <f>VLOOKUP(H81,'PLAN CONT'!$B$3:$C$1423,2,0)</f>
        <v>GASTOS DE PERSONAL, DIRECTORES Y GERENTES</v>
      </c>
      <c r="J81" s="558">
        <v>1780.83</v>
      </c>
      <c r="K81" s="558"/>
      <c r="M81" s="519">
        <v>0.3</v>
      </c>
    </row>
    <row r="82" spans="1:13" ht="14.1" customHeight="1" x14ac:dyDescent="0.2">
      <c r="A82" s="515"/>
      <c r="B82" s="509"/>
      <c r="C82" s="511" t="s">
        <v>1633</v>
      </c>
      <c r="D82" s="511"/>
      <c r="E82" s="511"/>
      <c r="F82" s="511"/>
      <c r="G82" s="511">
        <v>943</v>
      </c>
      <c r="H82" s="511">
        <v>943</v>
      </c>
      <c r="I82" s="516" t="str">
        <f>VLOOKUP(H82,'PLAN CONT'!$B$3:$C$1423,2,0)</f>
        <v>GASTO DE SERVICIOS</v>
      </c>
      <c r="J82" s="558">
        <v>150</v>
      </c>
      <c r="K82" s="558"/>
      <c r="M82" s="519">
        <v>0.7</v>
      </c>
    </row>
    <row r="83" spans="1:13" ht="14.1" customHeight="1" x14ac:dyDescent="0.2">
      <c r="A83" s="515"/>
      <c r="B83" s="509"/>
      <c r="C83" s="511"/>
      <c r="D83" s="511"/>
      <c r="E83" s="511"/>
      <c r="F83" s="511"/>
      <c r="G83" s="511">
        <v>944</v>
      </c>
      <c r="H83" s="511">
        <v>944</v>
      </c>
      <c r="I83" s="516" t="str">
        <f>VLOOKUP(H83,'PLAN CONT'!$B$3:$C$1423,2,0)</f>
        <v>GASTO DE TRIBUTO</v>
      </c>
      <c r="J83" s="558">
        <v>0</v>
      </c>
      <c r="K83" s="558"/>
      <c r="M83" s="519"/>
    </row>
    <row r="84" spans="1:13" ht="14.1" customHeight="1" x14ac:dyDescent="0.2">
      <c r="A84" s="515"/>
      <c r="B84" s="509"/>
      <c r="C84" s="511"/>
      <c r="D84" s="511"/>
      <c r="E84" s="511"/>
      <c r="F84" s="511"/>
      <c r="G84" s="511">
        <v>945</v>
      </c>
      <c r="H84" s="511">
        <v>945</v>
      </c>
      <c r="I84" s="516" t="str">
        <f>VLOOKUP(H84,'PLAN CONT'!$B$3:$C$1423,2,0)</f>
        <v>GASTO DE GESTION</v>
      </c>
      <c r="J84" s="558">
        <v>0</v>
      </c>
      <c r="K84" s="558"/>
      <c r="M84" s="519"/>
    </row>
    <row r="85" spans="1:13" ht="14.1" customHeight="1" x14ac:dyDescent="0.2">
      <c r="A85" s="515"/>
      <c r="B85" s="509"/>
      <c r="C85" s="511"/>
      <c r="D85" s="511"/>
      <c r="E85" s="511"/>
      <c r="F85" s="511"/>
      <c r="G85" s="511">
        <v>948</v>
      </c>
      <c r="H85" s="511">
        <v>948</v>
      </c>
      <c r="I85" s="516" t="str">
        <f>VLOOKUP(H85,'PLAN CONT'!$B$3:$C$1423,2,0)</f>
        <v>GASTO DE VALUACION</v>
      </c>
      <c r="J85" s="558">
        <v>325</v>
      </c>
      <c r="K85" s="558"/>
    </row>
    <row r="86" spans="1:13" ht="14.1" customHeight="1" x14ac:dyDescent="0.2">
      <c r="A86" s="515"/>
      <c r="B86" s="509"/>
      <c r="C86" s="511"/>
      <c r="D86" s="511"/>
      <c r="E86" s="511"/>
      <c r="F86" s="511"/>
      <c r="G86" s="511">
        <v>952</v>
      </c>
      <c r="H86" s="511">
        <v>952</v>
      </c>
      <c r="I86" s="516" t="str">
        <f>VLOOKUP(H86,'PLAN CONT'!$B$3:$C$1423,2,0)</f>
        <v>GASTOS DE PERSONAL, DIRECTORES Y GERENTES</v>
      </c>
      <c r="J86" s="558">
        <v>4155.28</v>
      </c>
      <c r="K86" s="558"/>
    </row>
    <row r="87" spans="1:13" ht="14.1" customHeight="1" x14ac:dyDescent="0.2">
      <c r="A87" s="515"/>
      <c r="B87" s="509"/>
      <c r="C87" s="511"/>
      <c r="D87" s="511"/>
      <c r="E87" s="511"/>
      <c r="F87" s="511"/>
      <c r="G87" s="511">
        <v>953</v>
      </c>
      <c r="H87" s="511">
        <v>953</v>
      </c>
      <c r="I87" s="516" t="str">
        <f>VLOOKUP(H87,'PLAN CONT'!$B$3:$C$1423,2,0)</f>
        <v>GASTO DE SERVICIOS</v>
      </c>
      <c r="J87" s="558">
        <v>350</v>
      </c>
      <c r="K87" s="558"/>
    </row>
    <row r="88" spans="1:13" ht="14.1" customHeight="1" x14ac:dyDescent="0.2">
      <c r="A88" s="515"/>
      <c r="B88" s="509"/>
      <c r="C88" s="511"/>
      <c r="D88" s="511"/>
      <c r="E88" s="511"/>
      <c r="F88" s="511"/>
      <c r="G88" s="511">
        <v>954</v>
      </c>
      <c r="H88" s="511">
        <v>954</v>
      </c>
      <c r="I88" s="516" t="str">
        <f>VLOOKUP(H88,'PLAN CONT'!$B$3:$C$1423,2,0)</f>
        <v>GASTOS POR TRIBUTOS - VENTAS</v>
      </c>
      <c r="J88" s="558">
        <v>0</v>
      </c>
      <c r="K88" s="558"/>
    </row>
    <row r="89" spans="1:13" ht="14.1" customHeight="1" x14ac:dyDescent="0.2">
      <c r="A89" s="515"/>
      <c r="B89" s="509"/>
      <c r="C89" s="511"/>
      <c r="D89" s="511"/>
      <c r="E89" s="511"/>
      <c r="F89" s="511"/>
      <c r="G89" s="511">
        <v>955</v>
      </c>
      <c r="H89" s="511">
        <v>955</v>
      </c>
      <c r="I89" s="516" t="str">
        <f>VLOOKUP(H89,'PLAN CONT'!$B$3:$C$1423,2,0)</f>
        <v>GASTO DE GESTION</v>
      </c>
      <c r="J89" s="558">
        <v>0</v>
      </c>
      <c r="K89" s="558"/>
    </row>
    <row r="90" spans="1:13" ht="14.1" customHeight="1" x14ac:dyDescent="0.2">
      <c r="A90" s="515"/>
      <c r="B90" s="509"/>
      <c r="C90" s="511"/>
      <c r="D90" s="511"/>
      <c r="E90" s="511"/>
      <c r="F90" s="511"/>
      <c r="G90" s="511">
        <v>958</v>
      </c>
      <c r="H90" s="511">
        <v>958</v>
      </c>
      <c r="I90" s="516" t="str">
        <f>VLOOKUP(H90,'PLAN CONT'!$B$3:$C$1423,2,0)</f>
        <v>GASTO DE VALUACION</v>
      </c>
      <c r="J90" s="558">
        <v>758.33</v>
      </c>
      <c r="K90" s="558"/>
    </row>
    <row r="91" spans="1:13" ht="14.1" customHeight="1" x14ac:dyDescent="0.2">
      <c r="A91" s="515"/>
      <c r="B91" s="509"/>
      <c r="C91" s="511"/>
      <c r="D91" s="511"/>
      <c r="E91" s="511"/>
      <c r="F91" s="511"/>
      <c r="G91" s="511">
        <v>974</v>
      </c>
      <c r="H91" s="511">
        <v>974</v>
      </c>
      <c r="I91" s="516" t="str">
        <f>VLOOKUP(H91,'PLAN CONT'!$B$3:$C$1423,2,0)</f>
        <v>GASTOS POR TRIBUTO - ITF</v>
      </c>
      <c r="J91" s="558">
        <v>0</v>
      </c>
      <c r="K91" s="558"/>
    </row>
    <row r="92" spans="1:13" ht="14.1" customHeight="1" x14ac:dyDescent="0.2">
      <c r="A92" s="515"/>
      <c r="B92" s="509"/>
      <c r="C92" s="511"/>
      <c r="D92" s="511"/>
      <c r="E92" s="511"/>
      <c r="F92" s="511"/>
      <c r="G92" s="511">
        <v>977</v>
      </c>
      <c r="H92" s="511">
        <v>977</v>
      </c>
      <c r="I92" s="516" t="str">
        <f>VLOOKUP(H92,'PLAN CONT'!$B$3:$C$1423,2,0)</f>
        <v>GASTOS FINANCIEROS</v>
      </c>
      <c r="J92" s="558">
        <f>J78</f>
        <v>200</v>
      </c>
      <c r="K92" s="558"/>
    </row>
    <row r="93" spans="1:13" ht="14.1" customHeight="1" x14ac:dyDescent="0.2">
      <c r="A93" s="515"/>
      <c r="B93" s="509"/>
      <c r="C93" s="511"/>
      <c r="D93" s="511"/>
      <c r="E93" s="511"/>
      <c r="F93" s="511"/>
      <c r="G93" s="511">
        <v>791</v>
      </c>
      <c r="H93" s="511">
        <v>791</v>
      </c>
      <c r="I93" s="516" t="str">
        <f>VLOOKUP(H93,'PLAN CONT'!$B$3:$C$1423,2,0)</f>
        <v>Cargas imputables a cuentas de costos y gastos</v>
      </c>
      <c r="J93" s="558">
        <v>0</v>
      </c>
      <c r="K93" s="558">
        <f>SUM(J81:J92)</f>
        <v>7719.44</v>
      </c>
      <c r="L93" s="513"/>
      <c r="M93" s="513"/>
    </row>
    <row r="94" spans="1:13" ht="14.1" customHeight="1" x14ac:dyDescent="0.2">
      <c r="A94" s="515"/>
      <c r="B94" s="509"/>
      <c r="C94" s="511"/>
      <c r="D94" s="511"/>
      <c r="E94" s="511"/>
      <c r="F94" s="511"/>
      <c r="G94" s="511"/>
      <c r="H94" s="511"/>
      <c r="I94" s="516"/>
      <c r="J94" s="558"/>
      <c r="K94" s="558"/>
    </row>
    <row r="95" spans="1:13" ht="14.1" customHeight="1" x14ac:dyDescent="0.2">
      <c r="A95" s="515"/>
      <c r="B95" s="509"/>
      <c r="C95" s="511"/>
      <c r="D95" s="511"/>
      <c r="E95" s="511"/>
      <c r="F95" s="511"/>
      <c r="G95" s="511"/>
      <c r="H95" s="511"/>
      <c r="I95" s="516"/>
      <c r="J95" s="558"/>
      <c r="K95" s="558"/>
    </row>
    <row r="96" spans="1:13" ht="14.1" customHeight="1" thickBot="1" x14ac:dyDescent="0.25">
      <c r="A96" s="854"/>
      <c r="B96" s="855"/>
      <c r="C96" s="856"/>
      <c r="D96" s="856"/>
      <c r="E96" s="856"/>
      <c r="F96" s="856"/>
      <c r="G96" s="856"/>
      <c r="H96" s="856"/>
      <c r="I96" s="857"/>
      <c r="J96" s="858"/>
      <c r="K96" s="858"/>
    </row>
    <row r="97" spans="1:13" ht="14.1" customHeight="1" x14ac:dyDescent="0.2">
      <c r="A97" s="850"/>
      <c r="B97" s="851"/>
      <c r="C97" s="507"/>
      <c r="D97" s="507"/>
      <c r="E97" s="507"/>
      <c r="F97" s="507"/>
      <c r="G97" s="507"/>
      <c r="H97" s="507"/>
      <c r="I97" s="852"/>
      <c r="J97" s="853"/>
      <c r="K97" s="853"/>
      <c r="L97" s="543"/>
      <c r="M97" s="543"/>
    </row>
    <row r="98" spans="1:13" ht="14.1" customHeight="1" x14ac:dyDescent="0.2">
      <c r="A98" s="850"/>
      <c r="B98" s="851"/>
      <c r="C98" s="507"/>
      <c r="D98" s="507"/>
      <c r="E98" s="507"/>
      <c r="F98" s="507"/>
      <c r="G98" s="507"/>
      <c r="H98" s="507"/>
      <c r="I98" s="852"/>
      <c r="J98" s="853"/>
      <c r="K98" s="853"/>
      <c r="L98" s="543"/>
      <c r="M98" s="543"/>
    </row>
    <row r="99" spans="1:13" ht="14.1" customHeight="1" x14ac:dyDescent="0.2">
      <c r="A99" s="850"/>
      <c r="B99" s="851"/>
      <c r="C99" s="507"/>
      <c r="D99" s="507"/>
      <c r="E99" s="507"/>
      <c r="F99" s="507"/>
      <c r="G99" s="507"/>
      <c r="H99" s="507"/>
      <c r="I99" s="852"/>
      <c r="J99" s="853"/>
      <c r="K99" s="853"/>
      <c r="L99" s="543"/>
      <c r="M99" s="543"/>
    </row>
    <row r="100" spans="1:13" ht="14.1" customHeight="1" x14ac:dyDescent="0.2">
      <c r="A100" s="850"/>
      <c r="B100" s="851"/>
      <c r="C100" s="507"/>
      <c r="D100" s="507"/>
      <c r="E100" s="507"/>
      <c r="F100" s="507"/>
      <c r="G100" s="507"/>
      <c r="H100" s="507"/>
      <c r="I100" s="852"/>
      <c r="J100" s="853"/>
      <c r="K100" s="853"/>
      <c r="L100" s="543"/>
      <c r="M100" s="543"/>
    </row>
    <row r="101" spans="1:13" ht="14.1" customHeight="1" x14ac:dyDescent="0.2">
      <c r="A101" s="850"/>
      <c r="B101" s="851"/>
      <c r="C101" s="507"/>
      <c r="D101" s="507"/>
      <c r="E101" s="507"/>
      <c r="F101" s="507"/>
      <c r="G101" s="507"/>
      <c r="H101" s="507"/>
      <c r="I101" s="852"/>
      <c r="J101" s="853"/>
      <c r="K101" s="853"/>
      <c r="L101" s="543"/>
      <c r="M101" s="543"/>
    </row>
    <row r="102" spans="1:13" ht="14.1" customHeight="1" x14ac:dyDescent="0.2">
      <c r="A102" s="850"/>
      <c r="B102" s="851"/>
      <c r="C102" s="507"/>
      <c r="D102" s="507"/>
      <c r="E102" s="507"/>
      <c r="F102" s="507"/>
      <c r="G102" s="507"/>
      <c r="H102" s="507"/>
      <c r="I102" s="852"/>
      <c r="J102" s="853"/>
      <c r="K102" s="853"/>
      <c r="L102" s="543"/>
      <c r="M102" s="543"/>
    </row>
    <row r="103" spans="1:13" ht="14.1" customHeight="1" x14ac:dyDescent="0.2">
      <c r="A103" s="850"/>
      <c r="B103" s="851"/>
      <c r="C103" s="507"/>
      <c r="D103" s="507"/>
      <c r="E103" s="507"/>
      <c r="F103" s="507"/>
      <c r="G103" s="507"/>
      <c r="H103" s="507"/>
      <c r="I103" s="852"/>
      <c r="J103" s="853"/>
      <c r="K103" s="853"/>
      <c r="L103" s="543"/>
      <c r="M103" s="543"/>
    </row>
    <row r="104" spans="1:13" ht="14.1" customHeight="1" x14ac:dyDescent="0.2">
      <c r="A104" s="850"/>
      <c r="B104" s="851"/>
      <c r="C104" s="507"/>
      <c r="D104" s="507"/>
      <c r="E104" s="507"/>
      <c r="F104" s="507"/>
      <c r="G104" s="507"/>
      <c r="H104" s="507"/>
      <c r="I104" s="852"/>
      <c r="J104" s="853"/>
      <c r="K104" s="853"/>
      <c r="L104" s="543"/>
      <c r="M104" s="543"/>
    </row>
    <row r="105" spans="1:13" ht="14.1" customHeight="1" x14ac:dyDescent="0.2">
      <c r="A105" s="850"/>
      <c r="B105" s="851"/>
      <c r="C105" s="507"/>
      <c r="D105" s="507"/>
      <c r="E105" s="507"/>
      <c r="F105" s="507"/>
      <c r="G105" s="507"/>
      <c r="H105" s="507"/>
      <c r="I105" s="852"/>
      <c r="J105" s="853"/>
      <c r="K105" s="853"/>
      <c r="L105" s="543"/>
      <c r="M105" s="543"/>
    </row>
    <row r="106" spans="1:13" ht="14.1" customHeight="1" x14ac:dyDescent="0.2">
      <c r="A106" s="850"/>
      <c r="B106" s="851"/>
      <c r="C106" s="507"/>
      <c r="D106" s="507"/>
      <c r="E106" s="507"/>
      <c r="F106" s="507"/>
      <c r="G106" s="507"/>
      <c r="H106" s="507"/>
      <c r="I106" s="852"/>
      <c r="J106" s="853"/>
      <c r="K106" s="853"/>
      <c r="L106" s="543"/>
      <c r="M106" s="543"/>
    </row>
    <row r="107" spans="1:13" ht="14.1" customHeight="1" x14ac:dyDescent="0.2">
      <c r="A107" s="850"/>
      <c r="B107" s="851"/>
      <c r="C107" s="507"/>
      <c r="D107" s="507"/>
      <c r="E107" s="507"/>
      <c r="F107" s="507"/>
      <c r="G107" s="507"/>
      <c r="H107" s="507"/>
      <c r="I107" s="852"/>
      <c r="J107" s="853"/>
      <c r="K107" s="853"/>
      <c r="L107" s="543"/>
      <c r="M107" s="543"/>
    </row>
    <row r="108" spans="1:13" ht="14.1" customHeight="1" x14ac:dyDescent="0.2">
      <c r="A108" s="850"/>
      <c r="B108" s="851"/>
      <c r="C108" s="507"/>
      <c r="D108" s="507"/>
      <c r="E108" s="507"/>
      <c r="F108" s="507"/>
      <c r="G108" s="507"/>
      <c r="H108" s="507"/>
      <c r="I108" s="852"/>
      <c r="J108" s="853"/>
      <c r="K108" s="853"/>
      <c r="L108" s="543"/>
      <c r="M108" s="543"/>
    </row>
    <row r="109" spans="1:13" ht="14.1" customHeight="1" x14ac:dyDescent="0.2">
      <c r="A109" s="850"/>
      <c r="B109" s="851"/>
      <c r="C109" s="507"/>
      <c r="D109" s="507"/>
      <c r="E109" s="507"/>
      <c r="F109" s="507"/>
      <c r="G109" s="507"/>
      <c r="H109" s="507"/>
      <c r="I109" s="852"/>
      <c r="J109" s="853"/>
      <c r="K109" s="853"/>
      <c r="L109" s="543"/>
      <c r="M109" s="543"/>
    </row>
    <row r="110" spans="1:13" ht="14.1" customHeight="1" x14ac:dyDescent="0.2">
      <c r="A110" s="850"/>
      <c r="B110" s="851"/>
      <c r="C110" s="507"/>
      <c r="D110" s="507"/>
      <c r="E110" s="507"/>
      <c r="F110" s="507"/>
      <c r="G110" s="507"/>
      <c r="H110" s="507"/>
      <c r="I110" s="852"/>
      <c r="J110" s="853"/>
      <c r="K110" s="853"/>
      <c r="L110" s="543"/>
      <c r="M110" s="543"/>
    </row>
    <row r="111" spans="1:13" ht="14.1" customHeight="1" x14ac:dyDescent="0.2">
      <c r="A111" s="850"/>
      <c r="B111" s="851"/>
      <c r="C111" s="507"/>
      <c r="D111" s="507"/>
      <c r="E111" s="507"/>
      <c r="F111" s="507"/>
      <c r="G111" s="507"/>
      <c r="H111" s="507"/>
      <c r="I111" s="852"/>
      <c r="J111" s="853"/>
      <c r="K111" s="853"/>
      <c r="L111" s="543"/>
      <c r="M111" s="543"/>
    </row>
    <row r="112" spans="1:13" ht="14.1" customHeight="1" x14ac:dyDescent="0.2">
      <c r="A112" s="850"/>
      <c r="B112" s="851"/>
      <c r="C112" s="507"/>
      <c r="D112" s="507"/>
      <c r="E112" s="507"/>
      <c r="F112" s="507"/>
      <c r="G112" s="507"/>
      <c r="H112" s="507"/>
      <c r="I112" s="852"/>
      <c r="J112" s="853"/>
      <c r="K112" s="853"/>
      <c r="L112" s="543"/>
      <c r="M112" s="543"/>
    </row>
    <row r="113" spans="1:11" ht="14.1" customHeight="1" x14ac:dyDescent="0.2">
      <c r="A113" s="847"/>
      <c r="B113" s="848"/>
      <c r="C113" s="849"/>
      <c r="D113" s="849"/>
      <c r="E113" s="849"/>
      <c r="F113" s="849"/>
      <c r="G113" s="849"/>
      <c r="H113" s="849"/>
      <c r="I113" s="699"/>
      <c r="J113" s="560"/>
      <c r="K113" s="560"/>
    </row>
    <row r="114" spans="1:11" ht="14.1" customHeight="1" x14ac:dyDescent="0.2">
      <c r="A114" s="515" t="s">
        <v>295</v>
      </c>
      <c r="B114" s="599">
        <v>40968</v>
      </c>
      <c r="C114" s="600" t="s">
        <v>1641</v>
      </c>
      <c r="D114" s="600"/>
      <c r="E114" s="600"/>
      <c r="F114" s="600"/>
      <c r="G114" s="600">
        <v>636</v>
      </c>
      <c r="H114" s="600">
        <v>6361</v>
      </c>
      <c r="I114" s="601" t="str">
        <f>VLOOKUP(H114,'PLAN CONT'!$B$3:$C$1423,2,0)</f>
        <v>Energía eléctrica</v>
      </c>
      <c r="J114" s="602" t="e">
        <f>'COMPRA '!#REF!</f>
        <v>#REF!</v>
      </c>
      <c r="K114" s="602"/>
    </row>
    <row r="115" spans="1:11" ht="14.1" customHeight="1" x14ac:dyDescent="0.2">
      <c r="A115" s="515"/>
      <c r="B115" s="599"/>
      <c r="C115" s="600" t="s">
        <v>1642</v>
      </c>
      <c r="D115" s="600"/>
      <c r="E115" s="600"/>
      <c r="F115" s="600"/>
      <c r="G115" s="600">
        <v>636</v>
      </c>
      <c r="H115" s="600">
        <v>6363</v>
      </c>
      <c r="I115" s="601" t="str">
        <f>VLOOKUP(H115,'PLAN CONT'!$B$3:$C$1423,2,0)</f>
        <v>Agua</v>
      </c>
      <c r="J115" s="602" t="e">
        <f>'COMPRA '!#REF!</f>
        <v>#REF!</v>
      </c>
      <c r="K115" s="602"/>
    </row>
    <row r="116" spans="1:11" ht="14.1" customHeight="1" x14ac:dyDescent="0.2">
      <c r="A116" s="515"/>
      <c r="B116" s="599"/>
      <c r="C116" s="600"/>
      <c r="D116" s="600"/>
      <c r="E116" s="600"/>
      <c r="F116" s="600"/>
      <c r="G116" s="600">
        <v>636</v>
      </c>
      <c r="H116" s="600">
        <v>6364</v>
      </c>
      <c r="I116" s="601" t="str">
        <f>VLOOKUP(H116,'PLAN CONT'!$B$3:$C$1423,2,0)</f>
        <v>Teléfono</v>
      </c>
      <c r="J116" s="602" t="e">
        <f>'COMPRA '!#REF!</f>
        <v>#REF!</v>
      </c>
      <c r="K116" s="602"/>
    </row>
    <row r="117" spans="1:11" ht="14.1" customHeight="1" x14ac:dyDescent="0.2">
      <c r="A117" s="515"/>
      <c r="B117" s="599"/>
      <c r="C117" s="600"/>
      <c r="D117" s="600"/>
      <c r="E117" s="600"/>
      <c r="F117" s="600"/>
      <c r="G117" s="600">
        <v>401</v>
      </c>
      <c r="H117" s="600">
        <v>40111</v>
      </c>
      <c r="I117" s="601" t="str">
        <f>VLOOKUP(H117,'PLAN CONT'!$B$3:$C$1423,2,0)</f>
        <v>IGV - Cuenta propia</v>
      </c>
      <c r="J117" s="602" t="e">
        <f>'COMPRA '!#REF!+'COMPRA '!#REF!+'COMPRA '!#REF!</f>
        <v>#REF!</v>
      </c>
      <c r="K117" s="602"/>
    </row>
    <row r="118" spans="1:11" ht="14.1" customHeight="1" x14ac:dyDescent="0.2">
      <c r="A118" s="515"/>
      <c r="B118" s="599"/>
      <c r="C118" s="600"/>
      <c r="D118" s="600"/>
      <c r="E118" s="600"/>
      <c r="F118" s="600"/>
      <c r="G118" s="600">
        <v>421</v>
      </c>
      <c r="H118" s="600">
        <v>4212</v>
      </c>
      <c r="I118" s="601" t="str">
        <f>VLOOKUP(H118,'PLAN CONT'!$B$3:$C$1423,2,0)</f>
        <v>Emitidas</v>
      </c>
      <c r="J118" s="602"/>
      <c r="K118" s="602" t="e">
        <f>'COMPRA '!#REF!+'COMPRA '!#REF!+'COMPRA '!#REF!</f>
        <v>#REF!</v>
      </c>
    </row>
    <row r="119" spans="1:11" ht="14.1" customHeight="1" x14ac:dyDescent="0.2">
      <c r="A119" s="515"/>
      <c r="B119" s="599"/>
      <c r="C119" s="600"/>
      <c r="D119" s="600"/>
      <c r="E119" s="600"/>
      <c r="F119" s="600"/>
      <c r="G119" s="600"/>
      <c r="H119" s="600"/>
      <c r="I119" s="601"/>
      <c r="J119" s="602"/>
      <c r="K119" s="602"/>
    </row>
    <row r="120" spans="1:11" ht="14.1" customHeight="1" x14ac:dyDescent="0.2">
      <c r="A120" s="515" t="s">
        <v>302</v>
      </c>
      <c r="B120" s="599">
        <v>40968</v>
      </c>
      <c r="C120" s="600" t="s">
        <v>1643</v>
      </c>
      <c r="D120" s="600"/>
      <c r="E120" s="600"/>
      <c r="F120" s="600"/>
      <c r="G120" s="600">
        <v>121</v>
      </c>
      <c r="H120" s="600">
        <v>1213</v>
      </c>
      <c r="I120" s="601" t="str">
        <f>VLOOKUP(H120,'PLAN CONT'!$B$3:$C$1423,2,0)</f>
        <v>En cobranza</v>
      </c>
      <c r="J120" s="602">
        <f>SUM(K121:K122)</f>
        <v>70.966101694915253</v>
      </c>
      <c r="K120" s="602"/>
    </row>
    <row r="121" spans="1:11" ht="14.1" customHeight="1" x14ac:dyDescent="0.2">
      <c r="A121" s="515"/>
      <c r="B121" s="599"/>
      <c r="C121" s="600" t="s">
        <v>1644</v>
      </c>
      <c r="D121" s="600"/>
      <c r="E121" s="600"/>
      <c r="F121" s="600"/>
      <c r="G121" s="600">
        <v>401</v>
      </c>
      <c r="H121" s="600">
        <v>40111</v>
      </c>
      <c r="I121" s="601" t="str">
        <f>VLOOKUP(H121,'PLAN CONT'!$B$3:$C$1423,2,0)</f>
        <v>IGV - Cuenta propia</v>
      </c>
      <c r="J121" s="602"/>
      <c r="K121" s="602">
        <f>VENTAS!O30</f>
        <v>8.0847457627118615</v>
      </c>
    </row>
    <row r="122" spans="1:11" ht="14.1" customHeight="1" x14ac:dyDescent="0.2">
      <c r="A122" s="515"/>
      <c r="B122" s="599"/>
      <c r="C122" s="600"/>
      <c r="D122" s="600"/>
      <c r="E122" s="600"/>
      <c r="F122" s="600"/>
      <c r="G122" s="600">
        <v>701</v>
      </c>
      <c r="H122" s="600">
        <v>70111</v>
      </c>
      <c r="I122" s="601" t="str">
        <f>VLOOKUP(H122,'PLAN CONT'!$B$3:$C$1423,2,0)</f>
        <v>Terceros</v>
      </c>
      <c r="J122" s="602"/>
      <c r="K122" s="602">
        <f>VENTAS!K26+VENTAS!K28+VENTAS!K29</f>
        <v>62.881355932203391</v>
      </c>
    </row>
    <row r="123" spans="1:11" ht="14.1" customHeight="1" x14ac:dyDescent="0.2">
      <c r="A123" s="515"/>
      <c r="B123" s="599"/>
      <c r="C123" s="600"/>
      <c r="D123" s="600"/>
      <c r="E123" s="600"/>
      <c r="F123" s="600"/>
      <c r="G123" s="600"/>
      <c r="H123" s="600"/>
      <c r="I123" s="601"/>
      <c r="J123" s="602"/>
      <c r="K123" s="602"/>
    </row>
    <row r="124" spans="1:11" ht="14.1" customHeight="1" x14ac:dyDescent="0.2">
      <c r="A124" s="515"/>
      <c r="B124" s="599">
        <v>40968</v>
      </c>
      <c r="C124" s="600" t="s">
        <v>1626</v>
      </c>
      <c r="D124" s="600"/>
      <c r="E124" s="600"/>
      <c r="F124" s="600"/>
      <c r="G124" s="600">
        <v>691</v>
      </c>
      <c r="H124" s="600">
        <v>69111</v>
      </c>
      <c r="I124" s="601" t="str">
        <f>VLOOKUP(H124,'PLAN CONT'!$B$3:$C$1423,2,0)</f>
        <v>Terceros</v>
      </c>
      <c r="J124" s="602">
        <v>4000</v>
      </c>
      <c r="K124" s="602"/>
    </row>
    <row r="125" spans="1:11" ht="14.1" customHeight="1" x14ac:dyDescent="0.2">
      <c r="A125" s="515"/>
      <c r="B125" s="599"/>
      <c r="C125" s="600"/>
      <c r="D125" s="600"/>
      <c r="E125" s="600"/>
      <c r="F125" s="600"/>
      <c r="G125" s="600">
        <v>201</v>
      </c>
      <c r="H125" s="600">
        <v>20111</v>
      </c>
      <c r="I125" s="601" t="str">
        <f>VLOOKUP(H125,'PLAN CONT'!$B$3:$C$1423,2,0)</f>
        <v>Costo</v>
      </c>
      <c r="J125" s="602"/>
      <c r="K125" s="602">
        <f>J124</f>
        <v>4000</v>
      </c>
    </row>
    <row r="126" spans="1:11" ht="14.1" customHeight="1" x14ac:dyDescent="0.2">
      <c r="A126" s="515"/>
      <c r="B126" s="599"/>
      <c r="C126" s="600"/>
      <c r="D126" s="600"/>
      <c r="E126" s="600"/>
      <c r="F126" s="600"/>
      <c r="G126" s="600"/>
      <c r="H126" s="600"/>
      <c r="I126" s="601"/>
      <c r="J126" s="602"/>
      <c r="K126" s="602"/>
    </row>
    <row r="127" spans="1:11" ht="14.1" customHeight="1" x14ac:dyDescent="0.2">
      <c r="A127" s="515" t="s">
        <v>305</v>
      </c>
      <c r="B127" s="599">
        <v>40968</v>
      </c>
      <c r="C127" s="600" t="s">
        <v>1645</v>
      </c>
      <c r="D127" s="600"/>
      <c r="E127" s="600"/>
      <c r="F127" s="600"/>
      <c r="G127" s="600">
        <v>101</v>
      </c>
      <c r="H127" s="600">
        <v>1011</v>
      </c>
      <c r="I127" s="601" t="str">
        <f>VLOOKUP(H127,'PLAN CONT'!$B$3:$C$1423,2,0)</f>
        <v xml:space="preserve">EFECTIVO </v>
      </c>
      <c r="J127" s="602" t="e">
        <f>EFECT!#REF!</f>
        <v>#REF!</v>
      </c>
      <c r="K127" s="602"/>
    </row>
    <row r="128" spans="1:11" ht="14.1" customHeight="1" x14ac:dyDescent="0.2">
      <c r="A128" s="515"/>
      <c r="B128" s="599"/>
      <c r="C128" s="600" t="s">
        <v>1646</v>
      </c>
      <c r="D128" s="600"/>
      <c r="E128" s="600"/>
      <c r="F128" s="600"/>
      <c r="G128" s="600">
        <v>121</v>
      </c>
      <c r="H128" s="600">
        <v>1213</v>
      </c>
      <c r="I128" s="601" t="str">
        <f>VLOOKUP(H128,'PLAN CONT'!$B$3:$C$1423,2,0)</f>
        <v>En cobranza</v>
      </c>
      <c r="J128" s="602"/>
      <c r="K128" s="602" t="e">
        <f>EFECT!#REF!</f>
        <v>#REF!</v>
      </c>
    </row>
    <row r="129" spans="1:11" ht="14.1" customHeight="1" x14ac:dyDescent="0.2">
      <c r="A129" s="515"/>
      <c r="B129" s="599"/>
      <c r="C129" s="600"/>
      <c r="D129" s="600"/>
      <c r="E129" s="600"/>
      <c r="F129" s="600"/>
      <c r="G129" s="600"/>
      <c r="H129" s="600"/>
      <c r="I129" s="601"/>
      <c r="J129" s="602"/>
      <c r="K129" s="602"/>
    </row>
    <row r="130" spans="1:11" ht="14.1" customHeight="1" x14ac:dyDescent="0.2">
      <c r="A130" s="515" t="s">
        <v>341</v>
      </c>
      <c r="B130" s="599">
        <v>40968</v>
      </c>
      <c r="C130" s="600" t="s">
        <v>1647</v>
      </c>
      <c r="D130" s="600"/>
      <c r="E130" s="600"/>
      <c r="F130" s="600"/>
      <c r="G130" s="600">
        <v>104</v>
      </c>
      <c r="H130" s="600">
        <v>1041</v>
      </c>
      <c r="I130" s="601" t="str">
        <f>VLOOKUP(H130,'PLAN CONT'!$B$3:$C$1423,2,0)</f>
        <v>Cuentas corrientes operativas</v>
      </c>
      <c r="J130" s="602" t="e">
        <f>EFECT!#REF!</f>
        <v>#REF!</v>
      </c>
      <c r="K130" s="602"/>
    </row>
    <row r="131" spans="1:11" ht="14.1" customHeight="1" x14ac:dyDescent="0.2">
      <c r="A131" s="515"/>
      <c r="B131" s="599"/>
      <c r="C131" s="600" t="s">
        <v>1648</v>
      </c>
      <c r="D131" s="600"/>
      <c r="E131" s="600"/>
      <c r="F131" s="600"/>
      <c r="G131" s="600">
        <v>101</v>
      </c>
      <c r="H131" s="600">
        <v>1011</v>
      </c>
      <c r="I131" s="601" t="str">
        <f>VLOOKUP(H131,'PLAN CONT'!$B$3:$C$1423,2,0)</f>
        <v xml:space="preserve">EFECTIVO </v>
      </c>
      <c r="J131" s="602"/>
      <c r="K131" s="602" t="e">
        <f>EFECT!#REF!</f>
        <v>#REF!</v>
      </c>
    </row>
    <row r="132" spans="1:11" ht="14.1" customHeight="1" x14ac:dyDescent="0.2">
      <c r="A132" s="515"/>
      <c r="B132" s="599"/>
      <c r="C132" s="600"/>
      <c r="D132" s="600"/>
      <c r="E132" s="600"/>
      <c r="F132" s="600"/>
      <c r="G132" s="600"/>
      <c r="H132" s="600"/>
      <c r="I132" s="601"/>
      <c r="J132" s="602"/>
      <c r="K132" s="602"/>
    </row>
    <row r="133" spans="1:11" ht="14.1" customHeight="1" x14ac:dyDescent="0.2">
      <c r="A133" s="515"/>
      <c r="B133" s="599">
        <v>40968</v>
      </c>
      <c r="C133" s="600" t="s">
        <v>1649</v>
      </c>
      <c r="D133" s="600"/>
      <c r="E133" s="600"/>
      <c r="F133" s="600"/>
      <c r="G133" s="600">
        <v>104</v>
      </c>
      <c r="H133" s="600">
        <v>1041</v>
      </c>
      <c r="I133" s="601" t="str">
        <f>VLOOKUP(H133,'PLAN CONT'!$B$3:$C$1423,2,0)</f>
        <v>Cuentas corrientes operativas</v>
      </c>
      <c r="J133" s="602">
        <v>0</v>
      </c>
      <c r="K133" s="602"/>
    </row>
    <row r="134" spans="1:11" ht="14.1" customHeight="1" x14ac:dyDescent="0.2">
      <c r="A134" s="515"/>
      <c r="B134" s="599"/>
      <c r="C134" s="600" t="s">
        <v>1650</v>
      </c>
      <c r="D134" s="600"/>
      <c r="E134" s="600"/>
      <c r="F134" s="600"/>
      <c r="G134" s="600">
        <v>121</v>
      </c>
      <c r="H134" s="600">
        <v>1212</v>
      </c>
      <c r="I134" s="601" t="str">
        <f>VLOOKUP(H134,'PLAN CONT'!$B$3:$C$1423,2,0)</f>
        <v>Emitidas en cartera</v>
      </c>
      <c r="J134" s="602"/>
      <c r="K134" s="602">
        <f>J133</f>
        <v>0</v>
      </c>
    </row>
    <row r="135" spans="1:11" ht="14.1" customHeight="1" x14ac:dyDescent="0.2">
      <c r="A135" s="515"/>
      <c r="B135" s="599"/>
      <c r="C135" s="600"/>
      <c r="D135" s="600"/>
      <c r="E135" s="600"/>
      <c r="F135" s="600"/>
      <c r="G135" s="600"/>
      <c r="H135" s="600"/>
      <c r="I135" s="601"/>
      <c r="J135" s="602"/>
      <c r="K135" s="602"/>
    </row>
    <row r="136" spans="1:11" ht="14.1" customHeight="1" x14ac:dyDescent="0.2">
      <c r="A136" s="515" t="s">
        <v>343</v>
      </c>
      <c r="B136" s="599">
        <v>40968</v>
      </c>
      <c r="C136" s="600" t="s">
        <v>1651</v>
      </c>
      <c r="D136" s="600"/>
      <c r="E136" s="600"/>
      <c r="F136" s="600"/>
      <c r="G136" s="600">
        <v>401</v>
      </c>
      <c r="H136" s="600">
        <v>40111</v>
      </c>
      <c r="I136" s="601" t="str">
        <f>VLOOKUP(H136,'PLAN CONT'!$B$3:$C$1423,2,0)</f>
        <v>IGV - Cuenta propia</v>
      </c>
      <c r="J136" s="602">
        <f>'CTA CTE'!J44</f>
        <v>10440</v>
      </c>
      <c r="K136" s="602"/>
    </row>
    <row r="137" spans="1:11" ht="14.1" customHeight="1" x14ac:dyDescent="0.2">
      <c r="A137" s="515"/>
      <c r="B137" s="599"/>
      <c r="C137" s="600" t="s">
        <v>1652</v>
      </c>
      <c r="D137" s="600"/>
      <c r="E137" s="600"/>
      <c r="F137" s="600"/>
      <c r="G137" s="600">
        <v>401</v>
      </c>
      <c r="H137" s="600">
        <v>40171</v>
      </c>
      <c r="I137" s="601" t="str">
        <f>VLOOKUP(H137,'PLAN CONT'!$B$3:$C$1423,2,0)</f>
        <v>Renta de tercera categoría</v>
      </c>
      <c r="J137" s="602">
        <f>'CTA CTE'!J45</f>
        <v>2600</v>
      </c>
      <c r="K137" s="602"/>
    </row>
    <row r="138" spans="1:11" ht="14.1" customHeight="1" x14ac:dyDescent="0.2">
      <c r="A138" s="515"/>
      <c r="B138" s="599"/>
      <c r="C138" s="600"/>
      <c r="D138" s="600"/>
      <c r="E138" s="600"/>
      <c r="F138" s="600"/>
      <c r="G138" s="600">
        <v>401</v>
      </c>
      <c r="H138" s="600">
        <v>40173</v>
      </c>
      <c r="I138" s="601" t="str">
        <f>VLOOKUP(H138,'PLAN CONT'!$B$3:$C$1423,2,0)</f>
        <v>Renta de quinta categoría</v>
      </c>
      <c r="J138" s="602">
        <f>'CTA CTE'!J46</f>
        <v>200</v>
      </c>
      <c r="K138" s="602"/>
    </row>
    <row r="139" spans="1:11" ht="14.1" customHeight="1" x14ac:dyDescent="0.2">
      <c r="A139" s="515"/>
      <c r="B139" s="599"/>
      <c r="C139" s="600"/>
      <c r="D139" s="600"/>
      <c r="E139" s="600"/>
      <c r="F139" s="600"/>
      <c r="G139" s="600">
        <v>403</v>
      </c>
      <c r="H139" s="600">
        <v>4031</v>
      </c>
      <c r="I139" s="601" t="str">
        <f>VLOOKUP(H139,'PLAN CONT'!$B$3:$C$1423,2,0)</f>
        <v>ESSALUD</v>
      </c>
      <c r="J139" s="602">
        <f>'CTA CTE'!J47</f>
        <v>450</v>
      </c>
      <c r="K139" s="602"/>
    </row>
    <row r="140" spans="1:11" ht="14.1" customHeight="1" x14ac:dyDescent="0.2">
      <c r="A140" s="515"/>
      <c r="B140" s="599"/>
      <c r="C140" s="600"/>
      <c r="D140" s="600"/>
      <c r="E140" s="600"/>
      <c r="F140" s="600"/>
      <c r="G140" s="600">
        <v>403</v>
      </c>
      <c r="H140" s="600">
        <v>4032</v>
      </c>
      <c r="I140" s="601" t="str">
        <f>VLOOKUP(H140,'PLAN CONT'!$B$3:$C$1423,2,0)</f>
        <v>ONP</v>
      </c>
      <c r="J140" s="602">
        <f>'CTA CTE'!J48</f>
        <v>300</v>
      </c>
      <c r="K140" s="602"/>
    </row>
    <row r="141" spans="1:11" ht="14.1" customHeight="1" x14ac:dyDescent="0.2">
      <c r="A141" s="515"/>
      <c r="B141" s="599"/>
      <c r="C141" s="600"/>
      <c r="D141" s="600"/>
      <c r="E141" s="600"/>
      <c r="F141" s="600"/>
      <c r="G141" s="600">
        <v>407</v>
      </c>
      <c r="H141" s="600">
        <v>407</v>
      </c>
      <c r="I141" s="601" t="str">
        <f>VLOOKUP(H141,'PLAN CONT'!$B$3:$C$1423,2,0)</f>
        <v>Administradoras de fondos de pensiones</v>
      </c>
      <c r="J141" s="602">
        <f>'CTA CTE'!J49</f>
        <v>350</v>
      </c>
      <c r="K141" s="602"/>
    </row>
    <row r="142" spans="1:11" ht="14.1" customHeight="1" x14ac:dyDescent="0.2">
      <c r="A142" s="515"/>
      <c r="B142" s="599"/>
      <c r="C142" s="600"/>
      <c r="D142" s="600"/>
      <c r="E142" s="600"/>
      <c r="F142" s="600"/>
      <c r="G142" s="600">
        <v>411</v>
      </c>
      <c r="H142" s="600">
        <v>4111</v>
      </c>
      <c r="I142" s="601" t="str">
        <f>VLOOKUP(H142,'PLAN CONT'!$B$3:$C$1423,2,0)</f>
        <v>Sueldos y salarios por pagar</v>
      </c>
      <c r="J142" s="602">
        <f>'CTA CTE'!J53</f>
        <v>4150</v>
      </c>
      <c r="K142" s="602"/>
    </row>
    <row r="143" spans="1:11" ht="14.1" customHeight="1" x14ac:dyDescent="0.2">
      <c r="A143" s="515"/>
      <c r="B143" s="599"/>
      <c r="C143" s="600"/>
      <c r="D143" s="600"/>
      <c r="E143" s="600"/>
      <c r="F143" s="600"/>
      <c r="G143" s="600">
        <v>451</v>
      </c>
      <c r="H143" s="600">
        <v>4511</v>
      </c>
      <c r="I143" s="601" t="str">
        <f>VLOOKUP(H143,'PLAN CONT'!$B$3:$C$1423,2,0)</f>
        <v>Instituciones financieras</v>
      </c>
      <c r="J143" s="602">
        <f>'CTA CTE'!J51</f>
        <v>1020</v>
      </c>
      <c r="K143" s="602"/>
    </row>
    <row r="144" spans="1:11" ht="14.1" customHeight="1" x14ac:dyDescent="0.2">
      <c r="A144" s="515"/>
      <c r="B144" s="599"/>
      <c r="C144" s="600"/>
      <c r="D144" s="600"/>
      <c r="E144" s="600"/>
      <c r="F144" s="600"/>
      <c r="G144" s="600">
        <v>455</v>
      </c>
      <c r="H144" s="600">
        <v>45511</v>
      </c>
      <c r="I144" s="601" t="str">
        <f>VLOOKUP(H144,'PLAN CONT'!$B$3:$C$1423,2,0)</f>
        <v>Instituciones financieras</v>
      </c>
      <c r="J144" s="602">
        <f>'CTA CTE'!J52</f>
        <v>180</v>
      </c>
      <c r="K144" s="602"/>
    </row>
    <row r="145" spans="1:13" ht="14.1" customHeight="1" x14ac:dyDescent="0.2">
      <c r="A145" s="515"/>
      <c r="B145" s="599"/>
      <c r="C145" s="600"/>
      <c r="D145" s="600"/>
      <c r="E145" s="600"/>
      <c r="F145" s="600"/>
      <c r="G145" s="600">
        <v>104</v>
      </c>
      <c r="H145" s="600">
        <v>1041</v>
      </c>
      <c r="I145" s="601" t="str">
        <f>VLOOKUP(H145,'PLAN CONT'!$B$3:$C$1423,2,0)</f>
        <v>Cuentas corrientes operativas</v>
      </c>
      <c r="J145" s="602"/>
      <c r="K145" s="602">
        <f>'CTA CTE'!J44+'CTA CTE'!J45+'CTA CTE'!J46+'CTA CTE'!J47+'CTA CTE'!J48+'CTA CTE'!J49+'CTA CTE'!J50+'CTA CTE'!J51+'CTA CTE'!J52+'CTA CTE'!J53</f>
        <v>19690</v>
      </c>
    </row>
    <row r="146" spans="1:13" ht="14.1" customHeight="1" x14ac:dyDescent="0.2">
      <c r="A146" s="515"/>
      <c r="B146" s="599"/>
      <c r="C146" s="600"/>
      <c r="D146" s="600"/>
      <c r="E146" s="600"/>
      <c r="F146" s="600"/>
      <c r="G146" s="600"/>
      <c r="H146" s="600"/>
      <c r="I146" s="601"/>
      <c r="J146" s="602"/>
      <c r="K146" s="602"/>
    </row>
    <row r="147" spans="1:13" ht="14.1" customHeight="1" x14ac:dyDescent="0.2">
      <c r="A147" s="515" t="s">
        <v>345</v>
      </c>
      <c r="B147" s="599">
        <v>40968</v>
      </c>
      <c r="C147" s="600" t="s">
        <v>1653</v>
      </c>
      <c r="D147" s="600"/>
      <c r="E147" s="600"/>
      <c r="F147" s="600"/>
      <c r="G147" s="600">
        <v>621</v>
      </c>
      <c r="H147" s="600">
        <v>6211</v>
      </c>
      <c r="I147" s="601" t="str">
        <f>VLOOKUP(H147,'PLAN CONT'!$B$3:$C$1423,2,0)</f>
        <v>Sueldos y salarios</v>
      </c>
      <c r="J147" s="602">
        <v>5000</v>
      </c>
      <c r="K147" s="602"/>
    </row>
    <row r="148" spans="1:13" ht="14.1" customHeight="1" x14ac:dyDescent="0.2">
      <c r="A148" s="515"/>
      <c r="B148" s="599"/>
      <c r="C148" s="600" t="s">
        <v>1590</v>
      </c>
      <c r="D148" s="600"/>
      <c r="E148" s="600"/>
      <c r="F148" s="600"/>
      <c r="G148" s="600">
        <v>627</v>
      </c>
      <c r="H148" s="600">
        <v>6271</v>
      </c>
      <c r="I148" s="601" t="str">
        <f>VLOOKUP(H148,'PLAN CONT'!$B$3:$C$1423,2,0)</f>
        <v>Régimen de prestaciones de salud</v>
      </c>
      <c r="J148" s="602">
        <v>450</v>
      </c>
      <c r="K148" s="602"/>
      <c r="M148" s="519">
        <v>0.3</v>
      </c>
    </row>
    <row r="149" spans="1:13" ht="14.1" customHeight="1" x14ac:dyDescent="0.2">
      <c r="A149" s="515"/>
      <c r="B149" s="599"/>
      <c r="C149" s="600"/>
      <c r="D149" s="600"/>
      <c r="E149" s="600"/>
      <c r="F149" s="600"/>
      <c r="G149" s="600">
        <v>401</v>
      </c>
      <c r="H149" s="600">
        <v>40173</v>
      </c>
      <c r="I149" s="601" t="str">
        <f>VLOOKUP(H149,'PLAN CONT'!$B$3:$C$1423,2,0)</f>
        <v>Renta de quinta categoría</v>
      </c>
      <c r="J149" s="602"/>
      <c r="K149" s="602">
        <v>200</v>
      </c>
      <c r="M149" s="519">
        <v>0.7</v>
      </c>
    </row>
    <row r="150" spans="1:13" ht="14.1" customHeight="1" x14ac:dyDescent="0.2">
      <c r="A150" s="515"/>
      <c r="B150" s="599"/>
      <c r="C150" s="600"/>
      <c r="D150" s="600"/>
      <c r="E150" s="600"/>
      <c r="F150" s="600"/>
      <c r="G150" s="600">
        <v>403</v>
      </c>
      <c r="H150" s="600">
        <v>4031</v>
      </c>
      <c r="I150" s="601" t="str">
        <f>VLOOKUP(H150,'PLAN CONT'!$B$3:$C$1423,2,0)</f>
        <v>ESSALUD</v>
      </c>
      <c r="J150" s="602"/>
      <c r="K150" s="602">
        <v>450</v>
      </c>
      <c r="M150" s="519"/>
    </row>
    <row r="151" spans="1:13" ht="14.1" customHeight="1" x14ac:dyDescent="0.2">
      <c r="A151" s="515"/>
      <c r="B151" s="599"/>
      <c r="C151" s="600"/>
      <c r="D151" s="600"/>
      <c r="E151" s="600"/>
      <c r="F151" s="600"/>
      <c r="G151" s="600">
        <v>403</v>
      </c>
      <c r="H151" s="600">
        <v>4032</v>
      </c>
      <c r="I151" s="601" t="str">
        <f>VLOOKUP(H151,'PLAN CONT'!$B$3:$C$1423,2,0)</f>
        <v>ONP</v>
      </c>
      <c r="J151" s="602"/>
      <c r="K151" s="602">
        <v>300</v>
      </c>
      <c r="M151" s="519"/>
    </row>
    <row r="152" spans="1:13" ht="14.1" customHeight="1" x14ac:dyDescent="0.2">
      <c r="A152" s="515"/>
      <c r="B152" s="599"/>
      <c r="C152" s="600"/>
      <c r="D152" s="600"/>
      <c r="E152" s="600"/>
      <c r="F152" s="600"/>
      <c r="G152" s="600">
        <v>407</v>
      </c>
      <c r="H152" s="600">
        <v>407</v>
      </c>
      <c r="I152" s="601" t="str">
        <f>VLOOKUP(H152,'PLAN CONT'!$B$3:$C$1423,2,0)</f>
        <v>Administradoras de fondos de pensiones</v>
      </c>
      <c r="J152" s="602">
        <v>0</v>
      </c>
      <c r="K152" s="602">
        <v>350</v>
      </c>
    </row>
    <row r="153" spans="1:13" ht="14.1" customHeight="1" x14ac:dyDescent="0.2">
      <c r="A153" s="515"/>
      <c r="B153" s="599"/>
      <c r="C153" s="600"/>
      <c r="D153" s="600"/>
      <c r="E153" s="600"/>
      <c r="F153" s="600"/>
      <c r="G153" s="600">
        <v>411</v>
      </c>
      <c r="H153" s="600">
        <v>4111</v>
      </c>
      <c r="I153" s="601" t="str">
        <f>VLOOKUP(H153,'PLAN CONT'!$B$3:$C$1423,2,0)</f>
        <v>Sueldos y salarios por pagar</v>
      </c>
      <c r="J153" s="602"/>
      <c r="K153" s="602">
        <v>4150</v>
      </c>
    </row>
    <row r="154" spans="1:13" ht="14.1" customHeight="1" x14ac:dyDescent="0.2">
      <c r="A154" s="515"/>
      <c r="B154" s="599"/>
      <c r="C154" s="600"/>
      <c r="D154" s="600"/>
      <c r="E154" s="600"/>
      <c r="F154" s="600"/>
      <c r="G154" s="600"/>
      <c r="H154" s="600"/>
      <c r="I154" s="601"/>
      <c r="J154" s="602"/>
      <c r="K154" s="602"/>
    </row>
    <row r="155" spans="1:13" ht="14.1" customHeight="1" x14ac:dyDescent="0.2">
      <c r="A155" s="515" t="s">
        <v>350</v>
      </c>
      <c r="B155" s="599">
        <v>40968</v>
      </c>
      <c r="C155" s="600" t="s">
        <v>1639</v>
      </c>
      <c r="D155" s="600"/>
      <c r="E155" s="600"/>
      <c r="F155" s="600"/>
      <c r="G155" s="600">
        <v>681</v>
      </c>
      <c r="H155" s="600">
        <v>68143</v>
      </c>
      <c r="I155" s="601" t="str">
        <f>VLOOKUP(H155,'PLAN CONT'!$B$3:$C$1423,2,0)</f>
        <v>Equipo de transporte</v>
      </c>
      <c r="J155" s="602">
        <v>1083.33</v>
      </c>
      <c r="K155" s="602"/>
    </row>
    <row r="156" spans="1:13" ht="14.1" customHeight="1" x14ac:dyDescent="0.2">
      <c r="A156" s="515"/>
      <c r="B156" s="599"/>
      <c r="C156" s="600" t="s">
        <v>1654</v>
      </c>
      <c r="D156" s="600"/>
      <c r="E156" s="600"/>
      <c r="F156" s="600"/>
      <c r="G156" s="600">
        <v>391</v>
      </c>
      <c r="H156" s="600">
        <v>39133</v>
      </c>
      <c r="I156" s="601" t="str">
        <f>VLOOKUP(H156,'PLAN CONT'!$B$3:$C$1423,2,0)</f>
        <v>Equipo de transporte</v>
      </c>
      <c r="J156" s="602"/>
      <c r="K156" s="602">
        <f>J155</f>
        <v>1083.33</v>
      </c>
    </row>
    <row r="157" spans="1:13" ht="14.1" customHeight="1" x14ac:dyDescent="0.2">
      <c r="A157" s="515"/>
      <c r="B157" s="599"/>
      <c r="C157" s="600"/>
      <c r="D157" s="600"/>
      <c r="E157" s="600"/>
      <c r="F157" s="600"/>
      <c r="G157" s="600"/>
      <c r="H157" s="600"/>
      <c r="I157" s="601"/>
      <c r="J157" s="602"/>
      <c r="K157" s="602"/>
    </row>
    <row r="158" spans="1:13" ht="14.1" customHeight="1" x14ac:dyDescent="0.2">
      <c r="A158" s="515"/>
      <c r="B158" s="599">
        <v>40968</v>
      </c>
      <c r="C158" s="600" t="s">
        <v>1655</v>
      </c>
      <c r="D158" s="600"/>
      <c r="E158" s="600"/>
      <c r="F158" s="600"/>
      <c r="G158" s="600">
        <v>632</v>
      </c>
      <c r="H158" s="600">
        <v>6321</v>
      </c>
      <c r="I158" s="601" t="str">
        <f>VLOOKUP(H158,'PLAN CONT'!$B$3:$C$1423,2,0)</f>
        <v>Honorarios</v>
      </c>
      <c r="J158" s="602">
        <v>500</v>
      </c>
      <c r="K158" s="602"/>
    </row>
    <row r="159" spans="1:13" ht="14.1" customHeight="1" x14ac:dyDescent="0.2">
      <c r="A159" s="515"/>
      <c r="B159" s="599"/>
      <c r="C159" s="600" t="s">
        <v>1656</v>
      </c>
      <c r="D159" s="600"/>
      <c r="E159" s="600"/>
      <c r="F159" s="600"/>
      <c r="G159" s="600">
        <v>424</v>
      </c>
      <c r="H159" s="600">
        <v>424</v>
      </c>
      <c r="I159" s="601" t="str">
        <f>VLOOKUP(H159,'PLAN CONT'!$B$3:$C$1423,2,0)</f>
        <v>Honorarios por pagar</v>
      </c>
      <c r="J159" s="602"/>
      <c r="K159" s="602">
        <v>500</v>
      </c>
    </row>
    <row r="160" spans="1:13" ht="14.1" customHeight="1" x14ac:dyDescent="0.2">
      <c r="A160" s="515"/>
      <c r="B160" s="599"/>
      <c r="C160" s="600"/>
      <c r="D160" s="600"/>
      <c r="E160" s="600"/>
      <c r="F160" s="600"/>
      <c r="G160" s="600"/>
      <c r="H160" s="600"/>
      <c r="I160" s="601"/>
      <c r="J160" s="602"/>
      <c r="K160" s="602"/>
    </row>
    <row r="161" spans="1:11" ht="14.1" customHeight="1" x14ac:dyDescent="0.2">
      <c r="A161" s="515"/>
      <c r="B161" s="599">
        <v>40968</v>
      </c>
      <c r="C161" s="600" t="s">
        <v>1657</v>
      </c>
      <c r="D161" s="600"/>
      <c r="E161" s="600"/>
      <c r="F161" s="600"/>
      <c r="G161" s="600">
        <v>629</v>
      </c>
      <c r="H161" s="600">
        <v>6291</v>
      </c>
      <c r="I161" s="601" t="str">
        <f>VLOOKUP(H161,'PLAN CONT'!$B$3:$C$1423,2,0)</f>
        <v>Compensación por tiempo de servicio</v>
      </c>
      <c r="J161" s="602">
        <f>PLANILLA!K26</f>
        <v>427.77777777777777</v>
      </c>
      <c r="K161" s="602"/>
    </row>
    <row r="162" spans="1:11" ht="14.1" customHeight="1" x14ac:dyDescent="0.2">
      <c r="A162" s="515"/>
      <c r="B162" s="599"/>
      <c r="C162" s="600"/>
      <c r="D162" s="600"/>
      <c r="E162" s="600"/>
      <c r="F162" s="600"/>
      <c r="G162" s="600">
        <v>415</v>
      </c>
      <c r="H162" s="600">
        <v>4151</v>
      </c>
      <c r="I162" s="601" t="str">
        <f>VLOOKUP(H162,'PLAN CONT'!$B$3:$C$1423,2,0)</f>
        <v>Compensación por tiempo de servicios</v>
      </c>
      <c r="J162" s="602">
        <v>0</v>
      </c>
      <c r="K162" s="602">
        <f>J161</f>
        <v>427.77777777777777</v>
      </c>
    </row>
    <row r="163" spans="1:11" ht="14.1" customHeight="1" x14ac:dyDescent="0.2">
      <c r="A163" s="515"/>
      <c r="B163" s="599"/>
      <c r="C163" s="600"/>
      <c r="D163" s="600"/>
      <c r="E163" s="600"/>
      <c r="F163" s="600"/>
      <c r="G163" s="600"/>
      <c r="H163" s="600"/>
      <c r="I163" s="601"/>
      <c r="J163" s="602"/>
      <c r="K163" s="602"/>
    </row>
    <row r="164" spans="1:11" ht="14.1" customHeight="1" x14ac:dyDescent="0.2">
      <c r="A164" s="515"/>
      <c r="B164" s="599">
        <v>40968</v>
      </c>
      <c r="C164" s="600" t="s">
        <v>1658</v>
      </c>
      <c r="D164" s="600"/>
      <c r="E164" s="600"/>
      <c r="F164" s="600"/>
      <c r="G164" s="600">
        <v>673</v>
      </c>
      <c r="H164" s="600">
        <v>67311</v>
      </c>
      <c r="I164" s="601" t="str">
        <f>VLOOKUP(H164,'PLAN CONT'!$B$3:$C$1423,2,0)</f>
        <v>Instituciones financieras</v>
      </c>
      <c r="J164" s="602">
        <v>180</v>
      </c>
      <c r="K164" s="602"/>
    </row>
    <row r="165" spans="1:11" ht="14.1" customHeight="1" x14ac:dyDescent="0.2">
      <c r="A165" s="515"/>
      <c r="B165" s="599"/>
      <c r="C165" s="600" t="s">
        <v>1659</v>
      </c>
      <c r="D165" s="600"/>
      <c r="E165" s="600"/>
      <c r="F165" s="600"/>
      <c r="G165" s="600">
        <v>373</v>
      </c>
      <c r="H165" s="600">
        <v>3731</v>
      </c>
      <c r="I165" s="601" t="str">
        <f>VLOOKUP(H165,'PLAN CONT'!$B$3:$C$1423,2,0)</f>
        <v xml:space="preserve">INTERESES NO DEVENGADOS </v>
      </c>
      <c r="J165" s="602"/>
      <c r="K165" s="602">
        <f>J164</f>
        <v>180</v>
      </c>
    </row>
    <row r="166" spans="1:11" ht="14.1" customHeight="1" x14ac:dyDescent="0.2">
      <c r="A166" s="515"/>
      <c r="B166" s="599"/>
      <c r="C166" s="600"/>
      <c r="D166" s="600"/>
      <c r="E166" s="600"/>
      <c r="F166" s="600"/>
      <c r="G166" s="600"/>
      <c r="H166" s="600"/>
      <c r="I166" s="601"/>
      <c r="J166" s="602"/>
      <c r="K166" s="602"/>
    </row>
    <row r="167" spans="1:11" ht="14.1" customHeight="1" x14ac:dyDescent="0.2">
      <c r="A167" s="515"/>
      <c r="B167" s="599">
        <v>40968</v>
      </c>
      <c r="C167" s="600" t="s">
        <v>1632</v>
      </c>
      <c r="D167" s="600"/>
      <c r="E167" s="600"/>
      <c r="F167" s="600"/>
      <c r="G167" s="600">
        <v>942</v>
      </c>
      <c r="H167" s="600">
        <v>942</v>
      </c>
      <c r="I167" s="601" t="str">
        <f>VLOOKUP(H167,'PLAN CONT'!$B$3:$C$1423,2,0)</f>
        <v>GASTOS DE PERSONAL, DIRECTORES Y GERENTES</v>
      </c>
      <c r="J167" s="602">
        <f>(J147+J148+J161)*$M$148</f>
        <v>1763.3333333333333</v>
      </c>
      <c r="K167" s="602"/>
    </row>
    <row r="168" spans="1:11" ht="14.1" customHeight="1" x14ac:dyDescent="0.2">
      <c r="A168" s="515"/>
      <c r="B168" s="599"/>
      <c r="C168" s="600" t="s">
        <v>1665</v>
      </c>
      <c r="D168" s="600"/>
      <c r="E168" s="600"/>
      <c r="F168" s="600"/>
      <c r="G168" s="600">
        <v>943</v>
      </c>
      <c r="H168" s="600">
        <v>943</v>
      </c>
      <c r="I168" s="601" t="str">
        <f>VLOOKUP(H168,'PLAN CONT'!$B$3:$C$1423,2,0)</f>
        <v>GASTO DE SERVICIOS</v>
      </c>
      <c r="J168" s="602" t="e">
        <f>(J114+J116+J115+J158)*$M$148</f>
        <v>#REF!</v>
      </c>
      <c r="K168" s="602"/>
    </row>
    <row r="169" spans="1:11" ht="14.1" customHeight="1" x14ac:dyDescent="0.2">
      <c r="A169" s="515"/>
      <c r="B169" s="599"/>
      <c r="C169" s="600"/>
      <c r="D169" s="600"/>
      <c r="E169" s="600"/>
      <c r="F169" s="600"/>
      <c r="G169" s="600">
        <v>944</v>
      </c>
      <c r="H169" s="600">
        <v>944</v>
      </c>
      <c r="I169" s="601" t="str">
        <f>VLOOKUP(H169,'PLAN CONT'!$B$3:$C$1423,2,0)</f>
        <v>GASTO DE TRIBUTO</v>
      </c>
      <c r="J169" s="602">
        <v>0</v>
      </c>
      <c r="K169" s="602"/>
    </row>
    <row r="170" spans="1:11" ht="14.1" customHeight="1" x14ac:dyDescent="0.2">
      <c r="A170" s="515"/>
      <c r="B170" s="599"/>
      <c r="C170" s="600"/>
      <c r="D170" s="600"/>
      <c r="E170" s="600"/>
      <c r="F170" s="600"/>
      <c r="G170" s="600">
        <v>945</v>
      </c>
      <c r="H170" s="600">
        <v>945</v>
      </c>
      <c r="I170" s="601" t="str">
        <f>VLOOKUP(H170,'PLAN CONT'!$B$3:$C$1423,2,0)</f>
        <v>GASTO DE GESTION</v>
      </c>
      <c r="J170" s="602">
        <v>0</v>
      </c>
      <c r="K170" s="602"/>
    </row>
    <row r="171" spans="1:11" ht="14.1" customHeight="1" x14ac:dyDescent="0.2">
      <c r="A171" s="515"/>
      <c r="B171" s="599"/>
      <c r="C171" s="600"/>
      <c r="D171" s="600"/>
      <c r="E171" s="600"/>
      <c r="F171" s="600"/>
      <c r="G171" s="600">
        <v>948</v>
      </c>
      <c r="H171" s="600">
        <v>948</v>
      </c>
      <c r="I171" s="601" t="str">
        <f>VLOOKUP(H171,'PLAN CONT'!$B$3:$C$1423,2,0)</f>
        <v>GASTO DE VALUACION</v>
      </c>
      <c r="J171" s="602">
        <f>J155*$M$148</f>
        <v>324.99899999999997</v>
      </c>
      <c r="K171" s="602"/>
    </row>
    <row r="172" spans="1:11" ht="14.1" customHeight="1" x14ac:dyDescent="0.2">
      <c r="A172" s="515"/>
      <c r="B172" s="599"/>
      <c r="C172" s="600"/>
      <c r="D172" s="600"/>
      <c r="E172" s="600"/>
      <c r="F172" s="600"/>
      <c r="G172" s="600">
        <v>952</v>
      </c>
      <c r="H172" s="600">
        <v>952</v>
      </c>
      <c r="I172" s="601" t="str">
        <f>VLOOKUP(H172,'PLAN CONT'!$B$3:$C$1423,2,0)</f>
        <v>GASTOS DE PERSONAL, DIRECTORES Y GERENTES</v>
      </c>
      <c r="J172" s="602">
        <f>(J147+J148+J161)*$M$149</f>
        <v>4114.4444444444443</v>
      </c>
      <c r="K172" s="602"/>
    </row>
    <row r="173" spans="1:11" ht="14.1" customHeight="1" x14ac:dyDescent="0.2">
      <c r="A173" s="515"/>
      <c r="B173" s="599"/>
      <c r="C173" s="600"/>
      <c r="D173" s="600"/>
      <c r="E173" s="600"/>
      <c r="F173" s="600"/>
      <c r="G173" s="600">
        <v>953</v>
      </c>
      <c r="H173" s="600">
        <v>953</v>
      </c>
      <c r="I173" s="601" t="str">
        <f>VLOOKUP(H173,'PLAN CONT'!$B$3:$C$1423,2,0)</f>
        <v>GASTO DE SERVICIOS</v>
      </c>
      <c r="J173" s="602" t="e">
        <f>(J114+J115+J116+J158)*$M$149</f>
        <v>#REF!</v>
      </c>
      <c r="K173" s="602"/>
    </row>
    <row r="174" spans="1:11" ht="14.1" customHeight="1" x14ac:dyDescent="0.2">
      <c r="A174" s="515"/>
      <c r="B174" s="599"/>
      <c r="C174" s="600"/>
      <c r="D174" s="600"/>
      <c r="E174" s="600"/>
      <c r="F174" s="600"/>
      <c r="G174" s="600">
        <v>954</v>
      </c>
      <c r="H174" s="600">
        <v>954</v>
      </c>
      <c r="I174" s="601" t="str">
        <f>VLOOKUP(H174,'PLAN CONT'!$B$3:$C$1423,2,0)</f>
        <v>GASTOS POR TRIBUTOS - VENTAS</v>
      </c>
      <c r="J174" s="602">
        <v>0</v>
      </c>
      <c r="K174" s="602"/>
    </row>
    <row r="175" spans="1:11" ht="14.1" customHeight="1" x14ac:dyDescent="0.2">
      <c r="A175" s="515"/>
      <c r="B175" s="599"/>
      <c r="C175" s="600"/>
      <c r="D175" s="600"/>
      <c r="E175" s="600"/>
      <c r="F175" s="600"/>
      <c r="G175" s="600">
        <v>955</v>
      </c>
      <c r="H175" s="600">
        <v>955</v>
      </c>
      <c r="I175" s="601" t="str">
        <f>VLOOKUP(H175,'PLAN CONT'!$B$3:$C$1423,2,0)</f>
        <v>GASTO DE GESTION</v>
      </c>
      <c r="J175" s="602">
        <v>0</v>
      </c>
      <c r="K175" s="602"/>
    </row>
    <row r="176" spans="1:11" ht="14.1" customHeight="1" x14ac:dyDescent="0.2">
      <c r="A176" s="515"/>
      <c r="B176" s="599"/>
      <c r="C176" s="600"/>
      <c r="D176" s="600"/>
      <c r="E176" s="600"/>
      <c r="F176" s="600"/>
      <c r="G176" s="600">
        <v>958</v>
      </c>
      <c r="H176" s="600">
        <v>958</v>
      </c>
      <c r="I176" s="601" t="str">
        <f>VLOOKUP(H176,'PLAN CONT'!$B$3:$C$1423,2,0)</f>
        <v>GASTO DE VALUACION</v>
      </c>
      <c r="J176" s="602">
        <f>J155*$M$149</f>
        <v>758.3309999999999</v>
      </c>
      <c r="K176" s="602"/>
    </row>
    <row r="177" spans="1:11" ht="14.1" customHeight="1" x14ac:dyDescent="0.2">
      <c r="A177" s="515"/>
      <c r="B177" s="599"/>
      <c r="C177" s="600"/>
      <c r="D177" s="600"/>
      <c r="E177" s="600"/>
      <c r="F177" s="600"/>
      <c r="G177" s="600">
        <v>974</v>
      </c>
      <c r="H177" s="600">
        <v>974</v>
      </c>
      <c r="I177" s="601" t="str">
        <f>VLOOKUP(H177,'PLAN CONT'!$B$3:$C$1423,2,0)</f>
        <v>GASTOS POR TRIBUTO - ITF</v>
      </c>
      <c r="J177" s="602">
        <v>0</v>
      </c>
      <c r="K177" s="602"/>
    </row>
    <row r="178" spans="1:11" ht="14.1" customHeight="1" x14ac:dyDescent="0.2">
      <c r="A178" s="515"/>
      <c r="B178" s="599"/>
      <c r="C178" s="600"/>
      <c r="D178" s="600"/>
      <c r="E178" s="600"/>
      <c r="F178" s="600"/>
      <c r="G178" s="600">
        <v>977</v>
      </c>
      <c r="H178" s="600">
        <v>977</v>
      </c>
      <c r="I178" s="601" t="str">
        <f>VLOOKUP(H178,'PLAN CONT'!$B$3:$C$1423,2,0)</f>
        <v>GASTOS FINANCIEROS</v>
      </c>
      <c r="J178" s="602">
        <f>J164</f>
        <v>180</v>
      </c>
      <c r="K178" s="602"/>
    </row>
    <row r="179" spans="1:11" ht="14.1" customHeight="1" x14ac:dyDescent="0.2">
      <c r="A179" s="515"/>
      <c r="B179" s="599"/>
      <c r="C179" s="600"/>
      <c r="D179" s="600"/>
      <c r="E179" s="600"/>
      <c r="F179" s="600"/>
      <c r="G179" s="600">
        <v>791</v>
      </c>
      <c r="H179" s="600">
        <v>791</v>
      </c>
      <c r="I179" s="601" t="str">
        <f>VLOOKUP(H179,'PLAN CONT'!$B$3:$C$1423,2,0)</f>
        <v>Cargas imputables a cuentas de costos y gastos</v>
      </c>
      <c r="J179" s="602">
        <v>0</v>
      </c>
      <c r="K179" s="602" t="e">
        <f>SUM(J167:J178)</f>
        <v>#REF!</v>
      </c>
    </row>
    <row r="180" spans="1:11" ht="14.1" customHeight="1" x14ac:dyDescent="0.2">
      <c r="A180" s="515"/>
      <c r="B180" s="509"/>
      <c r="C180" s="511"/>
      <c r="D180" s="511"/>
      <c r="E180" s="511"/>
      <c r="F180" s="511"/>
      <c r="G180" s="511"/>
      <c r="H180" s="511"/>
      <c r="I180" s="516"/>
      <c r="J180" s="558"/>
      <c r="K180" s="558"/>
    </row>
    <row r="181" spans="1:11" ht="14.1" customHeight="1" x14ac:dyDescent="0.2">
      <c r="A181" s="515"/>
      <c r="B181" s="594">
        <v>40998</v>
      </c>
      <c r="C181" s="595" t="s">
        <v>1641</v>
      </c>
      <c r="D181" s="595"/>
      <c r="E181" s="595"/>
      <c r="F181" s="595"/>
      <c r="G181" s="595">
        <v>601</v>
      </c>
      <c r="H181" s="595">
        <v>6011</v>
      </c>
      <c r="I181" s="596" t="str">
        <f>VLOOKUP(H181,'PLAN CONT'!$B$3:$C$1423,2,0)</f>
        <v>Mercaderías manufacturadas</v>
      </c>
      <c r="J181" s="597">
        <v>0</v>
      </c>
      <c r="K181" s="597"/>
    </row>
    <row r="182" spans="1:11" ht="14.1" customHeight="1" x14ac:dyDescent="0.2">
      <c r="A182" s="515"/>
      <c r="B182" s="594"/>
      <c r="C182" s="595" t="s">
        <v>1660</v>
      </c>
      <c r="D182" s="595"/>
      <c r="E182" s="595"/>
      <c r="F182" s="595"/>
      <c r="G182" s="595">
        <v>401</v>
      </c>
      <c r="H182" s="595">
        <v>40111</v>
      </c>
      <c r="I182" s="596" t="str">
        <f>VLOOKUP(H182,'PLAN CONT'!$B$3:$C$1423,2,0)</f>
        <v>IGV - Cuenta propia</v>
      </c>
      <c r="J182" s="597">
        <f>J181*18%</f>
        <v>0</v>
      </c>
      <c r="K182" s="597"/>
    </row>
    <row r="183" spans="1:11" ht="14.1" customHeight="1" x14ac:dyDescent="0.2">
      <c r="A183" s="515"/>
      <c r="B183" s="594"/>
      <c r="C183" s="595"/>
      <c r="D183" s="595"/>
      <c r="E183" s="595"/>
      <c r="F183" s="595"/>
      <c r="G183" s="595">
        <v>421</v>
      </c>
      <c r="H183" s="595">
        <v>4212</v>
      </c>
      <c r="I183" s="596" t="str">
        <f>VLOOKUP(H183,'PLAN CONT'!$B$3:$C$1423,2,0)</f>
        <v>Emitidas</v>
      </c>
      <c r="J183" s="597"/>
      <c r="K183" s="597">
        <f>J181+J182</f>
        <v>0</v>
      </c>
    </row>
    <row r="184" spans="1:11" ht="14.1" customHeight="1" x14ac:dyDescent="0.2">
      <c r="A184" s="515"/>
      <c r="B184" s="594"/>
      <c r="C184" s="595"/>
      <c r="D184" s="595"/>
      <c r="E184" s="595"/>
      <c r="F184" s="595"/>
      <c r="G184" s="595"/>
      <c r="H184" s="595"/>
      <c r="I184" s="596"/>
      <c r="J184" s="597"/>
      <c r="K184" s="597"/>
    </row>
    <row r="185" spans="1:11" ht="14.1" customHeight="1" x14ac:dyDescent="0.2">
      <c r="A185" s="515"/>
      <c r="B185" s="594">
        <v>40998</v>
      </c>
      <c r="C185" s="595" t="s">
        <v>1587</v>
      </c>
      <c r="D185" s="595"/>
      <c r="E185" s="595"/>
      <c r="F185" s="595"/>
      <c r="G185" s="595">
        <v>201</v>
      </c>
      <c r="H185" s="595">
        <v>20111</v>
      </c>
      <c r="I185" s="596" t="str">
        <f>VLOOKUP(H185,'PLAN CONT'!$B$3:$C$1423,2,0)</f>
        <v>Costo</v>
      </c>
      <c r="J185" s="597">
        <f>J181</f>
        <v>0</v>
      </c>
      <c r="K185" s="597"/>
    </row>
    <row r="186" spans="1:11" ht="14.1" customHeight="1" x14ac:dyDescent="0.2">
      <c r="A186" s="515"/>
      <c r="B186" s="594"/>
      <c r="C186" s="595"/>
      <c r="D186" s="595"/>
      <c r="E186" s="595"/>
      <c r="F186" s="595"/>
      <c r="G186" s="595">
        <v>611</v>
      </c>
      <c r="H186" s="595">
        <v>6111</v>
      </c>
      <c r="I186" s="596" t="str">
        <f>VLOOKUP(H186,'PLAN CONT'!$B$3:$C$1423,2,0)</f>
        <v>Mercaderías manufacturadas</v>
      </c>
      <c r="J186" s="597"/>
      <c r="K186" s="597">
        <f>J185</f>
        <v>0</v>
      </c>
    </row>
    <row r="187" spans="1:11" ht="14.1" customHeight="1" x14ac:dyDescent="0.2">
      <c r="A187" s="515"/>
      <c r="B187" s="594"/>
      <c r="C187" s="595"/>
      <c r="D187" s="595"/>
      <c r="E187" s="595"/>
      <c r="F187" s="595"/>
      <c r="G187" s="595"/>
      <c r="H187" s="595"/>
      <c r="I187" s="596"/>
      <c r="J187" s="597"/>
      <c r="K187" s="597"/>
    </row>
    <row r="188" spans="1:11" ht="14.1" customHeight="1" x14ac:dyDescent="0.2">
      <c r="A188" s="515"/>
      <c r="B188" s="594">
        <v>40998</v>
      </c>
      <c r="C188" s="595" t="s">
        <v>1641</v>
      </c>
      <c r="D188" s="595"/>
      <c r="E188" s="595"/>
      <c r="F188" s="595"/>
      <c r="G188" s="595">
        <v>121</v>
      </c>
      <c r="H188" s="595">
        <v>1213</v>
      </c>
      <c r="I188" s="596" t="str">
        <f>VLOOKUP(H188,'PLAN CONT'!$B$3:$C$1423,2,0)</f>
        <v>En cobranza</v>
      </c>
      <c r="J188" s="597">
        <f>K190+K189</f>
        <v>0</v>
      </c>
      <c r="K188" s="597"/>
    </row>
    <row r="189" spans="1:11" ht="14.1" customHeight="1" x14ac:dyDescent="0.2">
      <c r="A189" s="515"/>
      <c r="B189" s="594"/>
      <c r="C189" s="595" t="s">
        <v>1661</v>
      </c>
      <c r="D189" s="595"/>
      <c r="E189" s="595"/>
      <c r="F189" s="595"/>
      <c r="G189" s="595">
        <v>401</v>
      </c>
      <c r="H189" s="595">
        <v>40111</v>
      </c>
      <c r="I189" s="596" t="str">
        <f>VLOOKUP(H189,'PLAN CONT'!$B$3:$C$1423,2,0)</f>
        <v>IGV - Cuenta propia</v>
      </c>
      <c r="J189" s="597"/>
      <c r="K189" s="597">
        <f>K190*1.18</f>
        <v>0</v>
      </c>
    </row>
    <row r="190" spans="1:11" ht="14.1" customHeight="1" x14ac:dyDescent="0.2">
      <c r="A190" s="515"/>
      <c r="B190" s="594"/>
      <c r="C190" s="595"/>
      <c r="D190" s="595"/>
      <c r="E190" s="595"/>
      <c r="F190" s="595"/>
      <c r="G190" s="595">
        <v>701</v>
      </c>
      <c r="H190" s="595">
        <v>70111</v>
      </c>
      <c r="I190" s="596" t="str">
        <f>VLOOKUP(H190,'PLAN CONT'!$B$3:$C$1423,2,0)</f>
        <v>Terceros</v>
      </c>
      <c r="J190" s="597"/>
      <c r="K190" s="597">
        <v>0</v>
      </c>
    </row>
    <row r="191" spans="1:11" ht="14.1" customHeight="1" x14ac:dyDescent="0.2">
      <c r="A191" s="515"/>
      <c r="B191" s="594"/>
      <c r="C191" s="595"/>
      <c r="D191" s="595"/>
      <c r="E191" s="595"/>
      <c r="F191" s="595"/>
      <c r="G191" s="595"/>
      <c r="H191" s="595"/>
      <c r="I191" s="596"/>
      <c r="J191" s="597"/>
      <c r="K191" s="597"/>
    </row>
    <row r="192" spans="1:11" ht="14.1" customHeight="1" x14ac:dyDescent="0.2">
      <c r="A192" s="515"/>
      <c r="B192" s="594">
        <v>40998</v>
      </c>
      <c r="C192" s="595" t="s">
        <v>1684</v>
      </c>
      <c r="D192" s="595"/>
      <c r="E192" s="595"/>
      <c r="F192" s="595"/>
      <c r="G192" s="595">
        <v>691</v>
      </c>
      <c r="H192" s="595">
        <v>69111</v>
      </c>
      <c r="I192" s="596" t="str">
        <f>VLOOKUP(H192,'PLAN CONT'!$B$3:$C$1423,2,0)</f>
        <v>Terceros</v>
      </c>
      <c r="J192" s="597">
        <v>0</v>
      </c>
      <c r="K192" s="597"/>
    </row>
    <row r="193" spans="1:11" ht="14.1" customHeight="1" x14ac:dyDescent="0.2">
      <c r="A193" s="515"/>
      <c r="B193" s="594"/>
      <c r="C193" s="595"/>
      <c r="D193" s="595"/>
      <c r="E193" s="595"/>
      <c r="F193" s="595"/>
      <c r="G193" s="595">
        <v>201</v>
      </c>
      <c r="H193" s="595">
        <v>20111</v>
      </c>
      <c r="I193" s="596" t="str">
        <f>VLOOKUP(H193,'PLAN CONT'!$B$3:$C$1423,2,0)</f>
        <v>Costo</v>
      </c>
      <c r="J193" s="597"/>
      <c r="K193" s="597">
        <f>J192</f>
        <v>0</v>
      </c>
    </row>
    <row r="194" spans="1:11" ht="14.1" customHeight="1" x14ac:dyDescent="0.2">
      <c r="A194" s="515"/>
      <c r="B194" s="594"/>
      <c r="C194" s="595"/>
      <c r="D194" s="595"/>
      <c r="E194" s="595"/>
      <c r="F194" s="595"/>
      <c r="G194" s="595"/>
      <c r="H194" s="595"/>
      <c r="I194" s="596"/>
      <c r="J194" s="597"/>
      <c r="K194" s="597"/>
    </row>
    <row r="195" spans="1:11" ht="14.1" customHeight="1" x14ac:dyDescent="0.2">
      <c r="A195" s="515"/>
      <c r="B195" s="594">
        <v>40998</v>
      </c>
      <c r="C195" s="595" t="s">
        <v>1645</v>
      </c>
      <c r="D195" s="595"/>
      <c r="E195" s="595"/>
      <c r="F195" s="595"/>
      <c r="G195" s="595">
        <v>101</v>
      </c>
      <c r="H195" s="595">
        <v>1011</v>
      </c>
      <c r="I195" s="596" t="str">
        <f>VLOOKUP(H195,'PLAN CONT'!$B$3:$C$1423,2,0)</f>
        <v xml:space="preserve">EFECTIVO </v>
      </c>
      <c r="J195" s="597">
        <v>0</v>
      </c>
      <c r="K195" s="597"/>
    </row>
    <row r="196" spans="1:11" ht="14.1" customHeight="1" x14ac:dyDescent="0.2">
      <c r="A196" s="515"/>
      <c r="B196" s="594"/>
      <c r="C196" s="595" t="s">
        <v>1662</v>
      </c>
      <c r="D196" s="595"/>
      <c r="E196" s="595"/>
      <c r="F196" s="595"/>
      <c r="G196" s="595">
        <v>121</v>
      </c>
      <c r="H196" s="595">
        <v>1213</v>
      </c>
      <c r="I196" s="596" t="str">
        <f>VLOOKUP(H196,'PLAN CONT'!$B$3:$C$1423,2,0)</f>
        <v>En cobranza</v>
      </c>
      <c r="J196" s="597"/>
      <c r="K196" s="597">
        <f>J195</f>
        <v>0</v>
      </c>
    </row>
    <row r="197" spans="1:11" ht="14.1" customHeight="1" x14ac:dyDescent="0.2">
      <c r="A197" s="515"/>
      <c r="B197" s="594"/>
      <c r="C197" s="595"/>
      <c r="D197" s="595"/>
      <c r="E197" s="595"/>
      <c r="F197" s="595"/>
      <c r="G197" s="595"/>
      <c r="H197" s="595"/>
      <c r="I197" s="596"/>
      <c r="J197" s="597"/>
      <c r="K197" s="597"/>
    </row>
    <row r="198" spans="1:11" ht="14.1" customHeight="1" x14ac:dyDescent="0.2">
      <c r="A198" s="515"/>
      <c r="B198" s="594">
        <v>40998</v>
      </c>
      <c r="C198" s="595" t="s">
        <v>1663</v>
      </c>
      <c r="D198" s="595"/>
      <c r="E198" s="595"/>
      <c r="F198" s="595"/>
      <c r="G198" s="595">
        <v>104</v>
      </c>
      <c r="H198" s="595">
        <v>1041</v>
      </c>
      <c r="I198" s="596" t="str">
        <f>VLOOKUP(H198,'PLAN CONT'!$B$3:$C$1423,2,0)</f>
        <v>Cuentas corrientes operativas</v>
      </c>
      <c r="J198" s="597">
        <v>0</v>
      </c>
      <c r="K198" s="597"/>
    </row>
    <row r="199" spans="1:11" ht="14.1" customHeight="1" x14ac:dyDescent="0.2">
      <c r="A199" s="515"/>
      <c r="B199" s="594"/>
      <c r="C199" s="595" t="s">
        <v>1662</v>
      </c>
      <c r="D199" s="595"/>
      <c r="E199" s="595"/>
      <c r="F199" s="595"/>
      <c r="G199" s="595">
        <v>101</v>
      </c>
      <c r="H199" s="595">
        <v>1011</v>
      </c>
      <c r="I199" s="596" t="str">
        <f>VLOOKUP(H199,'PLAN CONT'!$B$3:$C$1423,2,0)</f>
        <v xml:space="preserve">EFECTIVO </v>
      </c>
      <c r="J199" s="597"/>
      <c r="K199" s="597">
        <f>J198</f>
        <v>0</v>
      </c>
    </row>
    <row r="200" spans="1:11" ht="14.1" customHeight="1" x14ac:dyDescent="0.2">
      <c r="A200" s="515"/>
      <c r="B200" s="594"/>
      <c r="C200" s="595"/>
      <c r="D200" s="595"/>
      <c r="E200" s="595"/>
      <c r="F200" s="595"/>
      <c r="G200" s="595"/>
      <c r="H200" s="595"/>
      <c r="I200" s="596"/>
      <c r="J200" s="597"/>
      <c r="K200" s="597"/>
    </row>
    <row r="201" spans="1:11" ht="14.1" customHeight="1" x14ac:dyDescent="0.2">
      <c r="A201" s="515"/>
      <c r="B201" s="594">
        <v>40998</v>
      </c>
      <c r="C201" s="595" t="s">
        <v>1645</v>
      </c>
      <c r="D201" s="595"/>
      <c r="E201" s="595"/>
      <c r="F201" s="595"/>
      <c r="G201" s="595">
        <v>104</v>
      </c>
      <c r="H201" s="595">
        <v>1041</v>
      </c>
      <c r="I201" s="596" t="str">
        <f>VLOOKUP(H201,'PLAN CONT'!$B$3:$C$1423,2,0)</f>
        <v>Cuentas corrientes operativas</v>
      </c>
      <c r="J201" s="597">
        <v>0</v>
      </c>
      <c r="K201" s="597"/>
    </row>
    <row r="202" spans="1:11" ht="14.1" customHeight="1" x14ac:dyDescent="0.2">
      <c r="A202" s="515"/>
      <c r="B202" s="594"/>
      <c r="C202" s="595" t="s">
        <v>1650</v>
      </c>
      <c r="D202" s="595"/>
      <c r="E202" s="595"/>
      <c r="F202" s="595"/>
      <c r="G202" s="595">
        <v>121</v>
      </c>
      <c r="H202" s="595">
        <v>1213</v>
      </c>
      <c r="I202" s="596" t="str">
        <f>VLOOKUP(H202,'PLAN CONT'!$B$3:$C$1423,2,0)</f>
        <v>En cobranza</v>
      </c>
      <c r="J202" s="597"/>
      <c r="K202" s="597">
        <f>J201</f>
        <v>0</v>
      </c>
    </row>
    <row r="203" spans="1:11" ht="14.1" customHeight="1" x14ac:dyDescent="0.2">
      <c r="A203" s="515"/>
      <c r="B203" s="594"/>
      <c r="C203" s="595"/>
      <c r="D203" s="595"/>
      <c r="E203" s="595"/>
      <c r="F203" s="595"/>
      <c r="G203" s="595"/>
      <c r="H203" s="595"/>
      <c r="I203" s="596"/>
      <c r="J203" s="597"/>
      <c r="K203" s="597"/>
    </row>
    <row r="204" spans="1:11" ht="14.1" customHeight="1" x14ac:dyDescent="0.2">
      <c r="A204" s="515" t="s">
        <v>354</v>
      </c>
      <c r="B204" s="594">
        <v>40998</v>
      </c>
      <c r="C204" s="595" t="s">
        <v>1663</v>
      </c>
      <c r="D204" s="595"/>
      <c r="E204" s="595"/>
      <c r="F204" s="595"/>
      <c r="G204" s="595">
        <v>401</v>
      </c>
      <c r="H204" s="595">
        <v>40111</v>
      </c>
      <c r="I204" s="596" t="str">
        <f>VLOOKUP(H204,'PLAN CONT'!$B$3:$C$1423,2,0)</f>
        <v>IGV - Cuenta propia</v>
      </c>
      <c r="J204" s="597">
        <f>'CTA CTE'!J71</f>
        <v>1440</v>
      </c>
      <c r="K204" s="597"/>
    </row>
    <row r="205" spans="1:11" ht="14.1" customHeight="1" x14ac:dyDescent="0.2">
      <c r="A205" s="515"/>
      <c r="B205" s="594"/>
      <c r="C205" s="595" t="s">
        <v>1650</v>
      </c>
      <c r="D205" s="595"/>
      <c r="E205" s="595"/>
      <c r="F205" s="595"/>
      <c r="G205" s="595">
        <v>401</v>
      </c>
      <c r="H205" s="595">
        <v>40171</v>
      </c>
      <c r="I205" s="596" t="str">
        <f>VLOOKUP(H205,'PLAN CONT'!$B$3:$C$1423,2,0)</f>
        <v>Renta de tercera categoría</v>
      </c>
      <c r="J205" s="597">
        <f>'CTA CTE'!J72</f>
        <v>160</v>
      </c>
      <c r="K205" s="597"/>
    </row>
    <row r="206" spans="1:11" ht="14.1" customHeight="1" x14ac:dyDescent="0.2">
      <c r="A206" s="515"/>
      <c r="B206" s="594"/>
      <c r="C206" s="595"/>
      <c r="D206" s="595"/>
      <c r="E206" s="595"/>
      <c r="F206" s="595"/>
      <c r="G206" s="595">
        <v>401</v>
      </c>
      <c r="H206" s="595">
        <v>40173</v>
      </c>
      <c r="I206" s="596" t="str">
        <f>VLOOKUP(H206,'PLAN CONT'!$B$3:$C$1423,2,0)</f>
        <v>Renta de quinta categoría</v>
      </c>
      <c r="J206" s="597">
        <f>'CTA CTE'!J73</f>
        <v>200</v>
      </c>
      <c r="K206" s="597"/>
    </row>
    <row r="207" spans="1:11" ht="14.1" customHeight="1" x14ac:dyDescent="0.2">
      <c r="A207" s="515"/>
      <c r="B207" s="594"/>
      <c r="C207" s="595"/>
      <c r="D207" s="595"/>
      <c r="E207" s="595"/>
      <c r="F207" s="595"/>
      <c r="G207" s="595">
        <v>403</v>
      </c>
      <c r="H207" s="595">
        <v>4031</v>
      </c>
      <c r="I207" s="596" t="str">
        <f>VLOOKUP(H207,'PLAN CONT'!$B$3:$C$1423,2,0)</f>
        <v>ESSALUD</v>
      </c>
      <c r="J207" s="597">
        <f>'CTA CTE'!J74</f>
        <v>450</v>
      </c>
      <c r="K207" s="597"/>
    </row>
    <row r="208" spans="1:11" ht="14.1" customHeight="1" x14ac:dyDescent="0.2">
      <c r="A208" s="515"/>
      <c r="B208" s="594"/>
      <c r="C208" s="595"/>
      <c r="D208" s="595"/>
      <c r="E208" s="595"/>
      <c r="F208" s="595"/>
      <c r="G208" s="595">
        <v>403</v>
      </c>
      <c r="H208" s="595">
        <v>4032</v>
      </c>
      <c r="I208" s="596" t="str">
        <f>VLOOKUP(H208,'PLAN CONT'!$B$3:$C$1423,2,0)</f>
        <v>ONP</v>
      </c>
      <c r="J208" s="597">
        <f>'CTA CTE'!J75</f>
        <v>300</v>
      </c>
      <c r="K208" s="597"/>
    </row>
    <row r="209" spans="1:13" ht="14.1" customHeight="1" x14ac:dyDescent="0.2">
      <c r="A209" s="515"/>
      <c r="B209" s="594"/>
      <c r="C209" s="595"/>
      <c r="D209" s="595"/>
      <c r="E209" s="595"/>
      <c r="F209" s="595"/>
      <c r="G209" s="595">
        <v>407</v>
      </c>
      <c r="H209" s="595">
        <v>407</v>
      </c>
      <c r="I209" s="596" t="str">
        <f>VLOOKUP(H209,'PLAN CONT'!$B$3:$C$1423,2,0)</f>
        <v>Administradoras de fondos de pensiones</v>
      </c>
      <c r="J209" s="597">
        <f>'CTA CTE'!J76</f>
        <v>350</v>
      </c>
      <c r="K209" s="597"/>
    </row>
    <row r="210" spans="1:13" ht="14.1" customHeight="1" x14ac:dyDescent="0.2">
      <c r="A210" s="515"/>
      <c r="B210" s="594"/>
      <c r="C210" s="595"/>
      <c r="D210" s="595"/>
      <c r="E210" s="595"/>
      <c r="F210" s="595"/>
      <c r="G210" s="595">
        <v>411</v>
      </c>
      <c r="H210" s="595">
        <v>4111</v>
      </c>
      <c r="I210" s="596" t="str">
        <f>VLOOKUP(H210,'PLAN CONT'!$B$3:$C$1423,2,0)</f>
        <v>Sueldos y salarios por pagar</v>
      </c>
      <c r="J210" s="597">
        <f>'CTA CTE'!J79</f>
        <v>4150</v>
      </c>
      <c r="K210" s="597"/>
    </row>
    <row r="211" spans="1:13" ht="14.1" customHeight="1" x14ac:dyDescent="0.2">
      <c r="A211" s="515"/>
      <c r="B211" s="594"/>
      <c r="C211" s="595"/>
      <c r="D211" s="595"/>
      <c r="E211" s="595"/>
      <c r="F211" s="595"/>
      <c r="G211" s="595">
        <v>421</v>
      </c>
      <c r="H211" s="595">
        <v>4212</v>
      </c>
      <c r="I211" s="596" t="str">
        <f>VLOOKUP(H211,'PLAN CONT'!$B$3:$C$1423,2,0)</f>
        <v>Emitidas</v>
      </c>
      <c r="J211" s="597" t="e">
        <f>'CTA CTE'!J70</f>
        <v>#REF!</v>
      </c>
      <c r="K211" s="597"/>
    </row>
    <row r="212" spans="1:13" ht="14.1" customHeight="1" x14ac:dyDescent="0.2">
      <c r="A212" s="515"/>
      <c r="B212" s="594"/>
      <c r="C212" s="595"/>
      <c r="D212" s="595"/>
      <c r="E212" s="595"/>
      <c r="F212" s="595"/>
      <c r="G212" s="595">
        <v>451</v>
      </c>
      <c r="H212" s="595">
        <v>4511</v>
      </c>
      <c r="I212" s="596" t="str">
        <f>VLOOKUP(H212,'PLAN CONT'!$B$3:$C$1423,2,0)</f>
        <v>Instituciones financieras</v>
      </c>
      <c r="J212" s="597">
        <f>'CTA CTE'!J77</f>
        <v>1050</v>
      </c>
      <c r="K212" s="597"/>
    </row>
    <row r="213" spans="1:13" ht="14.1" customHeight="1" x14ac:dyDescent="0.2">
      <c r="A213" s="515"/>
      <c r="B213" s="594"/>
      <c r="C213" s="595"/>
      <c r="D213" s="595"/>
      <c r="E213" s="595"/>
      <c r="F213" s="595"/>
      <c r="G213" s="595">
        <v>455</v>
      </c>
      <c r="H213" s="595">
        <v>45511</v>
      </c>
      <c r="I213" s="596" t="str">
        <f>VLOOKUP(H213,'PLAN CONT'!$B$3:$C$1423,2,0)</f>
        <v>Instituciones financieras</v>
      </c>
      <c r="J213" s="597">
        <f>'CTA CTE'!J78</f>
        <v>150</v>
      </c>
      <c r="K213" s="597"/>
    </row>
    <row r="214" spans="1:13" ht="14.1" customHeight="1" x14ac:dyDescent="0.2">
      <c r="A214" s="515"/>
      <c r="B214" s="594"/>
      <c r="C214" s="595"/>
      <c r="D214" s="595"/>
      <c r="E214" s="595"/>
      <c r="F214" s="595"/>
      <c r="G214" s="595">
        <v>104</v>
      </c>
      <c r="H214" s="595">
        <v>1041</v>
      </c>
      <c r="I214" s="596" t="str">
        <f>VLOOKUP(H214,'PLAN CONT'!$B$3:$C$1423,2,0)</f>
        <v>Cuentas corrientes operativas</v>
      </c>
      <c r="J214" s="597"/>
      <c r="K214" s="597" t="e">
        <f>'CTA CTE'!J70+'CTA CTE'!J71+'CTA CTE'!J72+'CTA CTE'!J73+'CTA CTE'!J74+'CTA CTE'!J75+'CTA CTE'!J76+'CTA CTE'!J77+'CTA CTE'!J78+'CTA CTE'!J79</f>
        <v>#REF!</v>
      </c>
    </row>
    <row r="215" spans="1:13" ht="14.1" customHeight="1" x14ac:dyDescent="0.2">
      <c r="A215" s="515"/>
      <c r="B215" s="594"/>
      <c r="C215" s="595"/>
      <c r="D215" s="595"/>
      <c r="E215" s="595"/>
      <c r="F215" s="595"/>
      <c r="G215" s="595"/>
      <c r="H215" s="595"/>
      <c r="I215" s="596"/>
      <c r="J215" s="597"/>
      <c r="K215" s="597"/>
    </row>
    <row r="216" spans="1:13" ht="14.1" customHeight="1" x14ac:dyDescent="0.2">
      <c r="A216" s="515" t="s">
        <v>356</v>
      </c>
      <c r="B216" s="594">
        <v>40998</v>
      </c>
      <c r="C216" s="595" t="s">
        <v>1664</v>
      </c>
      <c r="D216" s="595"/>
      <c r="E216" s="595"/>
      <c r="F216" s="595"/>
      <c r="G216" s="595">
        <v>621</v>
      </c>
      <c r="H216" s="595">
        <v>6211</v>
      </c>
      <c r="I216" s="596" t="str">
        <f>VLOOKUP(H216,'PLAN CONT'!$B$3:$C$1423,2,0)</f>
        <v>Sueldos y salarios</v>
      </c>
      <c r="J216" s="597">
        <v>5000</v>
      </c>
      <c r="K216" s="597"/>
    </row>
    <row r="217" spans="1:13" ht="14.1" customHeight="1" x14ac:dyDescent="0.2">
      <c r="A217" s="515"/>
      <c r="B217" s="594"/>
      <c r="C217" s="595" t="s">
        <v>1591</v>
      </c>
      <c r="D217" s="595"/>
      <c r="E217" s="595"/>
      <c r="F217" s="595"/>
      <c r="G217" s="595">
        <v>627</v>
      </c>
      <c r="H217" s="595">
        <v>6271</v>
      </c>
      <c r="I217" s="596" t="str">
        <f>VLOOKUP(H217,'PLAN CONT'!$B$3:$C$1423,2,0)</f>
        <v>Régimen de prestaciones de salud</v>
      </c>
      <c r="J217" s="597">
        <v>450</v>
      </c>
      <c r="K217" s="597"/>
      <c r="M217" s="519">
        <v>0.3</v>
      </c>
    </row>
    <row r="218" spans="1:13" ht="14.1" customHeight="1" x14ac:dyDescent="0.2">
      <c r="A218" s="515"/>
      <c r="B218" s="594"/>
      <c r="C218" s="595"/>
      <c r="D218" s="595"/>
      <c r="E218" s="595"/>
      <c r="F218" s="595"/>
      <c r="G218" s="595">
        <v>401</v>
      </c>
      <c r="H218" s="595">
        <v>40173</v>
      </c>
      <c r="I218" s="596" t="str">
        <f>VLOOKUP(H218,'PLAN CONT'!$B$3:$C$1423,2,0)</f>
        <v>Renta de quinta categoría</v>
      </c>
      <c r="J218" s="597"/>
      <c r="K218" s="597">
        <v>200</v>
      </c>
      <c r="M218" s="519">
        <v>0.7</v>
      </c>
    </row>
    <row r="219" spans="1:13" ht="14.1" customHeight="1" x14ac:dyDescent="0.2">
      <c r="A219" s="515"/>
      <c r="B219" s="594"/>
      <c r="C219" s="595"/>
      <c r="D219" s="595"/>
      <c r="E219" s="595"/>
      <c r="F219" s="595"/>
      <c r="G219" s="595">
        <v>403</v>
      </c>
      <c r="H219" s="595">
        <v>4031</v>
      </c>
      <c r="I219" s="596" t="str">
        <f>VLOOKUP(H219,'PLAN CONT'!$B$3:$C$1423,2,0)</f>
        <v>ESSALUD</v>
      </c>
      <c r="J219" s="597"/>
      <c r="K219" s="597">
        <v>450</v>
      </c>
      <c r="M219" s="519"/>
    </row>
    <row r="220" spans="1:13" ht="14.1" customHeight="1" x14ac:dyDescent="0.2">
      <c r="A220" s="515"/>
      <c r="B220" s="594"/>
      <c r="C220" s="595"/>
      <c r="D220" s="595"/>
      <c r="E220" s="595"/>
      <c r="F220" s="595"/>
      <c r="G220" s="595">
        <v>403</v>
      </c>
      <c r="H220" s="595">
        <v>4032</v>
      </c>
      <c r="I220" s="596" t="str">
        <f>VLOOKUP(H220,'PLAN CONT'!$B$3:$C$1423,2,0)</f>
        <v>ONP</v>
      </c>
      <c r="J220" s="597"/>
      <c r="K220" s="597">
        <v>300</v>
      </c>
      <c r="M220" s="519"/>
    </row>
    <row r="221" spans="1:13" ht="14.1" customHeight="1" x14ac:dyDescent="0.2">
      <c r="A221" s="515"/>
      <c r="B221" s="594"/>
      <c r="C221" s="595"/>
      <c r="D221" s="595"/>
      <c r="E221" s="595"/>
      <c r="F221" s="595"/>
      <c r="G221" s="595">
        <v>407</v>
      </c>
      <c r="H221" s="595">
        <v>407</v>
      </c>
      <c r="I221" s="596" t="str">
        <f>VLOOKUP(H221,'PLAN CONT'!$B$3:$C$1423,2,0)</f>
        <v>Administradoras de fondos de pensiones</v>
      </c>
      <c r="J221" s="597">
        <v>0</v>
      </c>
      <c r="K221" s="597">
        <v>350</v>
      </c>
    </row>
    <row r="222" spans="1:13" ht="14.1" customHeight="1" x14ac:dyDescent="0.2">
      <c r="A222" s="515"/>
      <c r="B222" s="594"/>
      <c r="C222" s="595"/>
      <c r="D222" s="595"/>
      <c r="E222" s="595"/>
      <c r="F222" s="595"/>
      <c r="G222" s="595">
        <v>411</v>
      </c>
      <c r="H222" s="595">
        <v>4111</v>
      </c>
      <c r="I222" s="596" t="str">
        <f>VLOOKUP(H222,'PLAN CONT'!$B$3:$C$1423,2,0)</f>
        <v>Sueldos y salarios por pagar</v>
      </c>
      <c r="J222" s="597"/>
      <c r="K222" s="597">
        <v>4150</v>
      </c>
    </row>
    <row r="223" spans="1:13" ht="14.1" customHeight="1" x14ac:dyDescent="0.2">
      <c r="A223" s="515"/>
      <c r="B223" s="594"/>
      <c r="C223" s="595"/>
      <c r="D223" s="595"/>
      <c r="E223" s="595"/>
      <c r="F223" s="595"/>
      <c r="G223" s="595"/>
      <c r="H223" s="595"/>
      <c r="I223" s="596"/>
      <c r="J223" s="597"/>
      <c r="K223" s="597"/>
    </row>
    <row r="224" spans="1:13" ht="14.1" customHeight="1" x14ac:dyDescent="0.2">
      <c r="A224" s="515" t="s">
        <v>361</v>
      </c>
      <c r="B224" s="594">
        <v>40998</v>
      </c>
      <c r="C224" s="595" t="s">
        <v>1666</v>
      </c>
      <c r="D224" s="595"/>
      <c r="E224" s="595"/>
      <c r="F224" s="595"/>
      <c r="G224" s="595">
        <v>681</v>
      </c>
      <c r="H224" s="595">
        <v>68143</v>
      </c>
      <c r="I224" s="596" t="str">
        <f>VLOOKUP(H224,'PLAN CONT'!$B$3:$C$1423,2,0)</f>
        <v>Equipo de transporte</v>
      </c>
      <c r="J224" s="597">
        <v>1083.33</v>
      </c>
      <c r="K224" s="597"/>
    </row>
    <row r="225" spans="1:11" ht="14.1" customHeight="1" x14ac:dyDescent="0.2">
      <c r="A225" s="515"/>
      <c r="B225" s="594"/>
      <c r="C225" s="595" t="s">
        <v>1667</v>
      </c>
      <c r="D225" s="595"/>
      <c r="E225" s="595"/>
      <c r="F225" s="595"/>
      <c r="G225" s="595">
        <v>391</v>
      </c>
      <c r="H225" s="595">
        <v>39133</v>
      </c>
      <c r="I225" s="596" t="str">
        <f>VLOOKUP(H225,'PLAN CONT'!$B$3:$C$1423,2,0)</f>
        <v>Equipo de transporte</v>
      </c>
      <c r="J225" s="597"/>
      <c r="K225" s="597">
        <f>J224</f>
        <v>1083.33</v>
      </c>
    </row>
    <row r="226" spans="1:11" ht="14.1" customHeight="1" x14ac:dyDescent="0.2">
      <c r="A226" s="515"/>
      <c r="B226" s="594"/>
      <c r="C226" s="595"/>
      <c r="D226" s="595"/>
      <c r="E226" s="595"/>
      <c r="F226" s="595"/>
      <c r="G226" s="595"/>
      <c r="H226" s="595"/>
      <c r="I226" s="596"/>
      <c r="J226" s="597"/>
      <c r="K226" s="597"/>
    </row>
    <row r="227" spans="1:11" ht="14.1" customHeight="1" x14ac:dyDescent="0.2">
      <c r="A227" s="515" t="s">
        <v>364</v>
      </c>
      <c r="B227" s="594">
        <v>40998</v>
      </c>
      <c r="C227" s="595" t="s">
        <v>1668</v>
      </c>
      <c r="D227" s="595"/>
      <c r="E227" s="595"/>
      <c r="F227" s="595"/>
      <c r="G227" s="595">
        <v>632</v>
      </c>
      <c r="H227" s="595">
        <v>6321</v>
      </c>
      <c r="I227" s="596" t="str">
        <f>VLOOKUP(H227,'PLAN CONT'!$B$3:$C$1423,2,0)</f>
        <v>Honorarios</v>
      </c>
      <c r="J227" s="597">
        <v>500</v>
      </c>
      <c r="K227" s="597"/>
    </row>
    <row r="228" spans="1:11" ht="14.1" customHeight="1" x14ac:dyDescent="0.2">
      <c r="A228" s="515"/>
      <c r="B228" s="594"/>
      <c r="C228" s="595" t="s">
        <v>1669</v>
      </c>
      <c r="D228" s="595"/>
      <c r="E228" s="595"/>
      <c r="F228" s="595"/>
      <c r="G228" s="595">
        <v>424</v>
      </c>
      <c r="H228" s="595">
        <v>424</v>
      </c>
      <c r="I228" s="596" t="str">
        <f>VLOOKUP(H228,'PLAN CONT'!$B$3:$C$1423,2,0)</f>
        <v>Honorarios por pagar</v>
      </c>
      <c r="J228" s="597">
        <v>0</v>
      </c>
      <c r="K228" s="597">
        <f>J227</f>
        <v>500</v>
      </c>
    </row>
    <row r="229" spans="1:11" ht="14.1" customHeight="1" x14ac:dyDescent="0.2">
      <c r="A229" s="515"/>
      <c r="B229" s="594"/>
      <c r="C229" s="595"/>
      <c r="D229" s="595"/>
      <c r="E229" s="595"/>
      <c r="F229" s="595"/>
      <c r="G229" s="595"/>
      <c r="H229" s="595"/>
      <c r="I229" s="596"/>
      <c r="J229" s="597"/>
      <c r="K229" s="597"/>
    </row>
    <row r="230" spans="1:11" ht="14.1" customHeight="1" x14ac:dyDescent="0.2">
      <c r="A230" s="515"/>
      <c r="B230" s="594">
        <v>40998</v>
      </c>
      <c r="C230" s="595" t="s">
        <v>1670</v>
      </c>
      <c r="D230" s="595"/>
      <c r="E230" s="595"/>
      <c r="F230" s="595"/>
      <c r="G230" s="595">
        <v>629</v>
      </c>
      <c r="H230" s="595">
        <v>6291</v>
      </c>
      <c r="I230" s="596" t="str">
        <f>VLOOKUP(H230,'PLAN CONT'!$B$3:$C$1423,2,0)</f>
        <v>Compensación por tiempo de servicio</v>
      </c>
      <c r="J230" s="597">
        <f>PLANILLA!K26</f>
        <v>427.77777777777777</v>
      </c>
      <c r="K230" s="597"/>
    </row>
    <row r="231" spans="1:11" ht="14.1" customHeight="1" x14ac:dyDescent="0.2">
      <c r="A231" s="515"/>
      <c r="B231" s="594"/>
      <c r="C231" s="595"/>
      <c r="D231" s="595"/>
      <c r="E231" s="595"/>
      <c r="F231" s="595"/>
      <c r="G231" s="595">
        <v>415</v>
      </c>
      <c r="H231" s="595">
        <v>4151</v>
      </c>
      <c r="I231" s="596" t="str">
        <f>VLOOKUP(H231,'PLAN CONT'!$B$3:$C$1423,2,0)</f>
        <v>Compensación por tiempo de servicios</v>
      </c>
      <c r="J231" s="597">
        <v>0</v>
      </c>
      <c r="K231" s="597">
        <f>J230</f>
        <v>427.77777777777777</v>
      </c>
    </row>
    <row r="232" spans="1:11" ht="14.1" customHeight="1" x14ac:dyDescent="0.2">
      <c r="A232" s="515"/>
      <c r="B232" s="594"/>
      <c r="C232" s="595"/>
      <c r="D232" s="595"/>
      <c r="E232" s="595"/>
      <c r="F232" s="595"/>
      <c r="G232" s="595"/>
      <c r="H232" s="595"/>
      <c r="I232" s="596"/>
      <c r="J232" s="597"/>
      <c r="K232" s="597"/>
    </row>
    <row r="233" spans="1:11" ht="14.1" customHeight="1" x14ac:dyDescent="0.2">
      <c r="A233" s="515"/>
      <c r="B233" s="594">
        <v>40998</v>
      </c>
      <c r="C233" s="595" t="s">
        <v>1671</v>
      </c>
      <c r="D233" s="595"/>
      <c r="E233" s="595"/>
      <c r="F233" s="595"/>
      <c r="G233" s="595">
        <v>673</v>
      </c>
      <c r="H233" s="595">
        <v>67311</v>
      </c>
      <c r="I233" s="596" t="str">
        <f>VLOOKUP(H233,'PLAN CONT'!$B$3:$C$1423,2,0)</f>
        <v>Instituciones financieras</v>
      </c>
      <c r="J233" s="597">
        <v>150</v>
      </c>
      <c r="K233" s="597"/>
    </row>
    <row r="234" spans="1:11" ht="14.1" customHeight="1" x14ac:dyDescent="0.2">
      <c r="A234" s="515"/>
      <c r="B234" s="594"/>
      <c r="C234" s="595" t="s">
        <v>1659</v>
      </c>
      <c r="D234" s="595"/>
      <c r="E234" s="595"/>
      <c r="F234" s="595"/>
      <c r="G234" s="595">
        <v>373</v>
      </c>
      <c r="H234" s="595">
        <v>3731</v>
      </c>
      <c r="I234" s="596" t="str">
        <f>VLOOKUP(H234,'PLAN CONT'!$B$3:$C$1423,2,0)</f>
        <v xml:space="preserve">INTERESES NO DEVENGADOS </v>
      </c>
      <c r="J234" s="597"/>
      <c r="K234" s="597">
        <f>J233</f>
        <v>150</v>
      </c>
    </row>
    <row r="235" spans="1:11" ht="14.1" customHeight="1" x14ac:dyDescent="0.2">
      <c r="A235" s="515"/>
      <c r="B235" s="594"/>
      <c r="C235" s="595"/>
      <c r="D235" s="595"/>
      <c r="E235" s="595"/>
      <c r="F235" s="595"/>
      <c r="G235" s="595"/>
      <c r="H235" s="595"/>
      <c r="I235" s="596"/>
      <c r="J235" s="597"/>
      <c r="K235" s="597"/>
    </row>
    <row r="236" spans="1:11" ht="14.1" customHeight="1" x14ac:dyDescent="0.2">
      <c r="A236" s="515"/>
      <c r="B236" s="594">
        <v>40998</v>
      </c>
      <c r="C236" s="595" t="s">
        <v>1632</v>
      </c>
      <c r="D236" s="595"/>
      <c r="E236" s="595"/>
      <c r="F236" s="595"/>
      <c r="G236" s="595">
        <v>942</v>
      </c>
      <c r="H236" s="595">
        <v>942</v>
      </c>
      <c r="I236" s="596" t="str">
        <f>VLOOKUP(H236,'PLAN CONT'!$B$3:$C$1423,2,0)</f>
        <v>GASTOS DE PERSONAL, DIRECTORES Y GERENTES</v>
      </c>
      <c r="J236" s="597">
        <f>(J216+J217+J230)*$M$217</f>
        <v>1763.3333333333333</v>
      </c>
      <c r="K236" s="597"/>
    </row>
    <row r="237" spans="1:11" ht="14.1" customHeight="1" x14ac:dyDescent="0.2">
      <c r="A237" s="515"/>
      <c r="B237" s="594"/>
      <c r="C237" s="595" t="s">
        <v>1672</v>
      </c>
      <c r="D237" s="595"/>
      <c r="E237" s="595"/>
      <c r="F237" s="595"/>
      <c r="G237" s="595">
        <v>943</v>
      </c>
      <c r="H237" s="595">
        <v>943</v>
      </c>
      <c r="I237" s="596" t="str">
        <f>VLOOKUP(H237,'PLAN CONT'!$B$3:$C$1423,2,0)</f>
        <v>GASTO DE SERVICIOS</v>
      </c>
      <c r="J237" s="597">
        <f>J227*M217</f>
        <v>150</v>
      </c>
      <c r="K237" s="597"/>
    </row>
    <row r="238" spans="1:11" ht="14.1" customHeight="1" x14ac:dyDescent="0.2">
      <c r="A238" s="515"/>
      <c r="B238" s="594"/>
      <c r="C238" s="595"/>
      <c r="D238" s="595"/>
      <c r="E238" s="595"/>
      <c r="F238" s="595"/>
      <c r="G238" s="595">
        <v>944</v>
      </c>
      <c r="H238" s="595">
        <v>944</v>
      </c>
      <c r="I238" s="596" t="str">
        <f>VLOOKUP(H238,'PLAN CONT'!$B$3:$C$1423,2,0)</f>
        <v>GASTO DE TRIBUTO</v>
      </c>
      <c r="J238" s="597">
        <v>0</v>
      </c>
      <c r="K238" s="597"/>
    </row>
    <row r="239" spans="1:11" ht="14.1" customHeight="1" x14ac:dyDescent="0.2">
      <c r="A239" s="515"/>
      <c r="B239" s="594"/>
      <c r="C239" s="595"/>
      <c r="D239" s="595"/>
      <c r="E239" s="595"/>
      <c r="F239" s="595"/>
      <c r="G239" s="595">
        <v>945</v>
      </c>
      <c r="H239" s="595">
        <v>945</v>
      </c>
      <c r="I239" s="596" t="str">
        <f>VLOOKUP(H239,'PLAN CONT'!$B$3:$C$1423,2,0)</f>
        <v>GASTO DE GESTION</v>
      </c>
      <c r="J239" s="597">
        <v>0</v>
      </c>
      <c r="K239" s="597"/>
    </row>
    <row r="240" spans="1:11" ht="14.1" customHeight="1" x14ac:dyDescent="0.2">
      <c r="A240" s="515"/>
      <c r="B240" s="594"/>
      <c r="C240" s="595"/>
      <c r="D240" s="595"/>
      <c r="E240" s="595"/>
      <c r="F240" s="595"/>
      <c r="G240" s="595">
        <v>948</v>
      </c>
      <c r="H240" s="595">
        <v>948</v>
      </c>
      <c r="I240" s="596" t="str">
        <f>VLOOKUP(H240,'PLAN CONT'!$B$3:$C$1423,2,0)</f>
        <v>GASTO DE VALUACION</v>
      </c>
      <c r="J240" s="597">
        <f>J224*M217</f>
        <v>324.99899999999997</v>
      </c>
      <c r="K240" s="597"/>
    </row>
    <row r="241" spans="1:11" ht="14.1" customHeight="1" x14ac:dyDescent="0.2">
      <c r="A241" s="515"/>
      <c r="B241" s="594"/>
      <c r="C241" s="595"/>
      <c r="D241" s="595"/>
      <c r="E241" s="595"/>
      <c r="F241" s="595"/>
      <c r="G241" s="595">
        <v>952</v>
      </c>
      <c r="H241" s="595">
        <v>952</v>
      </c>
      <c r="I241" s="596" t="str">
        <f>VLOOKUP(H241,'PLAN CONT'!$B$3:$C$1423,2,0)</f>
        <v>GASTOS DE PERSONAL, DIRECTORES Y GERENTES</v>
      </c>
      <c r="J241" s="597">
        <f>(J216+J217+J230)*$M$218</f>
        <v>4114.4444444444443</v>
      </c>
      <c r="K241" s="597"/>
    </row>
    <row r="242" spans="1:11" ht="14.1" customHeight="1" x14ac:dyDescent="0.2">
      <c r="A242" s="515"/>
      <c r="B242" s="594"/>
      <c r="C242" s="595"/>
      <c r="D242" s="595"/>
      <c r="E242" s="595"/>
      <c r="F242" s="595"/>
      <c r="G242" s="595">
        <v>953</v>
      </c>
      <c r="H242" s="595">
        <v>953</v>
      </c>
      <c r="I242" s="596" t="str">
        <f>VLOOKUP(H242,'PLAN CONT'!$B$3:$C$1423,2,0)</f>
        <v>GASTO DE SERVICIOS</v>
      </c>
      <c r="J242" s="597">
        <f>J227*$M$218</f>
        <v>350</v>
      </c>
      <c r="K242" s="597"/>
    </row>
    <row r="243" spans="1:11" ht="14.1" customHeight="1" x14ac:dyDescent="0.2">
      <c r="A243" s="515"/>
      <c r="B243" s="594"/>
      <c r="C243" s="595"/>
      <c r="D243" s="595"/>
      <c r="E243" s="595"/>
      <c r="F243" s="595"/>
      <c r="G243" s="595">
        <v>954</v>
      </c>
      <c r="H243" s="595">
        <v>954</v>
      </c>
      <c r="I243" s="596" t="str">
        <f>VLOOKUP(H243,'PLAN CONT'!$B$3:$C$1423,2,0)</f>
        <v>GASTOS POR TRIBUTOS - VENTAS</v>
      </c>
      <c r="J243" s="597">
        <v>0</v>
      </c>
      <c r="K243" s="597"/>
    </row>
    <row r="244" spans="1:11" ht="14.1" customHeight="1" x14ac:dyDescent="0.2">
      <c r="A244" s="515"/>
      <c r="B244" s="594"/>
      <c r="C244" s="595"/>
      <c r="D244" s="595"/>
      <c r="E244" s="595"/>
      <c r="F244" s="595"/>
      <c r="G244" s="595">
        <v>955</v>
      </c>
      <c r="H244" s="595">
        <v>955</v>
      </c>
      <c r="I244" s="596" t="str">
        <f>VLOOKUP(H244,'PLAN CONT'!$B$3:$C$1423,2,0)</f>
        <v>GASTO DE GESTION</v>
      </c>
      <c r="J244" s="597">
        <v>0</v>
      </c>
      <c r="K244" s="597"/>
    </row>
    <row r="245" spans="1:11" ht="14.1" customHeight="1" x14ac:dyDescent="0.2">
      <c r="A245" s="515"/>
      <c r="B245" s="594"/>
      <c r="C245" s="595"/>
      <c r="D245" s="595"/>
      <c r="E245" s="595"/>
      <c r="F245" s="595"/>
      <c r="G245" s="595">
        <v>958</v>
      </c>
      <c r="H245" s="595">
        <v>958</v>
      </c>
      <c r="I245" s="596" t="str">
        <f>VLOOKUP(H245,'PLAN CONT'!$B$3:$C$1423,2,0)</f>
        <v>GASTO DE VALUACION</v>
      </c>
      <c r="J245" s="597">
        <f>J224*$M$218</f>
        <v>758.3309999999999</v>
      </c>
      <c r="K245" s="597"/>
    </row>
    <row r="246" spans="1:11" ht="14.1" customHeight="1" x14ac:dyDescent="0.2">
      <c r="A246" s="515"/>
      <c r="B246" s="594"/>
      <c r="C246" s="595"/>
      <c r="D246" s="595"/>
      <c r="E246" s="595"/>
      <c r="F246" s="595"/>
      <c r="G246" s="595">
        <v>974</v>
      </c>
      <c r="H246" s="595">
        <v>974</v>
      </c>
      <c r="I246" s="596" t="str">
        <f>VLOOKUP(H246,'PLAN CONT'!$B$3:$C$1423,2,0)</f>
        <v>GASTOS POR TRIBUTO - ITF</v>
      </c>
      <c r="J246" s="597">
        <v>0</v>
      </c>
      <c r="K246" s="597"/>
    </row>
    <row r="247" spans="1:11" ht="14.1" customHeight="1" x14ac:dyDescent="0.2">
      <c r="A247" s="515"/>
      <c r="B247" s="594"/>
      <c r="C247" s="595"/>
      <c r="D247" s="595"/>
      <c r="E247" s="595"/>
      <c r="F247" s="595"/>
      <c r="G247" s="595">
        <v>977</v>
      </c>
      <c r="H247" s="595">
        <v>977</v>
      </c>
      <c r="I247" s="596" t="str">
        <f>VLOOKUP(H247,'PLAN CONT'!$B$3:$C$1423,2,0)</f>
        <v>GASTOS FINANCIEROS</v>
      </c>
      <c r="J247" s="597">
        <f>J233</f>
        <v>150</v>
      </c>
      <c r="K247" s="597"/>
    </row>
    <row r="248" spans="1:11" ht="14.1" customHeight="1" x14ac:dyDescent="0.2">
      <c r="A248" s="515"/>
      <c r="B248" s="594"/>
      <c r="C248" s="595"/>
      <c r="D248" s="595"/>
      <c r="E248" s="595"/>
      <c r="F248" s="595"/>
      <c r="G248" s="595">
        <v>791</v>
      </c>
      <c r="H248" s="595">
        <v>791</v>
      </c>
      <c r="I248" s="596" t="str">
        <f>VLOOKUP(H248,'PLAN CONT'!$B$3:$C$1423,2,0)</f>
        <v>Cargas imputables a cuentas de costos y gastos</v>
      </c>
      <c r="J248" s="597">
        <v>0</v>
      </c>
      <c r="K248" s="597">
        <f>SUM(J236:J247)</f>
        <v>7611.1077777777773</v>
      </c>
    </row>
    <row r="249" spans="1:11" ht="14.1" customHeight="1" x14ac:dyDescent="0.2">
      <c r="A249" s="515"/>
      <c r="B249" s="509"/>
      <c r="C249" s="511"/>
      <c r="D249" s="511"/>
      <c r="E249" s="511"/>
      <c r="F249" s="511"/>
      <c r="G249" s="511"/>
      <c r="H249" s="511"/>
      <c r="I249" s="516"/>
      <c r="J249" s="558"/>
      <c r="K249" s="558"/>
    </row>
    <row r="250" spans="1:11" ht="14.1" customHeight="1" x14ac:dyDescent="0.2">
      <c r="A250" s="515" t="s">
        <v>368</v>
      </c>
      <c r="B250" s="590">
        <v>41029</v>
      </c>
      <c r="C250" s="591" t="s">
        <v>1643</v>
      </c>
      <c r="D250" s="591"/>
      <c r="E250" s="591"/>
      <c r="F250" s="591"/>
      <c r="G250" s="591"/>
      <c r="H250" s="591"/>
      <c r="I250" s="592"/>
      <c r="J250" s="593">
        <v>0</v>
      </c>
      <c r="K250" s="593"/>
    </row>
    <row r="251" spans="1:11" ht="14.1" customHeight="1" x14ac:dyDescent="0.2">
      <c r="A251" s="515"/>
      <c r="B251" s="590"/>
      <c r="C251" s="591" t="s">
        <v>1673</v>
      </c>
      <c r="D251" s="591"/>
      <c r="E251" s="591"/>
      <c r="F251" s="591"/>
      <c r="G251" s="591">
        <v>601</v>
      </c>
      <c r="H251" s="591">
        <v>6011</v>
      </c>
      <c r="I251" s="592" t="str">
        <f>VLOOKUP(H251,'PLAN CONT'!$B$3:$C$1423,2,0)</f>
        <v>Mercaderías manufacturadas</v>
      </c>
      <c r="J251" s="593">
        <v>20000</v>
      </c>
      <c r="K251" s="593"/>
    </row>
    <row r="252" spans="1:11" ht="14.1" customHeight="1" x14ac:dyDescent="0.2">
      <c r="A252" s="515"/>
      <c r="B252" s="590"/>
      <c r="C252" s="591"/>
      <c r="D252" s="591"/>
      <c r="E252" s="591"/>
      <c r="F252" s="591"/>
      <c r="G252" s="591">
        <v>401</v>
      </c>
      <c r="H252" s="591">
        <v>40111</v>
      </c>
      <c r="I252" s="592" t="str">
        <f>VLOOKUP(H252,'PLAN CONT'!$B$3:$C$1423,2,0)</f>
        <v>IGV - Cuenta propia</v>
      </c>
      <c r="J252" s="593">
        <f>J251*18%</f>
        <v>3600</v>
      </c>
      <c r="K252" s="593"/>
    </row>
    <row r="253" spans="1:11" ht="14.1" customHeight="1" x14ac:dyDescent="0.2">
      <c r="A253" s="515"/>
      <c r="B253" s="590"/>
      <c r="C253" s="591"/>
      <c r="D253" s="591"/>
      <c r="E253" s="591"/>
      <c r="F253" s="591"/>
      <c r="G253" s="591">
        <v>421</v>
      </c>
      <c r="H253" s="591">
        <v>4212</v>
      </c>
      <c r="I253" s="592" t="str">
        <f>VLOOKUP(H253,'PLAN CONT'!$B$3:$C$1423,2,0)</f>
        <v>Emitidas</v>
      </c>
      <c r="J253" s="593"/>
      <c r="K253" s="593">
        <f>J250+J251+J252</f>
        <v>23600</v>
      </c>
    </row>
    <row r="254" spans="1:11" ht="14.1" customHeight="1" x14ac:dyDescent="0.2">
      <c r="A254" s="515"/>
      <c r="B254" s="590"/>
      <c r="C254" s="591"/>
      <c r="D254" s="591"/>
      <c r="E254" s="591"/>
      <c r="F254" s="591"/>
      <c r="G254" s="591"/>
      <c r="H254" s="591"/>
      <c r="I254" s="592"/>
      <c r="J254" s="593"/>
      <c r="K254" s="593"/>
    </row>
    <row r="255" spans="1:11" ht="14.1" customHeight="1" x14ac:dyDescent="0.2">
      <c r="A255" s="515" t="s">
        <v>372</v>
      </c>
      <c r="B255" s="590">
        <v>41029</v>
      </c>
      <c r="C255" s="591" t="s">
        <v>1592</v>
      </c>
      <c r="D255" s="591"/>
      <c r="E255" s="591"/>
      <c r="F255" s="591"/>
      <c r="G255" s="591">
        <v>201</v>
      </c>
      <c r="H255" s="591">
        <v>20111</v>
      </c>
      <c r="I255" s="592" t="str">
        <f>VLOOKUP(H255,'PLAN CONT'!$B$3:$C$1423,2,0)</f>
        <v>Costo</v>
      </c>
      <c r="J255" s="593">
        <f>J251</f>
        <v>20000</v>
      </c>
      <c r="K255" s="593"/>
    </row>
    <row r="256" spans="1:11" ht="14.1" customHeight="1" x14ac:dyDescent="0.2">
      <c r="A256" s="515"/>
      <c r="B256" s="590"/>
      <c r="C256" s="591"/>
      <c r="D256" s="591"/>
      <c r="E256" s="591"/>
      <c r="F256" s="591"/>
      <c r="G256" s="591">
        <v>611</v>
      </c>
      <c r="H256" s="591">
        <v>6111</v>
      </c>
      <c r="I256" s="592" t="str">
        <f>VLOOKUP(H256,'PLAN CONT'!$B$3:$C$1423,2,0)</f>
        <v>Mercaderías manufacturadas</v>
      </c>
      <c r="J256" s="593"/>
      <c r="K256" s="593">
        <f>J255</f>
        <v>20000</v>
      </c>
    </row>
    <row r="257" spans="1:11" ht="14.1" customHeight="1" x14ac:dyDescent="0.2">
      <c r="A257" s="515"/>
      <c r="B257" s="590"/>
      <c r="C257" s="591"/>
      <c r="D257" s="591"/>
      <c r="E257" s="591"/>
      <c r="F257" s="591"/>
      <c r="G257" s="591"/>
      <c r="H257" s="591"/>
      <c r="I257" s="592"/>
      <c r="J257" s="593"/>
      <c r="K257" s="593"/>
    </row>
    <row r="258" spans="1:11" ht="14.1" customHeight="1" x14ac:dyDescent="0.2">
      <c r="A258" s="515"/>
      <c r="B258" s="590">
        <v>41029</v>
      </c>
      <c r="C258" s="591" t="s">
        <v>1674</v>
      </c>
      <c r="D258" s="591"/>
      <c r="E258" s="591"/>
      <c r="F258" s="591"/>
      <c r="G258" s="591">
        <v>121</v>
      </c>
      <c r="H258" s="591">
        <v>1213</v>
      </c>
      <c r="I258" s="592" t="str">
        <f>VLOOKUP(H258,'PLAN CONT'!$B$3:$C$1423,2,0)</f>
        <v>En cobranza</v>
      </c>
      <c r="J258" s="593">
        <f>K259+K260</f>
        <v>0</v>
      </c>
      <c r="K258" s="593"/>
    </row>
    <row r="259" spans="1:11" ht="14.1" customHeight="1" x14ac:dyDescent="0.2">
      <c r="A259" s="515"/>
      <c r="B259" s="590"/>
      <c r="C259" s="591" t="s">
        <v>1675</v>
      </c>
      <c r="D259" s="591"/>
      <c r="E259" s="591"/>
      <c r="F259" s="591"/>
      <c r="G259" s="591">
        <v>401</v>
      </c>
      <c r="H259" s="591">
        <v>40111</v>
      </c>
      <c r="I259" s="592" t="str">
        <f>VLOOKUP(H259,'PLAN CONT'!$B$3:$C$1423,2,0)</f>
        <v>IGV - Cuenta propia</v>
      </c>
      <c r="J259" s="593"/>
      <c r="K259" s="593">
        <f>K260/1.18</f>
        <v>0</v>
      </c>
    </row>
    <row r="260" spans="1:11" ht="14.1" customHeight="1" x14ac:dyDescent="0.2">
      <c r="A260" s="515"/>
      <c r="B260" s="590"/>
      <c r="C260" s="591"/>
      <c r="D260" s="591"/>
      <c r="E260" s="591"/>
      <c r="F260" s="591"/>
      <c r="G260" s="591">
        <v>701</v>
      </c>
      <c r="H260" s="591">
        <v>70111</v>
      </c>
      <c r="I260" s="592" t="str">
        <f>VLOOKUP(H260,'PLAN CONT'!$B$3:$C$1423,2,0)</f>
        <v>Terceros</v>
      </c>
      <c r="J260" s="593"/>
      <c r="K260" s="593">
        <v>0</v>
      </c>
    </row>
    <row r="261" spans="1:11" ht="14.1" customHeight="1" x14ac:dyDescent="0.2">
      <c r="A261" s="515"/>
      <c r="B261" s="590"/>
      <c r="C261" s="591"/>
      <c r="D261" s="591"/>
      <c r="E261" s="591"/>
      <c r="F261" s="591"/>
      <c r="G261" s="591"/>
      <c r="H261" s="591"/>
      <c r="I261" s="592"/>
      <c r="J261" s="593"/>
      <c r="K261" s="593"/>
    </row>
    <row r="262" spans="1:11" ht="14.1" customHeight="1" x14ac:dyDescent="0.2">
      <c r="A262" s="515"/>
      <c r="B262" s="590">
        <v>41029</v>
      </c>
      <c r="C262" s="591" t="s">
        <v>8</v>
      </c>
      <c r="D262" s="591"/>
      <c r="E262" s="591"/>
      <c r="F262" s="591"/>
      <c r="G262" s="591">
        <v>691</v>
      </c>
      <c r="H262" s="591">
        <v>69111</v>
      </c>
      <c r="I262" s="592" t="str">
        <f>VLOOKUP(H262,'PLAN CONT'!$B$3:$C$1423,2,0)</f>
        <v>Terceros</v>
      </c>
      <c r="J262" s="593">
        <v>0</v>
      </c>
      <c r="K262" s="593"/>
    </row>
    <row r="263" spans="1:11" ht="14.1" customHeight="1" x14ac:dyDescent="0.2">
      <c r="A263" s="515"/>
      <c r="B263" s="590"/>
      <c r="C263" s="591"/>
      <c r="D263" s="591"/>
      <c r="E263" s="591"/>
      <c r="F263" s="591"/>
      <c r="G263" s="591">
        <v>201</v>
      </c>
      <c r="H263" s="591">
        <v>20111</v>
      </c>
      <c r="I263" s="592" t="str">
        <f>VLOOKUP(H263,'PLAN CONT'!$B$3:$C$1423,2,0)</f>
        <v>Costo</v>
      </c>
      <c r="J263" s="593"/>
      <c r="K263" s="593">
        <f>J262</f>
        <v>0</v>
      </c>
    </row>
    <row r="264" spans="1:11" ht="14.1" customHeight="1" x14ac:dyDescent="0.2">
      <c r="A264" s="515"/>
      <c r="B264" s="590"/>
      <c r="C264" s="591"/>
      <c r="D264" s="591"/>
      <c r="E264" s="591"/>
      <c r="F264" s="591"/>
      <c r="G264" s="591"/>
      <c r="H264" s="591"/>
      <c r="I264" s="592"/>
      <c r="J264" s="593"/>
      <c r="K264" s="593"/>
    </row>
    <row r="265" spans="1:11" ht="14.1" customHeight="1" x14ac:dyDescent="0.2">
      <c r="A265" s="515"/>
      <c r="B265" s="590">
        <v>41029</v>
      </c>
      <c r="C265" s="591" t="s">
        <v>1645</v>
      </c>
      <c r="D265" s="591"/>
      <c r="E265" s="591"/>
      <c r="F265" s="591"/>
      <c r="G265" s="591">
        <v>101</v>
      </c>
      <c r="H265" s="591">
        <v>1011</v>
      </c>
      <c r="I265" s="592" t="str">
        <f>VLOOKUP(H265,'PLAN CONT'!$B$3:$C$1423,2,0)</f>
        <v xml:space="preserve">EFECTIVO </v>
      </c>
      <c r="J265" s="593">
        <f>K266</f>
        <v>0</v>
      </c>
      <c r="K265" s="593"/>
    </row>
    <row r="266" spans="1:11" ht="14.1" customHeight="1" x14ac:dyDescent="0.2">
      <c r="A266" s="515"/>
      <c r="B266" s="590"/>
      <c r="C266" s="591" t="s">
        <v>1676</v>
      </c>
      <c r="D266" s="591"/>
      <c r="E266" s="591"/>
      <c r="F266" s="591"/>
      <c r="G266" s="591">
        <v>121</v>
      </c>
      <c r="H266" s="591">
        <v>1213</v>
      </c>
      <c r="I266" s="592" t="str">
        <f>VLOOKUP(H266,'PLAN CONT'!$B$3:$C$1423,2,0)</f>
        <v>En cobranza</v>
      </c>
      <c r="J266" s="593"/>
      <c r="K266" s="593">
        <v>0</v>
      </c>
    </row>
    <row r="267" spans="1:11" ht="14.1" customHeight="1" x14ac:dyDescent="0.2">
      <c r="A267" s="515"/>
      <c r="B267" s="590"/>
      <c r="C267" s="591"/>
      <c r="D267" s="591"/>
      <c r="E267" s="591"/>
      <c r="F267" s="591"/>
      <c r="G267" s="591"/>
      <c r="H267" s="591"/>
      <c r="I267" s="592"/>
      <c r="J267" s="593"/>
      <c r="K267" s="593"/>
    </row>
    <row r="268" spans="1:11" ht="14.1" customHeight="1" x14ac:dyDescent="0.2">
      <c r="A268" s="515"/>
      <c r="B268" s="590">
        <v>41029</v>
      </c>
      <c r="C268" s="591" t="s">
        <v>1663</v>
      </c>
      <c r="D268" s="591"/>
      <c r="E268" s="591"/>
      <c r="F268" s="591"/>
      <c r="G268" s="591">
        <v>104</v>
      </c>
      <c r="H268" s="591">
        <v>1041</v>
      </c>
      <c r="I268" s="592" t="str">
        <f>VLOOKUP(H268,'PLAN CONT'!$B$3:$C$1423,2,0)</f>
        <v>Cuentas corrientes operativas</v>
      </c>
      <c r="J268" s="593">
        <v>0</v>
      </c>
      <c r="K268" s="593"/>
    </row>
    <row r="269" spans="1:11" ht="14.1" customHeight="1" x14ac:dyDescent="0.2">
      <c r="A269" s="515"/>
      <c r="B269" s="590"/>
      <c r="C269" s="591" t="s">
        <v>1676</v>
      </c>
      <c r="D269" s="591"/>
      <c r="E269" s="591"/>
      <c r="F269" s="591"/>
      <c r="G269" s="591">
        <v>101</v>
      </c>
      <c r="H269" s="591">
        <v>1011</v>
      </c>
      <c r="I269" s="592" t="str">
        <f>VLOOKUP(H269,'PLAN CONT'!$B$3:$C$1423,2,0)</f>
        <v xml:space="preserve">EFECTIVO </v>
      </c>
      <c r="J269" s="593"/>
      <c r="K269" s="593">
        <f>J268</f>
        <v>0</v>
      </c>
    </row>
    <row r="270" spans="1:11" ht="14.1" customHeight="1" x14ac:dyDescent="0.2">
      <c r="A270" s="515"/>
      <c r="B270" s="590"/>
      <c r="C270" s="591"/>
      <c r="D270" s="591"/>
      <c r="E270" s="591"/>
      <c r="F270" s="591"/>
      <c r="G270" s="591"/>
      <c r="H270" s="591"/>
      <c r="I270" s="592"/>
      <c r="J270" s="593"/>
      <c r="K270" s="593"/>
    </row>
    <row r="271" spans="1:11" ht="14.1" customHeight="1" x14ac:dyDescent="0.2">
      <c r="A271" s="515"/>
      <c r="B271" s="590">
        <v>41029</v>
      </c>
      <c r="C271" s="591" t="s">
        <v>1677</v>
      </c>
      <c r="D271" s="591"/>
      <c r="E271" s="591"/>
      <c r="F271" s="591"/>
      <c r="G271" s="591">
        <v>104</v>
      </c>
      <c r="H271" s="591">
        <v>1041</v>
      </c>
      <c r="I271" s="592" t="str">
        <f>VLOOKUP(H271,'PLAN CONT'!$B$3:$C$1423,2,0)</f>
        <v>Cuentas corrientes operativas</v>
      </c>
      <c r="J271" s="593">
        <f>K272</f>
        <v>0</v>
      </c>
      <c r="K271" s="593"/>
    </row>
    <row r="272" spans="1:11" ht="14.1" customHeight="1" x14ac:dyDescent="0.2">
      <c r="A272" s="515"/>
      <c r="B272" s="590"/>
      <c r="C272" s="591" t="s">
        <v>1650</v>
      </c>
      <c r="D272" s="591"/>
      <c r="E272" s="591"/>
      <c r="F272" s="591"/>
      <c r="G272" s="591">
        <v>121</v>
      </c>
      <c r="H272" s="591">
        <v>1213</v>
      </c>
      <c r="I272" s="592" t="str">
        <f>VLOOKUP(H272,'PLAN CONT'!$B$3:$C$1423,2,0)</f>
        <v>En cobranza</v>
      </c>
      <c r="J272" s="593"/>
      <c r="K272" s="593">
        <v>0</v>
      </c>
    </row>
    <row r="273" spans="1:13" ht="14.1" customHeight="1" x14ac:dyDescent="0.2">
      <c r="A273" s="515"/>
      <c r="B273" s="590"/>
      <c r="C273" s="591"/>
      <c r="D273" s="591"/>
      <c r="E273" s="591"/>
      <c r="F273" s="591"/>
      <c r="G273" s="591"/>
      <c r="H273" s="591"/>
      <c r="I273" s="592"/>
      <c r="J273" s="593"/>
      <c r="K273" s="593"/>
    </row>
    <row r="274" spans="1:13" ht="14.1" customHeight="1" x14ac:dyDescent="0.2">
      <c r="A274" s="515" t="s">
        <v>375</v>
      </c>
      <c r="B274" s="590">
        <v>41029</v>
      </c>
      <c r="C274" s="591" t="s">
        <v>1663</v>
      </c>
      <c r="D274" s="591"/>
      <c r="E274" s="591"/>
      <c r="F274" s="591"/>
      <c r="G274" s="591">
        <v>401</v>
      </c>
      <c r="H274" s="591">
        <v>40173</v>
      </c>
      <c r="I274" s="592" t="str">
        <f>VLOOKUP(H274,'PLAN CONT'!$B$3:$C$1423,2,0)</f>
        <v>Renta de quinta categoría</v>
      </c>
      <c r="J274" s="593">
        <f>'CTA CTE'!J98</f>
        <v>200</v>
      </c>
      <c r="K274" s="593"/>
    </row>
    <row r="275" spans="1:13" ht="14.1" customHeight="1" x14ac:dyDescent="0.2">
      <c r="A275" s="515"/>
      <c r="B275" s="590"/>
      <c r="C275" s="591" t="s">
        <v>1650</v>
      </c>
      <c r="D275" s="591"/>
      <c r="E275" s="591"/>
      <c r="F275" s="591"/>
      <c r="G275" s="591">
        <v>403</v>
      </c>
      <c r="H275" s="591">
        <v>4031</v>
      </c>
      <c r="I275" s="592" t="str">
        <f>VLOOKUP(H275,'PLAN CONT'!$B$3:$C$1423,2,0)</f>
        <v>ESSALUD</v>
      </c>
      <c r="J275" s="593">
        <f>'CTA CTE'!J99</f>
        <v>450</v>
      </c>
      <c r="K275" s="593"/>
    </row>
    <row r="276" spans="1:13" ht="14.1" customHeight="1" x14ac:dyDescent="0.2">
      <c r="A276" s="515"/>
      <c r="B276" s="590"/>
      <c r="C276" s="591"/>
      <c r="D276" s="591"/>
      <c r="E276" s="591"/>
      <c r="F276" s="591"/>
      <c r="G276" s="591">
        <v>403</v>
      </c>
      <c r="H276" s="591">
        <v>4032</v>
      </c>
      <c r="I276" s="592" t="str">
        <f>VLOOKUP(H276,'PLAN CONT'!$B$3:$C$1423,2,0)</f>
        <v>ONP</v>
      </c>
      <c r="J276" s="593">
        <f>'CTA CTE'!J100</f>
        <v>300</v>
      </c>
      <c r="K276" s="593"/>
    </row>
    <row r="277" spans="1:13" ht="14.1" customHeight="1" x14ac:dyDescent="0.2">
      <c r="A277" s="515"/>
      <c r="B277" s="590"/>
      <c r="C277" s="591"/>
      <c r="D277" s="591"/>
      <c r="E277" s="591"/>
      <c r="F277" s="591"/>
      <c r="G277" s="591">
        <v>407</v>
      </c>
      <c r="H277" s="591">
        <v>407</v>
      </c>
      <c r="I277" s="592" t="str">
        <f>VLOOKUP(H277,'PLAN CONT'!$B$3:$C$1423,2,0)</f>
        <v>Administradoras de fondos de pensiones</v>
      </c>
      <c r="J277" s="593">
        <f>'CTA CTE'!J101</f>
        <v>350</v>
      </c>
      <c r="K277" s="593"/>
    </row>
    <row r="278" spans="1:13" ht="14.1" customHeight="1" x14ac:dyDescent="0.2">
      <c r="A278" s="515"/>
      <c r="B278" s="590"/>
      <c r="C278" s="591"/>
      <c r="D278" s="591"/>
      <c r="E278" s="591"/>
      <c r="F278" s="591"/>
      <c r="G278" s="591">
        <v>411</v>
      </c>
      <c r="H278" s="591">
        <v>4111</v>
      </c>
      <c r="I278" s="592" t="str">
        <f>VLOOKUP(H278,'PLAN CONT'!$B$3:$C$1423,2,0)</f>
        <v>Sueldos y salarios por pagar</v>
      </c>
      <c r="J278" s="593">
        <f>'CTA CTE'!J104</f>
        <v>4150</v>
      </c>
      <c r="K278" s="593"/>
    </row>
    <row r="279" spans="1:13" ht="14.1" customHeight="1" x14ac:dyDescent="0.2">
      <c r="A279" s="515"/>
      <c r="B279" s="590"/>
      <c r="C279" s="591"/>
      <c r="D279" s="591"/>
      <c r="E279" s="591"/>
      <c r="F279" s="591"/>
      <c r="G279" s="591">
        <v>421</v>
      </c>
      <c r="H279" s="591">
        <v>4212</v>
      </c>
      <c r="I279" s="592" t="str">
        <f>VLOOKUP(H279,'PLAN CONT'!$B$3:$C$1423,2,0)</f>
        <v>Emitidas</v>
      </c>
      <c r="J279" s="593" t="e">
        <f>'CTA CTE'!J97</f>
        <v>#REF!</v>
      </c>
      <c r="K279" s="593"/>
    </row>
    <row r="280" spans="1:13" ht="14.1" customHeight="1" x14ac:dyDescent="0.2">
      <c r="A280" s="515"/>
      <c r="B280" s="590"/>
      <c r="C280" s="591"/>
      <c r="D280" s="591"/>
      <c r="E280" s="591"/>
      <c r="F280" s="591"/>
      <c r="G280" s="591">
        <v>424</v>
      </c>
      <c r="H280" s="591">
        <v>424</v>
      </c>
      <c r="I280" s="592" t="str">
        <f>VLOOKUP(H280,'PLAN CONT'!$B$3:$C$1423,2,0)</f>
        <v>Honorarios por pagar</v>
      </c>
      <c r="J280" s="593" t="e">
        <f>'CTA CTE'!J96</f>
        <v>#REF!</v>
      </c>
      <c r="K280" s="593"/>
    </row>
    <row r="281" spans="1:13" ht="14.1" customHeight="1" x14ac:dyDescent="0.2">
      <c r="A281" s="515"/>
      <c r="B281" s="590"/>
      <c r="C281" s="591"/>
      <c r="D281" s="591"/>
      <c r="E281" s="591"/>
      <c r="F281" s="591"/>
      <c r="G281" s="591">
        <v>451</v>
      </c>
      <c r="H281" s="591">
        <v>4511</v>
      </c>
      <c r="I281" s="592" t="str">
        <f>VLOOKUP(H281,'PLAN CONT'!$B$3:$C$1423,2,0)</f>
        <v>Instituciones financieras</v>
      </c>
      <c r="J281" s="593">
        <f>'CTA CTE'!J102</f>
        <v>1060</v>
      </c>
      <c r="K281" s="593"/>
    </row>
    <row r="282" spans="1:13" ht="14.1" customHeight="1" x14ac:dyDescent="0.2">
      <c r="A282" s="515"/>
      <c r="B282" s="590"/>
      <c r="C282" s="591"/>
      <c r="D282" s="591"/>
      <c r="E282" s="591"/>
      <c r="F282" s="591"/>
      <c r="G282" s="591">
        <v>455</v>
      </c>
      <c r="H282" s="591">
        <v>45511</v>
      </c>
      <c r="I282" s="592" t="str">
        <f>VLOOKUP(H282,'PLAN CONT'!$B$3:$C$1423,2,0)</f>
        <v>Instituciones financieras</v>
      </c>
      <c r="J282" s="593">
        <f>'CTA CTE'!J103</f>
        <v>140</v>
      </c>
      <c r="K282" s="593"/>
    </row>
    <row r="283" spans="1:13" ht="14.1" customHeight="1" x14ac:dyDescent="0.2">
      <c r="A283" s="515"/>
      <c r="B283" s="590"/>
      <c r="C283" s="591"/>
      <c r="D283" s="591"/>
      <c r="E283" s="591"/>
      <c r="F283" s="591"/>
      <c r="G283" s="591">
        <v>104</v>
      </c>
      <c r="H283" s="591">
        <v>1041</v>
      </c>
      <c r="I283" s="592" t="str">
        <f>VLOOKUP(H283,'PLAN CONT'!$B$3:$C$1423,2,0)</f>
        <v>Cuentas corrientes operativas</v>
      </c>
      <c r="J283" s="593"/>
      <c r="K283" s="593" t="e">
        <f>'CTA CTE'!J105</f>
        <v>#REF!</v>
      </c>
    </row>
    <row r="284" spans="1:13" ht="14.1" customHeight="1" x14ac:dyDescent="0.2">
      <c r="A284" s="515"/>
      <c r="B284" s="590"/>
      <c r="C284" s="591"/>
      <c r="D284" s="591"/>
      <c r="E284" s="591"/>
      <c r="F284" s="591"/>
      <c r="G284" s="591"/>
      <c r="H284" s="591"/>
      <c r="I284" s="592"/>
      <c r="J284" s="593"/>
      <c r="K284" s="593"/>
    </row>
    <row r="285" spans="1:13" ht="14.1" customHeight="1" x14ac:dyDescent="0.2">
      <c r="A285" s="515" t="s">
        <v>378</v>
      </c>
      <c r="B285" s="590">
        <v>41029</v>
      </c>
      <c r="C285" s="591" t="s">
        <v>1653</v>
      </c>
      <c r="D285" s="591"/>
      <c r="E285" s="591"/>
      <c r="F285" s="591"/>
      <c r="G285" s="591">
        <v>621</v>
      </c>
      <c r="H285" s="591">
        <v>6211</v>
      </c>
      <c r="I285" s="592" t="str">
        <f>VLOOKUP(H285,'PLAN CONT'!$B$3:$C$1423,2,0)</f>
        <v>Sueldos y salarios</v>
      </c>
      <c r="J285" s="593">
        <v>5000</v>
      </c>
      <c r="K285" s="593"/>
    </row>
    <row r="286" spans="1:13" ht="14.1" customHeight="1" x14ac:dyDescent="0.2">
      <c r="A286" s="515"/>
      <c r="B286" s="590"/>
      <c r="C286" s="591" t="s">
        <v>1678</v>
      </c>
      <c r="D286" s="591"/>
      <c r="E286" s="591"/>
      <c r="F286" s="591"/>
      <c r="G286" s="591">
        <v>627</v>
      </c>
      <c r="H286" s="591">
        <v>6271</v>
      </c>
      <c r="I286" s="592" t="str">
        <f>VLOOKUP(H286,'PLAN CONT'!$B$3:$C$1423,2,0)</f>
        <v>Régimen de prestaciones de salud</v>
      </c>
      <c r="J286" s="593">
        <v>450</v>
      </c>
      <c r="K286" s="593"/>
      <c r="M286" s="519">
        <v>0.3</v>
      </c>
    </row>
    <row r="287" spans="1:13" ht="14.1" customHeight="1" x14ac:dyDescent="0.2">
      <c r="A287" s="515"/>
      <c r="B287" s="590"/>
      <c r="C287" s="591"/>
      <c r="D287" s="591"/>
      <c r="E287" s="591"/>
      <c r="F287" s="591"/>
      <c r="G287" s="591">
        <v>401</v>
      </c>
      <c r="H287" s="591">
        <v>40173</v>
      </c>
      <c r="I287" s="592" t="str">
        <f>VLOOKUP(H287,'PLAN CONT'!$B$3:$C$1423,2,0)</f>
        <v>Renta de quinta categoría</v>
      </c>
      <c r="J287" s="593"/>
      <c r="K287" s="593">
        <v>200</v>
      </c>
      <c r="M287" s="519">
        <v>0.7</v>
      </c>
    </row>
    <row r="288" spans="1:13" ht="14.1" customHeight="1" x14ac:dyDescent="0.2">
      <c r="A288" s="515"/>
      <c r="B288" s="590"/>
      <c r="C288" s="591"/>
      <c r="D288" s="591"/>
      <c r="E288" s="591"/>
      <c r="F288" s="591"/>
      <c r="G288" s="591">
        <v>403</v>
      </c>
      <c r="H288" s="591">
        <v>4031</v>
      </c>
      <c r="I288" s="592" t="str">
        <f>VLOOKUP(H288,'PLAN CONT'!$B$3:$C$1423,2,0)</f>
        <v>ESSALUD</v>
      </c>
      <c r="J288" s="593"/>
      <c r="K288" s="593">
        <v>450</v>
      </c>
      <c r="M288" s="519"/>
    </row>
    <row r="289" spans="1:13" ht="14.1" customHeight="1" x14ac:dyDescent="0.2">
      <c r="A289" s="515"/>
      <c r="B289" s="590"/>
      <c r="C289" s="591"/>
      <c r="D289" s="591"/>
      <c r="E289" s="591"/>
      <c r="F289" s="591"/>
      <c r="G289" s="591">
        <v>403</v>
      </c>
      <c r="H289" s="591">
        <v>4032</v>
      </c>
      <c r="I289" s="592" t="str">
        <f>VLOOKUP(H289,'PLAN CONT'!$B$3:$C$1423,2,0)</f>
        <v>ONP</v>
      </c>
      <c r="J289" s="593"/>
      <c r="K289" s="593">
        <v>300</v>
      </c>
      <c r="M289" s="519"/>
    </row>
    <row r="290" spans="1:13" ht="14.1" customHeight="1" x14ac:dyDescent="0.2">
      <c r="A290" s="515"/>
      <c r="B290" s="590"/>
      <c r="C290" s="591"/>
      <c r="D290" s="591"/>
      <c r="E290" s="591"/>
      <c r="F290" s="591"/>
      <c r="G290" s="591">
        <v>407</v>
      </c>
      <c r="H290" s="591">
        <v>407</v>
      </c>
      <c r="I290" s="592" t="str">
        <f>VLOOKUP(H290,'PLAN CONT'!$B$3:$C$1423,2,0)</f>
        <v>Administradoras de fondos de pensiones</v>
      </c>
      <c r="J290" s="593">
        <v>0</v>
      </c>
      <c r="K290" s="593">
        <v>350</v>
      </c>
    </row>
    <row r="291" spans="1:13" ht="14.1" customHeight="1" x14ac:dyDescent="0.2">
      <c r="A291" s="515"/>
      <c r="B291" s="590"/>
      <c r="C291" s="591"/>
      <c r="D291" s="591"/>
      <c r="E291" s="591"/>
      <c r="F291" s="591"/>
      <c r="G291" s="591">
        <v>411</v>
      </c>
      <c r="H291" s="591">
        <v>4111</v>
      </c>
      <c r="I291" s="592" t="str">
        <f>VLOOKUP(H291,'PLAN CONT'!$B$3:$C$1423,2,0)</f>
        <v>Sueldos y salarios por pagar</v>
      </c>
      <c r="J291" s="593"/>
      <c r="K291" s="593">
        <v>4150</v>
      </c>
    </row>
    <row r="292" spans="1:13" ht="14.1" customHeight="1" x14ac:dyDescent="0.2">
      <c r="A292" s="515"/>
      <c r="B292" s="590"/>
      <c r="C292" s="591"/>
      <c r="D292" s="591"/>
      <c r="E292" s="591"/>
      <c r="F292" s="591"/>
      <c r="G292" s="591"/>
      <c r="H292" s="591"/>
      <c r="I292" s="592"/>
      <c r="J292" s="593"/>
      <c r="K292" s="593"/>
    </row>
    <row r="293" spans="1:13" ht="14.1" customHeight="1" x14ac:dyDescent="0.2">
      <c r="A293" s="515" t="s">
        <v>1593</v>
      </c>
      <c r="B293" s="590">
        <v>41029</v>
      </c>
      <c r="C293" s="591" t="s">
        <v>1643</v>
      </c>
      <c r="D293" s="591"/>
      <c r="E293" s="591"/>
      <c r="F293" s="591"/>
      <c r="G293" s="591">
        <v>681</v>
      </c>
      <c r="H293" s="591">
        <v>68143</v>
      </c>
      <c r="I293" s="592" t="str">
        <f>VLOOKUP(H293,'PLAN CONT'!$B$3:$C$1423,2,0)</f>
        <v>Equipo de transporte</v>
      </c>
      <c r="J293" s="593">
        <v>1083.33</v>
      </c>
      <c r="K293" s="593"/>
    </row>
    <row r="294" spans="1:13" ht="14.1" customHeight="1" x14ac:dyDescent="0.2">
      <c r="A294" s="515"/>
      <c r="B294" s="590"/>
      <c r="C294" s="591" t="s">
        <v>1640</v>
      </c>
      <c r="D294" s="591"/>
      <c r="E294" s="591"/>
      <c r="F294" s="591"/>
      <c r="G294" s="591">
        <v>391</v>
      </c>
      <c r="H294" s="591">
        <v>39133</v>
      </c>
      <c r="I294" s="592" t="str">
        <f>VLOOKUP(H294,'PLAN CONT'!$B$3:$C$1423,2,0)</f>
        <v>Equipo de transporte</v>
      </c>
      <c r="J294" s="593"/>
      <c r="K294" s="593">
        <f>J293</f>
        <v>1083.33</v>
      </c>
    </row>
    <row r="295" spans="1:13" ht="14.1" customHeight="1" x14ac:dyDescent="0.2">
      <c r="A295" s="515"/>
      <c r="B295" s="590"/>
      <c r="C295" s="591"/>
      <c r="D295" s="591"/>
      <c r="E295" s="591"/>
      <c r="F295" s="591"/>
      <c r="G295" s="591"/>
      <c r="H295" s="591"/>
      <c r="I295" s="592"/>
      <c r="J295" s="593"/>
      <c r="K295" s="593"/>
    </row>
    <row r="296" spans="1:13" ht="14.1" customHeight="1" x14ac:dyDescent="0.2">
      <c r="A296" s="515" t="s">
        <v>383</v>
      </c>
      <c r="B296" s="590">
        <v>41029</v>
      </c>
      <c r="C296" s="591" t="s">
        <v>1655</v>
      </c>
      <c r="D296" s="591"/>
      <c r="E296" s="591"/>
      <c r="F296" s="591"/>
      <c r="G296" s="591">
        <v>632</v>
      </c>
      <c r="H296" s="591">
        <v>6321</v>
      </c>
      <c r="I296" s="592" t="str">
        <f>VLOOKUP(H296,'PLAN CONT'!$B$3:$C$1423,2,0)</f>
        <v>Honorarios</v>
      </c>
      <c r="J296" s="593">
        <v>500</v>
      </c>
      <c r="K296" s="593"/>
    </row>
    <row r="297" spans="1:13" ht="14.1" customHeight="1" x14ac:dyDescent="0.2">
      <c r="A297" s="515"/>
      <c r="B297" s="590"/>
      <c r="C297" s="591" t="s">
        <v>1678</v>
      </c>
      <c r="D297" s="591"/>
      <c r="E297" s="591"/>
      <c r="F297" s="591"/>
      <c r="G297" s="591">
        <v>424</v>
      </c>
      <c r="H297" s="591">
        <v>424</v>
      </c>
      <c r="I297" s="592" t="str">
        <f>VLOOKUP(H297,'PLAN CONT'!$B$3:$C$1423,2,0)</f>
        <v>Honorarios por pagar</v>
      </c>
      <c r="J297" s="593">
        <v>0</v>
      </c>
      <c r="K297" s="593">
        <f>J296</f>
        <v>500</v>
      </c>
    </row>
    <row r="298" spans="1:13" ht="14.1" customHeight="1" x14ac:dyDescent="0.2">
      <c r="A298" s="515"/>
      <c r="B298" s="590"/>
      <c r="C298" s="591"/>
      <c r="D298" s="591"/>
      <c r="E298" s="591"/>
      <c r="F298" s="591"/>
      <c r="G298" s="591"/>
      <c r="H298" s="591"/>
      <c r="I298" s="592"/>
      <c r="J298" s="593"/>
      <c r="K298" s="593"/>
    </row>
    <row r="299" spans="1:13" ht="14.1" customHeight="1" x14ac:dyDescent="0.2">
      <c r="A299" s="515"/>
      <c r="B299" s="590">
        <v>41029</v>
      </c>
      <c r="C299" s="591" t="s">
        <v>1679</v>
      </c>
      <c r="D299" s="591"/>
      <c r="E299" s="591"/>
      <c r="F299" s="591"/>
      <c r="G299" s="591">
        <v>629</v>
      </c>
      <c r="H299" s="591">
        <v>6291</v>
      </c>
      <c r="I299" s="592" t="str">
        <f>VLOOKUP(H299,'PLAN CONT'!$B$3:$C$1423,2,0)</f>
        <v>Compensación por tiempo de servicio</v>
      </c>
      <c r="J299" s="593">
        <f>PLANILLA!K26</f>
        <v>427.77777777777777</v>
      </c>
      <c r="K299" s="593"/>
    </row>
    <row r="300" spans="1:13" ht="14.1" customHeight="1" x14ac:dyDescent="0.2">
      <c r="A300" s="515"/>
      <c r="B300" s="590"/>
      <c r="C300" s="591"/>
      <c r="D300" s="591"/>
      <c r="E300" s="591"/>
      <c r="F300" s="591"/>
      <c r="G300" s="591">
        <v>415</v>
      </c>
      <c r="H300" s="591">
        <v>4151</v>
      </c>
      <c r="I300" s="592" t="str">
        <f>VLOOKUP(H300,'PLAN CONT'!$B$3:$C$1423,2,0)</f>
        <v>Compensación por tiempo de servicios</v>
      </c>
      <c r="J300" s="593">
        <v>0</v>
      </c>
      <c r="K300" s="593">
        <f>J299</f>
        <v>427.77777777777777</v>
      </c>
    </row>
    <row r="301" spans="1:13" ht="14.1" customHeight="1" x14ac:dyDescent="0.2">
      <c r="A301" s="515"/>
      <c r="B301" s="590"/>
      <c r="C301" s="591"/>
      <c r="D301" s="591"/>
      <c r="E301" s="591"/>
      <c r="F301" s="591"/>
      <c r="G301" s="591"/>
      <c r="H301" s="591"/>
      <c r="I301" s="592"/>
      <c r="J301" s="593"/>
      <c r="K301" s="593"/>
    </row>
    <row r="302" spans="1:13" ht="14.1" customHeight="1" x14ac:dyDescent="0.2">
      <c r="A302" s="515"/>
      <c r="B302" s="590">
        <v>41029</v>
      </c>
      <c r="C302" s="591" t="s">
        <v>1671</v>
      </c>
      <c r="D302" s="591"/>
      <c r="E302" s="591"/>
      <c r="F302" s="591"/>
      <c r="G302" s="591">
        <v>673</v>
      </c>
      <c r="H302" s="591">
        <v>67311</v>
      </c>
      <c r="I302" s="592" t="str">
        <f>VLOOKUP(H302,'PLAN CONT'!$B$3:$C$1423,2,0)</f>
        <v>Instituciones financieras</v>
      </c>
      <c r="J302" s="593">
        <v>140</v>
      </c>
      <c r="K302" s="593"/>
    </row>
    <row r="303" spans="1:13" ht="14.1" customHeight="1" x14ac:dyDescent="0.2">
      <c r="A303" s="515"/>
      <c r="B303" s="590"/>
      <c r="C303" s="591" t="s">
        <v>1680</v>
      </c>
      <c r="D303" s="591"/>
      <c r="E303" s="591"/>
      <c r="F303" s="591"/>
      <c r="G303" s="591">
        <v>373</v>
      </c>
      <c r="H303" s="591">
        <v>3731</v>
      </c>
      <c r="I303" s="592" t="str">
        <f>VLOOKUP(H303,'PLAN CONT'!$B$3:$C$1423,2,0)</f>
        <v xml:space="preserve">INTERESES NO DEVENGADOS </v>
      </c>
      <c r="J303" s="593"/>
      <c r="K303" s="593">
        <f>J302</f>
        <v>140</v>
      </c>
    </row>
    <row r="304" spans="1:13" ht="14.1" customHeight="1" x14ac:dyDescent="0.2">
      <c r="A304" s="515"/>
      <c r="B304" s="590"/>
      <c r="C304" s="591"/>
      <c r="D304" s="591"/>
      <c r="E304" s="591"/>
      <c r="F304" s="591"/>
      <c r="G304" s="591"/>
      <c r="H304" s="591"/>
      <c r="I304" s="592"/>
      <c r="J304" s="593"/>
      <c r="K304" s="593"/>
    </row>
    <row r="305" spans="1:11" ht="14.1" customHeight="1" x14ac:dyDescent="0.2">
      <c r="A305" s="515"/>
      <c r="B305" s="590" t="s">
        <v>1681</v>
      </c>
      <c r="C305" s="591" t="s">
        <v>1682</v>
      </c>
      <c r="D305" s="591"/>
      <c r="E305" s="591"/>
      <c r="F305" s="591"/>
      <c r="G305" s="591">
        <v>942</v>
      </c>
      <c r="H305" s="591">
        <v>942</v>
      </c>
      <c r="I305" s="592" t="str">
        <f>VLOOKUP(H305,'PLAN CONT'!$B$3:$C$1423,2,0)</f>
        <v>GASTOS DE PERSONAL, DIRECTORES Y GERENTES</v>
      </c>
      <c r="J305" s="593">
        <f>(J285+J286+J299)*$M$286</f>
        <v>1763.3333333333333</v>
      </c>
      <c r="K305" s="593"/>
    </row>
    <row r="306" spans="1:11" ht="14.1" customHeight="1" x14ac:dyDescent="0.2">
      <c r="A306" s="515"/>
      <c r="B306" s="590"/>
      <c r="C306" s="591" t="s">
        <v>1683</v>
      </c>
      <c r="D306" s="591"/>
      <c r="E306" s="591"/>
      <c r="F306" s="591"/>
      <c r="G306" s="591">
        <v>943</v>
      </c>
      <c r="H306" s="591">
        <v>943</v>
      </c>
      <c r="I306" s="592" t="str">
        <f>VLOOKUP(H306,'PLAN CONT'!$B$3:$C$1423,2,0)</f>
        <v>GASTO DE SERVICIOS</v>
      </c>
      <c r="J306" s="593">
        <f>(J250+J296)*$M$286</f>
        <v>150</v>
      </c>
      <c r="K306" s="593"/>
    </row>
    <row r="307" spans="1:11" ht="14.1" customHeight="1" x14ac:dyDescent="0.2">
      <c r="A307" s="515"/>
      <c r="B307" s="590"/>
      <c r="C307" s="591"/>
      <c r="D307" s="591"/>
      <c r="E307" s="591"/>
      <c r="F307" s="591"/>
      <c r="G307" s="591">
        <v>944</v>
      </c>
      <c r="H307" s="591">
        <v>944</v>
      </c>
      <c r="I307" s="592" t="str">
        <f>VLOOKUP(H307,'PLAN CONT'!$B$3:$C$1423,2,0)</f>
        <v>GASTO DE TRIBUTO</v>
      </c>
      <c r="J307" s="593">
        <v>0</v>
      </c>
      <c r="K307" s="593"/>
    </row>
    <row r="308" spans="1:11" ht="14.1" customHeight="1" x14ac:dyDescent="0.2">
      <c r="A308" s="515"/>
      <c r="B308" s="590"/>
      <c r="C308" s="591"/>
      <c r="D308" s="591"/>
      <c r="E308" s="591"/>
      <c r="F308" s="591"/>
      <c r="G308" s="591">
        <v>945</v>
      </c>
      <c r="H308" s="591">
        <v>945</v>
      </c>
      <c r="I308" s="592" t="str">
        <f>VLOOKUP(H308,'PLAN CONT'!$B$3:$C$1423,2,0)</f>
        <v>GASTO DE GESTION</v>
      </c>
      <c r="J308" s="593">
        <v>0</v>
      </c>
      <c r="K308" s="593"/>
    </row>
    <row r="309" spans="1:11" ht="14.1" customHeight="1" x14ac:dyDescent="0.2">
      <c r="A309" s="515"/>
      <c r="B309" s="590"/>
      <c r="C309" s="591"/>
      <c r="D309" s="591"/>
      <c r="E309" s="591"/>
      <c r="F309" s="591"/>
      <c r="G309" s="591">
        <v>948</v>
      </c>
      <c r="H309" s="591">
        <v>948</v>
      </c>
      <c r="I309" s="592" t="str">
        <f>VLOOKUP(H309,'PLAN CONT'!$B$3:$C$1423,2,0)</f>
        <v>GASTO DE VALUACION</v>
      </c>
      <c r="J309" s="593">
        <f>J293*$M$286</f>
        <v>324.99899999999997</v>
      </c>
      <c r="K309" s="593"/>
    </row>
    <row r="310" spans="1:11" ht="14.1" customHeight="1" x14ac:dyDescent="0.2">
      <c r="A310" s="515"/>
      <c r="B310" s="590"/>
      <c r="C310" s="591"/>
      <c r="D310" s="591"/>
      <c r="E310" s="591"/>
      <c r="F310" s="591"/>
      <c r="G310" s="591">
        <v>952</v>
      </c>
      <c r="H310" s="591">
        <v>952</v>
      </c>
      <c r="I310" s="592" t="str">
        <f>VLOOKUP(H310,'PLAN CONT'!$B$3:$C$1423,2,0)</f>
        <v>GASTOS DE PERSONAL, DIRECTORES Y GERENTES</v>
      </c>
      <c r="J310" s="593">
        <f>(J285+J286+J299)*$M$287</f>
        <v>4114.4444444444443</v>
      </c>
      <c r="K310" s="593"/>
    </row>
    <row r="311" spans="1:11" ht="14.1" customHeight="1" x14ac:dyDescent="0.2">
      <c r="A311" s="515"/>
      <c r="B311" s="590"/>
      <c r="C311" s="591"/>
      <c r="D311" s="591"/>
      <c r="E311" s="591"/>
      <c r="F311" s="591"/>
      <c r="G311" s="591">
        <v>953</v>
      </c>
      <c r="H311" s="591">
        <v>953</v>
      </c>
      <c r="I311" s="592" t="str">
        <f>VLOOKUP(H311,'PLAN CONT'!$B$3:$C$1423,2,0)</f>
        <v>GASTO DE SERVICIOS</v>
      </c>
      <c r="J311" s="593">
        <f>(J250+J296)*$M$287</f>
        <v>350</v>
      </c>
      <c r="K311" s="593"/>
    </row>
    <row r="312" spans="1:11" ht="14.1" customHeight="1" x14ac:dyDescent="0.2">
      <c r="A312" s="515"/>
      <c r="B312" s="590"/>
      <c r="C312" s="591"/>
      <c r="D312" s="591"/>
      <c r="E312" s="591"/>
      <c r="F312" s="591"/>
      <c r="G312" s="591">
        <v>954</v>
      </c>
      <c r="H312" s="591">
        <v>954</v>
      </c>
      <c r="I312" s="592" t="str">
        <f>VLOOKUP(H312,'PLAN CONT'!$B$3:$C$1423,2,0)</f>
        <v>GASTOS POR TRIBUTOS - VENTAS</v>
      </c>
      <c r="J312" s="593">
        <v>0</v>
      </c>
      <c r="K312" s="593"/>
    </row>
    <row r="313" spans="1:11" ht="14.1" customHeight="1" x14ac:dyDescent="0.2">
      <c r="A313" s="515"/>
      <c r="B313" s="590"/>
      <c r="C313" s="591"/>
      <c r="D313" s="591"/>
      <c r="E313" s="591"/>
      <c r="F313" s="591"/>
      <c r="G313" s="591">
        <v>955</v>
      </c>
      <c r="H313" s="591">
        <v>955</v>
      </c>
      <c r="I313" s="592" t="str">
        <f>VLOOKUP(H313,'PLAN CONT'!$B$3:$C$1423,2,0)</f>
        <v>GASTO DE GESTION</v>
      </c>
      <c r="J313" s="593">
        <v>0</v>
      </c>
      <c r="K313" s="593"/>
    </row>
    <row r="314" spans="1:11" ht="14.1" customHeight="1" x14ac:dyDescent="0.2">
      <c r="A314" s="515"/>
      <c r="B314" s="590"/>
      <c r="C314" s="591"/>
      <c r="D314" s="591"/>
      <c r="E314" s="591"/>
      <c r="F314" s="591"/>
      <c r="G314" s="591">
        <v>958</v>
      </c>
      <c r="H314" s="591">
        <v>958</v>
      </c>
      <c r="I314" s="592" t="str">
        <f>VLOOKUP(H314,'PLAN CONT'!$B$3:$C$1423,2,0)</f>
        <v>GASTO DE VALUACION</v>
      </c>
      <c r="J314" s="593">
        <f>J293*$M$287</f>
        <v>758.3309999999999</v>
      </c>
      <c r="K314" s="593"/>
    </row>
    <row r="315" spans="1:11" ht="14.1" customHeight="1" x14ac:dyDescent="0.2">
      <c r="A315" s="515"/>
      <c r="B315" s="590"/>
      <c r="C315" s="591"/>
      <c r="D315" s="591"/>
      <c r="E315" s="591"/>
      <c r="F315" s="591"/>
      <c r="G315" s="591">
        <v>974</v>
      </c>
      <c r="H315" s="591">
        <v>974</v>
      </c>
      <c r="I315" s="592" t="str">
        <f>VLOOKUP(H315,'PLAN CONT'!$B$3:$C$1423,2,0)</f>
        <v>GASTOS POR TRIBUTO - ITF</v>
      </c>
      <c r="J315" s="593">
        <v>0</v>
      </c>
      <c r="K315" s="593"/>
    </row>
    <row r="316" spans="1:11" ht="14.1" customHeight="1" x14ac:dyDescent="0.2">
      <c r="A316" s="515"/>
      <c r="B316" s="590"/>
      <c r="C316" s="591"/>
      <c r="D316" s="591"/>
      <c r="E316" s="591"/>
      <c r="F316" s="591"/>
      <c r="G316" s="591">
        <v>977</v>
      </c>
      <c r="H316" s="591">
        <v>977</v>
      </c>
      <c r="I316" s="592" t="str">
        <f>VLOOKUP(H316,'PLAN CONT'!$B$3:$C$1423,2,0)</f>
        <v>GASTOS FINANCIEROS</v>
      </c>
      <c r="J316" s="593">
        <f>J302</f>
        <v>140</v>
      </c>
      <c r="K316" s="593"/>
    </row>
    <row r="317" spans="1:11" ht="14.1" customHeight="1" x14ac:dyDescent="0.2">
      <c r="A317" s="515"/>
      <c r="B317" s="590"/>
      <c r="C317" s="591"/>
      <c r="D317" s="591"/>
      <c r="E317" s="591"/>
      <c r="F317" s="591"/>
      <c r="G317" s="591">
        <v>791</v>
      </c>
      <c r="H317" s="591">
        <v>791</v>
      </c>
      <c r="I317" s="592" t="str">
        <f>VLOOKUP(H317,'PLAN CONT'!$B$3:$C$1423,2,0)</f>
        <v>Cargas imputables a cuentas de costos y gastos</v>
      </c>
      <c r="J317" s="593">
        <v>0</v>
      </c>
      <c r="K317" s="593">
        <f>SUM(J305:J316)</f>
        <v>7601.1077777777773</v>
      </c>
    </row>
    <row r="318" spans="1:11" ht="14.1" customHeight="1" x14ac:dyDescent="0.2">
      <c r="A318" s="515"/>
      <c r="B318" s="509"/>
      <c r="C318" s="511"/>
      <c r="D318" s="511"/>
      <c r="E318" s="511"/>
      <c r="F318" s="511"/>
      <c r="G318" s="511"/>
      <c r="H318" s="511"/>
      <c r="I318" s="516"/>
      <c r="J318" s="558"/>
      <c r="K318" s="558"/>
    </row>
    <row r="319" spans="1:11" ht="14.1" customHeight="1" x14ac:dyDescent="0.2">
      <c r="A319" s="515"/>
      <c r="B319" s="586">
        <v>41060</v>
      </c>
      <c r="C319" s="587" t="s">
        <v>1641</v>
      </c>
      <c r="D319" s="587"/>
      <c r="E319" s="587"/>
      <c r="F319" s="587"/>
      <c r="G319" s="587">
        <v>601</v>
      </c>
      <c r="H319" s="587">
        <v>6011</v>
      </c>
      <c r="I319" s="588" t="str">
        <f>VLOOKUP(H319,'PLAN CONT'!$B$3:$C$1423,2,0)</f>
        <v>Mercaderías manufacturadas</v>
      </c>
      <c r="J319" s="589">
        <v>0</v>
      </c>
      <c r="K319" s="589"/>
    </row>
    <row r="320" spans="1:11" ht="14.1" customHeight="1" x14ac:dyDescent="0.2">
      <c r="A320" s="515"/>
      <c r="B320" s="586"/>
      <c r="C320" s="587" t="s">
        <v>1689</v>
      </c>
      <c r="D320" s="587"/>
      <c r="E320" s="587"/>
      <c r="F320" s="587"/>
      <c r="G320" s="587">
        <v>401</v>
      </c>
      <c r="H320" s="587">
        <v>40111</v>
      </c>
      <c r="I320" s="588" t="str">
        <f>VLOOKUP(H320,'PLAN CONT'!$B$3:$C$1423,2,0)</f>
        <v>IGV - Cuenta propia</v>
      </c>
      <c r="J320" s="589">
        <f>J319*18%</f>
        <v>0</v>
      </c>
      <c r="K320" s="589"/>
    </row>
    <row r="321" spans="1:11" ht="14.1" customHeight="1" x14ac:dyDescent="0.2">
      <c r="A321" s="515"/>
      <c r="B321" s="586"/>
      <c r="C321" s="587"/>
      <c r="D321" s="587"/>
      <c r="E321" s="587"/>
      <c r="F321" s="587"/>
      <c r="G321" s="587">
        <v>421</v>
      </c>
      <c r="H321" s="587">
        <v>4212</v>
      </c>
      <c r="I321" s="588" t="str">
        <f>VLOOKUP(H321,'PLAN CONT'!$B$3:$C$1423,2,0)</f>
        <v>Emitidas</v>
      </c>
      <c r="J321" s="589"/>
      <c r="K321" s="589">
        <f>J319+J320</f>
        <v>0</v>
      </c>
    </row>
    <row r="322" spans="1:11" ht="14.1" customHeight="1" x14ac:dyDescent="0.2">
      <c r="A322" s="515"/>
      <c r="B322" s="586"/>
      <c r="C322" s="587"/>
      <c r="D322" s="587"/>
      <c r="E322" s="587"/>
      <c r="F322" s="587"/>
      <c r="G322" s="587"/>
      <c r="H322" s="587"/>
      <c r="I322" s="588"/>
      <c r="J322" s="589"/>
      <c r="K322" s="589"/>
    </row>
    <row r="323" spans="1:11" ht="14.1" customHeight="1" x14ac:dyDescent="0.2">
      <c r="A323" s="515"/>
      <c r="B323" s="586">
        <v>41060</v>
      </c>
      <c r="C323" s="587" t="s">
        <v>1690</v>
      </c>
      <c r="D323" s="587"/>
      <c r="E323" s="587"/>
      <c r="F323" s="587"/>
      <c r="G323" s="587">
        <v>201</v>
      </c>
      <c r="H323" s="587">
        <v>20111</v>
      </c>
      <c r="I323" s="588" t="str">
        <f>VLOOKUP(H323,'PLAN CONT'!$B$3:$C$1423,2,0)</f>
        <v>Costo</v>
      </c>
      <c r="J323" s="589">
        <f>J319</f>
        <v>0</v>
      </c>
      <c r="K323" s="589"/>
    </row>
    <row r="324" spans="1:11" ht="14.1" customHeight="1" x14ac:dyDescent="0.2">
      <c r="A324" s="515"/>
      <c r="B324" s="586"/>
      <c r="C324" s="587"/>
      <c r="D324" s="587"/>
      <c r="E324" s="587"/>
      <c r="F324" s="587"/>
      <c r="G324" s="587">
        <v>611</v>
      </c>
      <c r="H324" s="587">
        <v>6111</v>
      </c>
      <c r="I324" s="588" t="str">
        <f>VLOOKUP(H324,'PLAN CONT'!$B$3:$C$1423,2,0)</f>
        <v>Mercaderías manufacturadas</v>
      </c>
      <c r="J324" s="589"/>
      <c r="K324" s="589">
        <f>J323</f>
        <v>0</v>
      </c>
    </row>
    <row r="325" spans="1:11" ht="14.1" customHeight="1" x14ac:dyDescent="0.2">
      <c r="A325" s="515"/>
      <c r="B325" s="586"/>
      <c r="C325" s="587"/>
      <c r="D325" s="587"/>
      <c r="E325" s="587"/>
      <c r="F325" s="587"/>
      <c r="G325" s="587"/>
      <c r="H325" s="587"/>
      <c r="I325" s="588"/>
      <c r="J325" s="589"/>
      <c r="K325" s="589"/>
    </row>
    <row r="326" spans="1:11" ht="14.1" customHeight="1" x14ac:dyDescent="0.2">
      <c r="A326" s="515" t="s">
        <v>385</v>
      </c>
      <c r="B326" s="586">
        <v>41060</v>
      </c>
      <c r="C326" s="587" t="s">
        <v>1641</v>
      </c>
      <c r="D326" s="587"/>
      <c r="E326" s="587"/>
      <c r="F326" s="587"/>
      <c r="G326" s="587">
        <v>121</v>
      </c>
      <c r="H326" s="587">
        <v>1213</v>
      </c>
      <c r="I326" s="588" t="str">
        <f>VLOOKUP(H326,'PLAN CONT'!$B$3:$C$1423,2,0)</f>
        <v>En cobranza</v>
      </c>
      <c r="J326" s="589" t="e">
        <f>K328+K327</f>
        <v>#REF!</v>
      </c>
      <c r="K326" s="589"/>
    </row>
    <row r="327" spans="1:11" ht="14.1" customHeight="1" x14ac:dyDescent="0.2">
      <c r="A327" s="515"/>
      <c r="B327" s="586"/>
      <c r="C327" s="587" t="s">
        <v>1685</v>
      </c>
      <c r="D327" s="587"/>
      <c r="E327" s="587"/>
      <c r="F327" s="587"/>
      <c r="G327" s="587">
        <v>401</v>
      </c>
      <c r="H327" s="587">
        <v>40111</v>
      </c>
      <c r="I327" s="588" t="str">
        <f>VLOOKUP(H327,'PLAN CONT'!$B$3:$C$1423,2,0)</f>
        <v>IGV - Cuenta propia</v>
      </c>
      <c r="J327" s="589"/>
      <c r="K327" s="589" t="e">
        <f>K328*18%</f>
        <v>#REF!</v>
      </c>
    </row>
    <row r="328" spans="1:11" ht="14.1" customHeight="1" x14ac:dyDescent="0.2">
      <c r="A328" s="515"/>
      <c r="B328" s="586"/>
      <c r="C328" s="587"/>
      <c r="D328" s="587"/>
      <c r="E328" s="587"/>
      <c r="F328" s="587"/>
      <c r="G328" s="587">
        <v>701</v>
      </c>
      <c r="H328" s="587">
        <v>70111</v>
      </c>
      <c r="I328" s="588" t="str">
        <f>VLOOKUP(H328,'PLAN CONT'!$B$3:$C$1423,2,0)</f>
        <v>Terceros</v>
      </c>
      <c r="J328" s="589"/>
      <c r="K328" s="589" t="e">
        <f>VENTAS!#REF!</f>
        <v>#REF!</v>
      </c>
    </row>
    <row r="329" spans="1:11" ht="14.1" customHeight="1" x14ac:dyDescent="0.2">
      <c r="A329" s="515"/>
      <c r="B329" s="586"/>
      <c r="C329" s="587"/>
      <c r="D329" s="587"/>
      <c r="E329" s="587"/>
      <c r="F329" s="587"/>
      <c r="G329" s="587"/>
      <c r="H329" s="587"/>
      <c r="I329" s="588"/>
      <c r="J329" s="589"/>
      <c r="K329" s="589"/>
    </row>
    <row r="330" spans="1:11" ht="14.1" customHeight="1" x14ac:dyDescent="0.2">
      <c r="A330" s="515"/>
      <c r="B330" s="586">
        <v>41060</v>
      </c>
      <c r="C330" s="587" t="s">
        <v>1626</v>
      </c>
      <c r="D330" s="587"/>
      <c r="E330" s="587"/>
      <c r="F330" s="587"/>
      <c r="G330" s="587">
        <v>691</v>
      </c>
      <c r="H330" s="587">
        <v>69111</v>
      </c>
      <c r="I330" s="588" t="str">
        <f>VLOOKUP(H330,'PLAN CONT'!$B$3:$C$1423,2,0)</f>
        <v>Terceros</v>
      </c>
      <c r="J330" s="589">
        <v>20000</v>
      </c>
      <c r="K330" s="589"/>
    </row>
    <row r="331" spans="1:11" ht="14.1" customHeight="1" x14ac:dyDescent="0.2">
      <c r="A331" s="515"/>
      <c r="B331" s="586"/>
      <c r="C331" s="587"/>
      <c r="D331" s="587"/>
      <c r="E331" s="587"/>
      <c r="F331" s="587"/>
      <c r="G331" s="587">
        <v>201</v>
      </c>
      <c r="H331" s="587">
        <v>20111</v>
      </c>
      <c r="I331" s="588" t="str">
        <f>VLOOKUP(H331,'PLAN CONT'!$B$3:$C$1423,2,0)</f>
        <v>Costo</v>
      </c>
      <c r="J331" s="589"/>
      <c r="K331" s="589">
        <f>J330</f>
        <v>20000</v>
      </c>
    </row>
    <row r="332" spans="1:11" ht="14.1" customHeight="1" x14ac:dyDescent="0.2">
      <c r="A332" s="515"/>
      <c r="B332" s="586"/>
      <c r="C332" s="587"/>
      <c r="D332" s="587"/>
      <c r="E332" s="587"/>
      <c r="F332" s="587"/>
      <c r="G332" s="587"/>
      <c r="H332" s="587"/>
      <c r="I332" s="588"/>
      <c r="J332" s="589"/>
      <c r="K332" s="589"/>
    </row>
    <row r="333" spans="1:11" ht="14.1" customHeight="1" x14ac:dyDescent="0.2">
      <c r="A333" s="515" t="s">
        <v>387</v>
      </c>
      <c r="B333" s="586">
        <v>41060</v>
      </c>
      <c r="C333" s="587" t="s">
        <v>1645</v>
      </c>
      <c r="D333" s="587"/>
      <c r="E333" s="587"/>
      <c r="F333" s="587"/>
      <c r="G333" s="587">
        <v>101</v>
      </c>
      <c r="H333" s="587">
        <v>1011</v>
      </c>
      <c r="I333" s="588" t="str">
        <f>VLOOKUP(H333,'PLAN CONT'!$B$3:$C$1423,2,0)</f>
        <v xml:space="preserve">EFECTIVO </v>
      </c>
      <c r="J333" s="589" t="e">
        <f>EFECT!#REF!</f>
        <v>#REF!</v>
      </c>
      <c r="K333" s="589"/>
    </row>
    <row r="334" spans="1:11" ht="14.1" customHeight="1" x14ac:dyDescent="0.2">
      <c r="A334" s="515"/>
      <c r="B334" s="586"/>
      <c r="C334" s="587" t="s">
        <v>1646</v>
      </c>
      <c r="D334" s="587"/>
      <c r="E334" s="587"/>
      <c r="F334" s="587"/>
      <c r="G334" s="587">
        <v>121</v>
      </c>
      <c r="H334" s="587">
        <v>1213</v>
      </c>
      <c r="I334" s="588" t="str">
        <f>VLOOKUP(H334,'PLAN CONT'!$B$3:$C$1423,2,0)</f>
        <v>En cobranza</v>
      </c>
      <c r="J334" s="589"/>
      <c r="K334" s="589" t="e">
        <f>EFECT!#REF!</f>
        <v>#REF!</v>
      </c>
    </row>
    <row r="335" spans="1:11" ht="14.1" customHeight="1" x14ac:dyDescent="0.2">
      <c r="A335" s="515"/>
      <c r="B335" s="586"/>
      <c r="C335" s="587"/>
      <c r="D335" s="587"/>
      <c r="E335" s="587"/>
      <c r="F335" s="587"/>
      <c r="G335" s="587"/>
      <c r="H335" s="587"/>
      <c r="I335" s="588"/>
      <c r="J335" s="589"/>
      <c r="K335" s="589"/>
    </row>
    <row r="336" spans="1:11" ht="14.1" customHeight="1" x14ac:dyDescent="0.2">
      <c r="A336" s="515" t="s">
        <v>389</v>
      </c>
      <c r="B336" s="586">
        <v>41060</v>
      </c>
      <c r="C336" s="587" t="s">
        <v>1686</v>
      </c>
      <c r="D336" s="587"/>
      <c r="E336" s="587"/>
      <c r="F336" s="587"/>
      <c r="G336" s="587">
        <v>104</v>
      </c>
      <c r="H336" s="587">
        <v>1041</v>
      </c>
      <c r="I336" s="588" t="str">
        <f>VLOOKUP(H336,'PLAN CONT'!$B$3:$C$1423,2,0)</f>
        <v>Cuentas corrientes operativas</v>
      </c>
      <c r="J336" s="589" t="e">
        <f>EFECT!#REF!</f>
        <v>#REF!</v>
      </c>
      <c r="K336" s="589"/>
    </row>
    <row r="337" spans="1:11" ht="14.1" customHeight="1" x14ac:dyDescent="0.2">
      <c r="A337" s="515"/>
      <c r="B337" s="586"/>
      <c r="C337" s="587" t="s">
        <v>1646</v>
      </c>
      <c r="D337" s="587"/>
      <c r="E337" s="587"/>
      <c r="F337" s="587"/>
      <c r="G337" s="587">
        <v>101</v>
      </c>
      <c r="H337" s="587">
        <v>1011</v>
      </c>
      <c r="I337" s="588" t="str">
        <f>VLOOKUP(H337,'PLAN CONT'!$B$3:$C$1423,2,0)</f>
        <v xml:space="preserve">EFECTIVO </v>
      </c>
      <c r="J337" s="589"/>
      <c r="K337" s="589" t="e">
        <f>EFECT!#REF!</f>
        <v>#REF!</v>
      </c>
    </row>
    <row r="338" spans="1:11" ht="14.1" customHeight="1" x14ac:dyDescent="0.2">
      <c r="A338" s="515"/>
      <c r="B338" s="586"/>
      <c r="C338" s="587"/>
      <c r="D338" s="587"/>
      <c r="E338" s="587"/>
      <c r="F338" s="587"/>
      <c r="G338" s="587"/>
      <c r="H338" s="587"/>
      <c r="I338" s="588"/>
      <c r="J338" s="589"/>
      <c r="K338" s="589"/>
    </row>
    <row r="339" spans="1:11" ht="14.1" customHeight="1" x14ac:dyDescent="0.2">
      <c r="A339" s="515"/>
      <c r="B339" s="586">
        <v>41060</v>
      </c>
      <c r="C339" s="587" t="s">
        <v>1645</v>
      </c>
      <c r="D339" s="587"/>
      <c r="E339" s="587"/>
      <c r="F339" s="587"/>
      <c r="G339" s="587">
        <v>104</v>
      </c>
      <c r="H339" s="587">
        <v>1041</v>
      </c>
      <c r="I339" s="588" t="str">
        <f>VLOOKUP(H339,'PLAN CONT'!$B$3:$C$1423,2,0)</f>
        <v>Cuentas corrientes operativas</v>
      </c>
      <c r="J339" s="589">
        <f>K340</f>
        <v>0</v>
      </c>
      <c r="K339" s="589"/>
    </row>
    <row r="340" spans="1:11" ht="14.1" customHeight="1" x14ac:dyDescent="0.2">
      <c r="A340" s="515"/>
      <c r="B340" s="586"/>
      <c r="C340" s="587" t="s">
        <v>1650</v>
      </c>
      <c r="D340" s="587"/>
      <c r="E340" s="587"/>
      <c r="F340" s="587"/>
      <c r="G340" s="587">
        <v>121</v>
      </c>
      <c r="H340" s="587">
        <v>1213</v>
      </c>
      <c r="I340" s="588" t="str">
        <f>VLOOKUP(H340,'PLAN CONT'!$B$3:$C$1423,2,0)</f>
        <v>En cobranza</v>
      </c>
      <c r="J340" s="589"/>
      <c r="K340" s="589">
        <v>0</v>
      </c>
    </row>
    <row r="341" spans="1:11" ht="14.1" customHeight="1" x14ac:dyDescent="0.2">
      <c r="A341" s="515"/>
      <c r="B341" s="586"/>
      <c r="C341" s="587"/>
      <c r="D341" s="587"/>
      <c r="E341" s="587"/>
      <c r="F341" s="587"/>
      <c r="G341" s="587"/>
      <c r="H341" s="587"/>
      <c r="I341" s="588"/>
      <c r="J341" s="589"/>
      <c r="K341" s="589"/>
    </row>
    <row r="342" spans="1:11" ht="14.1" customHeight="1" x14ac:dyDescent="0.2">
      <c r="A342" s="515" t="s">
        <v>1595</v>
      </c>
      <c r="B342" s="586">
        <v>41060</v>
      </c>
      <c r="C342" s="587" t="s">
        <v>1686</v>
      </c>
      <c r="D342" s="587"/>
      <c r="E342" s="587"/>
      <c r="F342" s="587"/>
      <c r="G342" s="587">
        <v>401</v>
      </c>
      <c r="H342" s="587">
        <v>40173</v>
      </c>
      <c r="I342" s="588" t="str">
        <f>VLOOKUP(H342,'PLAN CONT'!$B$3:$C$1423,2,0)</f>
        <v>Renta de quinta categoría</v>
      </c>
      <c r="J342" s="589">
        <f>'CTA CTE'!J123</f>
        <v>200</v>
      </c>
      <c r="K342" s="589"/>
    </row>
    <row r="343" spans="1:11" ht="14.1" customHeight="1" x14ac:dyDescent="0.2">
      <c r="A343" s="515"/>
      <c r="B343" s="586"/>
      <c r="C343" s="587" t="s">
        <v>1650</v>
      </c>
      <c r="D343" s="587"/>
      <c r="E343" s="587"/>
      <c r="F343" s="587"/>
      <c r="G343" s="587">
        <v>403</v>
      </c>
      <c r="H343" s="587">
        <v>4031</v>
      </c>
      <c r="I343" s="588" t="str">
        <f>VLOOKUP(H343,'PLAN CONT'!$B$3:$C$1423,2,0)</f>
        <v>ESSALUD</v>
      </c>
      <c r="J343" s="589">
        <f>'CTA CTE'!J124</f>
        <v>450</v>
      </c>
      <c r="K343" s="589"/>
    </row>
    <row r="344" spans="1:11" ht="14.1" customHeight="1" x14ac:dyDescent="0.2">
      <c r="A344" s="515"/>
      <c r="B344" s="586"/>
      <c r="C344" s="587"/>
      <c r="D344" s="587"/>
      <c r="E344" s="587"/>
      <c r="F344" s="587"/>
      <c r="G344" s="587">
        <v>403</v>
      </c>
      <c r="H344" s="587">
        <v>4032</v>
      </c>
      <c r="I344" s="588" t="str">
        <f>VLOOKUP(H344,'PLAN CONT'!$B$3:$C$1423,2,0)</f>
        <v>ONP</v>
      </c>
      <c r="J344" s="589">
        <f>'CTA CTE'!J125</f>
        <v>300</v>
      </c>
      <c r="K344" s="589"/>
    </row>
    <row r="345" spans="1:11" ht="14.1" customHeight="1" x14ac:dyDescent="0.2">
      <c r="A345" s="515"/>
      <c r="B345" s="586"/>
      <c r="C345" s="587"/>
      <c r="D345" s="587"/>
      <c r="E345" s="587"/>
      <c r="F345" s="587"/>
      <c r="G345" s="587">
        <v>407</v>
      </c>
      <c r="H345" s="587">
        <v>407</v>
      </c>
      <c r="I345" s="588" t="str">
        <f>VLOOKUP(H345,'PLAN CONT'!$B$3:$C$1423,2,0)</f>
        <v>Administradoras de fondos de pensiones</v>
      </c>
      <c r="J345" s="589">
        <f>'CTA CTE'!J126</f>
        <v>350</v>
      </c>
      <c r="K345" s="589"/>
    </row>
    <row r="346" spans="1:11" ht="14.1" customHeight="1" x14ac:dyDescent="0.2">
      <c r="A346" s="515"/>
      <c r="B346" s="586"/>
      <c r="C346" s="587"/>
      <c r="D346" s="587"/>
      <c r="E346" s="587"/>
      <c r="F346" s="587"/>
      <c r="G346" s="587">
        <v>411</v>
      </c>
      <c r="H346" s="587">
        <v>4111</v>
      </c>
      <c r="I346" s="588" t="str">
        <f>VLOOKUP(H346,'PLAN CONT'!$B$3:$C$1423,2,0)</f>
        <v>Sueldos y salarios por pagar</v>
      </c>
      <c r="J346" s="589">
        <f>'CTA CTE'!J129</f>
        <v>4150</v>
      </c>
      <c r="K346" s="589"/>
    </row>
    <row r="347" spans="1:11" ht="14.1" customHeight="1" x14ac:dyDescent="0.2">
      <c r="A347" s="515"/>
      <c r="B347" s="586"/>
      <c r="C347" s="587"/>
      <c r="D347" s="587"/>
      <c r="E347" s="587"/>
      <c r="F347" s="587"/>
      <c r="G347" s="587">
        <v>415</v>
      </c>
      <c r="H347" s="587">
        <v>4151</v>
      </c>
      <c r="I347" s="588" t="str">
        <f>VLOOKUP(H347,'PLAN CONT'!$B$3:$C$1423,2,0)</f>
        <v>Compensación por tiempo de servicios</v>
      </c>
      <c r="J347" s="589">
        <f>'CTA CTE'!J122</f>
        <v>1944</v>
      </c>
      <c r="K347" s="589"/>
    </row>
    <row r="348" spans="1:11" ht="14.1" customHeight="1" x14ac:dyDescent="0.2">
      <c r="A348" s="515"/>
      <c r="B348" s="586"/>
      <c r="C348" s="587"/>
      <c r="D348" s="587"/>
      <c r="E348" s="587"/>
      <c r="F348" s="587"/>
      <c r="G348" s="587">
        <v>451</v>
      </c>
      <c r="H348" s="587">
        <v>4511</v>
      </c>
      <c r="I348" s="588" t="str">
        <f>VLOOKUP(H348,'PLAN CONT'!$B$3:$C$1423,2,0)</f>
        <v>Instituciones financieras</v>
      </c>
      <c r="J348" s="589">
        <f>'CTA CTE'!J127</f>
        <v>1070</v>
      </c>
      <c r="K348" s="589"/>
    </row>
    <row r="349" spans="1:11" ht="14.1" customHeight="1" x14ac:dyDescent="0.2">
      <c r="A349" s="515"/>
      <c r="B349" s="586"/>
      <c r="C349" s="587"/>
      <c r="D349" s="587"/>
      <c r="E349" s="587"/>
      <c r="F349" s="587"/>
      <c r="G349" s="587">
        <v>455</v>
      </c>
      <c r="H349" s="587">
        <v>45511</v>
      </c>
      <c r="I349" s="588" t="str">
        <f>VLOOKUP(H349,'PLAN CONT'!$B$3:$C$1423,2,0)</f>
        <v>Instituciones financieras</v>
      </c>
      <c r="J349" s="589">
        <f>'CTA CTE'!J128</f>
        <v>130</v>
      </c>
      <c r="K349" s="589"/>
    </row>
    <row r="350" spans="1:11" ht="14.1" customHeight="1" x14ac:dyDescent="0.2">
      <c r="A350" s="515"/>
      <c r="B350" s="586"/>
      <c r="C350" s="587"/>
      <c r="D350" s="587"/>
      <c r="E350" s="587"/>
      <c r="F350" s="587"/>
      <c r="G350" s="587">
        <v>104</v>
      </c>
      <c r="H350" s="587">
        <v>1041</v>
      </c>
      <c r="I350" s="588" t="str">
        <f>VLOOKUP(H350,'PLAN CONT'!$B$3:$C$1423,2,0)</f>
        <v>Cuentas corrientes operativas</v>
      </c>
      <c r="J350" s="589"/>
      <c r="K350" s="589">
        <f>'CTA CTE'!J122+'CTA CTE'!J123+'CTA CTE'!J124+'CTA CTE'!J125+'CTA CTE'!J126+'CTA CTE'!J127+'CTA CTE'!J128+'CTA CTE'!J129</f>
        <v>8594</v>
      </c>
    </row>
    <row r="351" spans="1:11" ht="14.1" customHeight="1" x14ac:dyDescent="0.2">
      <c r="A351" s="515"/>
      <c r="B351" s="586"/>
      <c r="C351" s="587"/>
      <c r="D351" s="587"/>
      <c r="E351" s="587"/>
      <c r="F351" s="587"/>
      <c r="G351" s="587"/>
      <c r="H351" s="587"/>
      <c r="I351" s="588"/>
      <c r="J351" s="589"/>
      <c r="K351" s="589"/>
    </row>
    <row r="352" spans="1:11" ht="14.1" customHeight="1" x14ac:dyDescent="0.2">
      <c r="A352" s="515" t="s">
        <v>1596</v>
      </c>
      <c r="B352" s="586">
        <v>41060</v>
      </c>
      <c r="C352" s="587" t="s">
        <v>1687</v>
      </c>
      <c r="D352" s="587"/>
      <c r="E352" s="587"/>
      <c r="F352" s="587"/>
      <c r="G352" s="587">
        <v>621</v>
      </c>
      <c r="H352" s="587">
        <v>6211</v>
      </c>
      <c r="I352" s="588" t="str">
        <f>VLOOKUP(H352,'PLAN CONT'!$B$3:$C$1423,2,0)</f>
        <v>Sueldos y salarios</v>
      </c>
      <c r="J352" s="589">
        <v>5000</v>
      </c>
      <c r="K352" s="589"/>
    </row>
    <row r="353" spans="1:13" ht="14.1" customHeight="1" x14ac:dyDescent="0.2">
      <c r="A353" s="515"/>
      <c r="B353" s="586"/>
      <c r="C353" s="587" t="s">
        <v>1688</v>
      </c>
      <c r="D353" s="587"/>
      <c r="E353" s="587"/>
      <c r="F353" s="587"/>
      <c r="G353" s="587">
        <v>627</v>
      </c>
      <c r="H353" s="587">
        <v>6271</v>
      </c>
      <c r="I353" s="588" t="str">
        <f>VLOOKUP(H353,'PLAN CONT'!$B$3:$C$1423,2,0)</f>
        <v>Régimen de prestaciones de salud</v>
      </c>
      <c r="J353" s="589">
        <v>450</v>
      </c>
      <c r="K353" s="589"/>
      <c r="M353" s="519">
        <v>0.3</v>
      </c>
    </row>
    <row r="354" spans="1:13" ht="14.1" customHeight="1" x14ac:dyDescent="0.2">
      <c r="A354" s="515"/>
      <c r="B354" s="586"/>
      <c r="C354" s="587"/>
      <c r="D354" s="587"/>
      <c r="E354" s="587"/>
      <c r="F354" s="587"/>
      <c r="G354" s="587">
        <v>401</v>
      </c>
      <c r="H354" s="587">
        <v>40173</v>
      </c>
      <c r="I354" s="588" t="str">
        <f>VLOOKUP(H354,'PLAN CONT'!$B$3:$C$1423,2,0)</f>
        <v>Renta de quinta categoría</v>
      </c>
      <c r="J354" s="589"/>
      <c r="K354" s="589">
        <v>200</v>
      </c>
      <c r="M354" s="519">
        <v>0.7</v>
      </c>
    </row>
    <row r="355" spans="1:13" ht="14.1" customHeight="1" x14ac:dyDescent="0.2">
      <c r="A355" s="515"/>
      <c r="B355" s="586"/>
      <c r="C355" s="587"/>
      <c r="D355" s="587"/>
      <c r="E355" s="587"/>
      <c r="F355" s="587"/>
      <c r="G355" s="587">
        <v>403</v>
      </c>
      <c r="H355" s="587">
        <v>4031</v>
      </c>
      <c r="I355" s="588" t="str">
        <f>VLOOKUP(H355,'PLAN CONT'!$B$3:$C$1423,2,0)</f>
        <v>ESSALUD</v>
      </c>
      <c r="J355" s="589"/>
      <c r="K355" s="589">
        <v>450</v>
      </c>
      <c r="M355" s="519"/>
    </row>
    <row r="356" spans="1:13" ht="14.1" customHeight="1" x14ac:dyDescent="0.2">
      <c r="A356" s="515"/>
      <c r="B356" s="586"/>
      <c r="C356" s="587"/>
      <c r="D356" s="587"/>
      <c r="E356" s="587"/>
      <c r="F356" s="587"/>
      <c r="G356" s="587">
        <v>403</v>
      </c>
      <c r="H356" s="587">
        <v>4032</v>
      </c>
      <c r="I356" s="588" t="str">
        <f>VLOOKUP(H356,'PLAN CONT'!$B$3:$C$1423,2,0)</f>
        <v>ONP</v>
      </c>
      <c r="J356" s="589"/>
      <c r="K356" s="589">
        <v>300</v>
      </c>
      <c r="M356" s="519"/>
    </row>
    <row r="357" spans="1:13" ht="14.1" customHeight="1" x14ac:dyDescent="0.2">
      <c r="A357" s="515"/>
      <c r="B357" s="586"/>
      <c r="C357" s="587"/>
      <c r="D357" s="587"/>
      <c r="E357" s="587"/>
      <c r="F357" s="587"/>
      <c r="G357" s="587">
        <v>407</v>
      </c>
      <c r="H357" s="587">
        <v>407</v>
      </c>
      <c r="I357" s="588" t="str">
        <f>VLOOKUP(H357,'PLAN CONT'!$B$3:$C$1423,2,0)</f>
        <v>Administradoras de fondos de pensiones</v>
      </c>
      <c r="J357" s="589">
        <v>0</v>
      </c>
      <c r="K357" s="589">
        <v>350</v>
      </c>
    </row>
    <row r="358" spans="1:13" ht="14.1" customHeight="1" x14ac:dyDescent="0.2">
      <c r="A358" s="515"/>
      <c r="B358" s="586"/>
      <c r="C358" s="587"/>
      <c r="D358" s="587"/>
      <c r="E358" s="587"/>
      <c r="F358" s="587"/>
      <c r="G358" s="587">
        <v>411</v>
      </c>
      <c r="H358" s="587">
        <v>4111</v>
      </c>
      <c r="I358" s="588" t="str">
        <f>VLOOKUP(H358,'PLAN CONT'!$B$3:$C$1423,2,0)</f>
        <v>Sueldos y salarios por pagar</v>
      </c>
      <c r="J358" s="589"/>
      <c r="K358" s="589">
        <v>4150</v>
      </c>
    </row>
    <row r="359" spans="1:13" ht="14.1" customHeight="1" x14ac:dyDescent="0.2">
      <c r="A359" s="515"/>
      <c r="B359" s="586"/>
      <c r="C359" s="587"/>
      <c r="D359" s="587"/>
      <c r="E359" s="587"/>
      <c r="F359" s="587"/>
      <c r="G359" s="587"/>
      <c r="H359" s="587"/>
      <c r="I359" s="588"/>
      <c r="J359" s="589"/>
      <c r="K359" s="589"/>
    </row>
    <row r="360" spans="1:13" ht="14.1" customHeight="1" x14ac:dyDescent="0.2">
      <c r="A360" s="515" t="s">
        <v>1597</v>
      </c>
      <c r="B360" s="586">
        <v>41060</v>
      </c>
      <c r="C360" s="587" t="s">
        <v>1674</v>
      </c>
      <c r="D360" s="587"/>
      <c r="E360" s="587"/>
      <c r="F360" s="587"/>
      <c r="G360" s="587">
        <v>681</v>
      </c>
      <c r="H360" s="587">
        <v>68143</v>
      </c>
      <c r="I360" s="588" t="str">
        <f>VLOOKUP(H360,'PLAN CONT'!$B$3:$C$1423,2,0)</f>
        <v>Equipo de transporte</v>
      </c>
      <c r="J360" s="589">
        <v>1083.33</v>
      </c>
      <c r="K360" s="589"/>
    </row>
    <row r="361" spans="1:13" ht="14.1" customHeight="1" x14ac:dyDescent="0.2">
      <c r="A361" s="515"/>
      <c r="B361" s="586"/>
      <c r="C361" s="587" t="s">
        <v>1640</v>
      </c>
      <c r="D361" s="587"/>
      <c r="E361" s="587"/>
      <c r="F361" s="587"/>
      <c r="G361" s="587">
        <v>391</v>
      </c>
      <c r="H361" s="587">
        <v>39133</v>
      </c>
      <c r="I361" s="588" t="str">
        <f>VLOOKUP(H361,'PLAN CONT'!$B$3:$C$1423,2,0)</f>
        <v>Equipo de transporte</v>
      </c>
      <c r="J361" s="589"/>
      <c r="K361" s="589">
        <f>J360</f>
        <v>1083.33</v>
      </c>
    </row>
    <row r="362" spans="1:13" ht="14.1" customHeight="1" x14ac:dyDescent="0.2">
      <c r="A362" s="515"/>
      <c r="B362" s="586"/>
      <c r="C362" s="587"/>
      <c r="D362" s="587"/>
      <c r="E362" s="587"/>
      <c r="F362" s="587"/>
      <c r="G362" s="587"/>
      <c r="H362" s="587"/>
      <c r="I362" s="588"/>
      <c r="J362" s="589"/>
      <c r="K362" s="589"/>
    </row>
    <row r="363" spans="1:13" ht="14.1" customHeight="1" x14ac:dyDescent="0.2">
      <c r="A363" s="515" t="s">
        <v>1598</v>
      </c>
      <c r="B363" s="586">
        <v>41060</v>
      </c>
      <c r="C363" s="587" t="s">
        <v>1655</v>
      </c>
      <c r="D363" s="587"/>
      <c r="E363" s="587"/>
      <c r="F363" s="587"/>
      <c r="G363" s="587">
        <v>632</v>
      </c>
      <c r="H363" s="587">
        <v>6321</v>
      </c>
      <c r="I363" s="588" t="str">
        <f>VLOOKUP(H363,'PLAN CONT'!$B$3:$C$1423,2,0)</f>
        <v>Honorarios</v>
      </c>
      <c r="J363" s="589">
        <v>500</v>
      </c>
      <c r="K363" s="589"/>
    </row>
    <row r="364" spans="1:13" ht="14.1" customHeight="1" x14ac:dyDescent="0.2">
      <c r="A364" s="515"/>
      <c r="B364" s="586"/>
      <c r="C364" s="587" t="s">
        <v>1691</v>
      </c>
      <c r="D364" s="587"/>
      <c r="E364" s="587"/>
      <c r="F364" s="587"/>
      <c r="G364" s="587">
        <v>424</v>
      </c>
      <c r="H364" s="587">
        <v>424</v>
      </c>
      <c r="I364" s="588" t="str">
        <f>VLOOKUP(H364,'PLAN CONT'!$B$3:$C$1423,2,0)</f>
        <v>Honorarios por pagar</v>
      </c>
      <c r="J364" s="589">
        <v>0</v>
      </c>
      <c r="K364" s="589">
        <f>J363</f>
        <v>500</v>
      </c>
    </row>
    <row r="365" spans="1:13" ht="14.1" customHeight="1" x14ac:dyDescent="0.2">
      <c r="A365" s="515"/>
      <c r="B365" s="586"/>
      <c r="C365" s="587"/>
      <c r="D365" s="587"/>
      <c r="E365" s="587"/>
      <c r="F365" s="587"/>
      <c r="G365" s="587"/>
      <c r="H365" s="587"/>
      <c r="I365" s="588"/>
      <c r="J365" s="589"/>
      <c r="K365" s="589"/>
    </row>
    <row r="366" spans="1:13" ht="14.1" customHeight="1" x14ac:dyDescent="0.2">
      <c r="A366" s="515"/>
      <c r="B366" s="586">
        <v>41060</v>
      </c>
      <c r="C366" s="587" t="s">
        <v>1692</v>
      </c>
      <c r="D366" s="587"/>
      <c r="E366" s="587"/>
      <c r="F366" s="587"/>
      <c r="G366" s="587">
        <v>629</v>
      </c>
      <c r="H366" s="587">
        <v>6291</v>
      </c>
      <c r="I366" s="588" t="str">
        <f>VLOOKUP(H366,'PLAN CONT'!$B$3:$C$1423,2,0)</f>
        <v>Compensación por tiempo de servicio</v>
      </c>
      <c r="J366" s="589">
        <f>PLANILLA!K26</f>
        <v>427.77777777777777</v>
      </c>
      <c r="K366" s="589"/>
    </row>
    <row r="367" spans="1:13" ht="14.1" customHeight="1" x14ac:dyDescent="0.2">
      <c r="A367" s="515"/>
      <c r="B367" s="586"/>
      <c r="C367" s="587"/>
      <c r="D367" s="587"/>
      <c r="E367" s="587"/>
      <c r="F367" s="587"/>
      <c r="G367" s="587">
        <v>415</v>
      </c>
      <c r="H367" s="587">
        <v>4151</v>
      </c>
      <c r="I367" s="588" t="str">
        <f>VLOOKUP(H367,'PLAN CONT'!$B$3:$C$1423,2,0)</f>
        <v>Compensación por tiempo de servicios</v>
      </c>
      <c r="J367" s="589">
        <v>0</v>
      </c>
      <c r="K367" s="589">
        <f>J366</f>
        <v>427.77777777777777</v>
      </c>
    </row>
    <row r="368" spans="1:13" ht="14.1" customHeight="1" x14ac:dyDescent="0.2">
      <c r="A368" s="515"/>
      <c r="B368" s="586"/>
      <c r="C368" s="587"/>
      <c r="D368" s="587"/>
      <c r="E368" s="587"/>
      <c r="F368" s="587"/>
      <c r="G368" s="587"/>
      <c r="H368" s="587"/>
      <c r="I368" s="588"/>
      <c r="J368" s="589"/>
      <c r="K368" s="589"/>
    </row>
    <row r="369" spans="1:11" ht="14.1" customHeight="1" x14ac:dyDescent="0.2">
      <c r="A369" s="515"/>
      <c r="B369" s="586">
        <v>41060</v>
      </c>
      <c r="C369" s="587" t="s">
        <v>1658</v>
      </c>
      <c r="D369" s="587"/>
      <c r="E369" s="587"/>
      <c r="F369" s="587"/>
      <c r="G369" s="587">
        <v>673</v>
      </c>
      <c r="H369" s="587">
        <v>67311</v>
      </c>
      <c r="I369" s="588" t="str">
        <f>VLOOKUP(H369,'PLAN CONT'!$B$3:$C$1423,2,0)</f>
        <v>Instituciones financieras</v>
      </c>
      <c r="J369" s="589">
        <v>130</v>
      </c>
      <c r="K369" s="589"/>
    </row>
    <row r="370" spans="1:11" ht="14.1" customHeight="1" x14ac:dyDescent="0.2">
      <c r="A370" s="515"/>
      <c r="B370" s="586"/>
      <c r="C370" s="587" t="s">
        <v>1693</v>
      </c>
      <c r="D370" s="587"/>
      <c r="E370" s="587"/>
      <c r="F370" s="587"/>
      <c r="G370" s="587">
        <v>373</v>
      </c>
      <c r="H370" s="587">
        <v>3731</v>
      </c>
      <c r="I370" s="588" t="str">
        <f>VLOOKUP(H370,'PLAN CONT'!$B$3:$C$1423,2,0)</f>
        <v xml:space="preserve">INTERESES NO DEVENGADOS </v>
      </c>
      <c r="J370" s="589"/>
      <c r="K370" s="589">
        <f>J369</f>
        <v>130</v>
      </c>
    </row>
    <row r="371" spans="1:11" ht="14.1" customHeight="1" x14ac:dyDescent="0.2">
      <c r="A371" s="515"/>
      <c r="B371" s="586"/>
      <c r="C371" s="587"/>
      <c r="D371" s="587"/>
      <c r="E371" s="587"/>
      <c r="F371" s="587"/>
      <c r="G371" s="587"/>
      <c r="H371" s="587"/>
      <c r="I371" s="588"/>
      <c r="J371" s="589"/>
      <c r="K371" s="589"/>
    </row>
    <row r="372" spans="1:11" ht="14.1" customHeight="1" x14ac:dyDescent="0.2">
      <c r="A372" s="515"/>
      <c r="B372" s="586">
        <v>41060</v>
      </c>
      <c r="C372" s="587" t="s">
        <v>1682</v>
      </c>
      <c r="D372" s="587"/>
      <c r="E372" s="587"/>
      <c r="F372" s="587"/>
      <c r="G372" s="587">
        <v>942</v>
      </c>
      <c r="H372" s="587">
        <v>942</v>
      </c>
      <c r="I372" s="588" t="str">
        <f>VLOOKUP(H372,'PLAN CONT'!$B$3:$C$1423,2,0)</f>
        <v>GASTOS DE PERSONAL, DIRECTORES Y GERENTES</v>
      </c>
      <c r="J372" s="589">
        <f>(J352+J353+J366)*$M$353</f>
        <v>1763.3333333333333</v>
      </c>
      <c r="K372" s="589"/>
    </row>
    <row r="373" spans="1:11" ht="14.1" customHeight="1" x14ac:dyDescent="0.2">
      <c r="A373" s="515"/>
      <c r="B373" s="586"/>
      <c r="C373" s="587" t="s">
        <v>1694</v>
      </c>
      <c r="D373" s="587"/>
      <c r="E373" s="587"/>
      <c r="F373" s="587"/>
      <c r="G373" s="587">
        <v>943</v>
      </c>
      <c r="H373" s="587">
        <v>943</v>
      </c>
      <c r="I373" s="588" t="str">
        <f>VLOOKUP(H373,'PLAN CONT'!$B$3:$C$1423,2,0)</f>
        <v>GASTO DE SERVICIOS</v>
      </c>
      <c r="J373" s="589">
        <f>J363*$M$353</f>
        <v>150</v>
      </c>
      <c r="K373" s="589"/>
    </row>
    <row r="374" spans="1:11" ht="14.1" customHeight="1" x14ac:dyDescent="0.2">
      <c r="A374" s="515"/>
      <c r="B374" s="586"/>
      <c r="C374" s="587"/>
      <c r="D374" s="587"/>
      <c r="E374" s="587"/>
      <c r="F374" s="587"/>
      <c r="G374" s="587">
        <v>944</v>
      </c>
      <c r="H374" s="587">
        <v>944</v>
      </c>
      <c r="I374" s="588" t="str">
        <f>VLOOKUP(H374,'PLAN CONT'!$B$3:$C$1423,2,0)</f>
        <v>GASTO DE TRIBUTO</v>
      </c>
      <c r="J374" s="589">
        <v>0</v>
      </c>
      <c r="K374" s="589"/>
    </row>
    <row r="375" spans="1:11" ht="14.1" customHeight="1" x14ac:dyDescent="0.2">
      <c r="A375" s="515"/>
      <c r="B375" s="586"/>
      <c r="C375" s="587"/>
      <c r="D375" s="587"/>
      <c r="E375" s="587"/>
      <c r="F375" s="587"/>
      <c r="G375" s="587">
        <v>945</v>
      </c>
      <c r="H375" s="587">
        <v>945</v>
      </c>
      <c r="I375" s="588" t="str">
        <f>VLOOKUP(H375,'PLAN CONT'!$B$3:$C$1423,2,0)</f>
        <v>GASTO DE GESTION</v>
      </c>
      <c r="J375" s="589">
        <v>0</v>
      </c>
      <c r="K375" s="589"/>
    </row>
    <row r="376" spans="1:11" ht="14.1" customHeight="1" x14ac:dyDescent="0.2">
      <c r="A376" s="515"/>
      <c r="B376" s="586"/>
      <c r="C376" s="587"/>
      <c r="D376" s="587"/>
      <c r="E376" s="587"/>
      <c r="F376" s="587"/>
      <c r="G376" s="587">
        <v>948</v>
      </c>
      <c r="H376" s="587">
        <v>948</v>
      </c>
      <c r="I376" s="588" t="str">
        <f>VLOOKUP(H376,'PLAN CONT'!$B$3:$C$1423,2,0)</f>
        <v>GASTO DE VALUACION</v>
      </c>
      <c r="J376" s="589">
        <f>J360*$M$353</f>
        <v>324.99899999999997</v>
      </c>
      <c r="K376" s="589"/>
    </row>
    <row r="377" spans="1:11" ht="14.1" customHeight="1" x14ac:dyDescent="0.2">
      <c r="A377" s="515"/>
      <c r="B377" s="586"/>
      <c r="C377" s="587"/>
      <c r="D377" s="587"/>
      <c r="E377" s="587"/>
      <c r="F377" s="587"/>
      <c r="G377" s="587">
        <v>952</v>
      </c>
      <c r="H377" s="587">
        <v>952</v>
      </c>
      <c r="I377" s="588" t="str">
        <f>VLOOKUP(H377,'PLAN CONT'!$B$3:$C$1423,2,0)</f>
        <v>GASTOS DE PERSONAL, DIRECTORES Y GERENTES</v>
      </c>
      <c r="J377" s="589">
        <f>(J353+J352+J366)*$M$354</f>
        <v>4114.4444444444443</v>
      </c>
      <c r="K377" s="589"/>
    </row>
    <row r="378" spans="1:11" ht="14.1" customHeight="1" x14ac:dyDescent="0.2">
      <c r="A378" s="515"/>
      <c r="B378" s="586"/>
      <c r="C378" s="587"/>
      <c r="D378" s="587"/>
      <c r="E378" s="587"/>
      <c r="F378" s="587"/>
      <c r="G378" s="587">
        <v>953</v>
      </c>
      <c r="H378" s="587">
        <v>953</v>
      </c>
      <c r="I378" s="588" t="str">
        <f>VLOOKUP(H378,'PLAN CONT'!$B$3:$C$1423,2,0)</f>
        <v>GASTO DE SERVICIOS</v>
      </c>
      <c r="J378" s="589">
        <f>J363*$M$354</f>
        <v>350</v>
      </c>
      <c r="K378" s="589"/>
    </row>
    <row r="379" spans="1:11" ht="14.1" customHeight="1" x14ac:dyDescent="0.2">
      <c r="A379" s="515"/>
      <c r="B379" s="586"/>
      <c r="C379" s="587"/>
      <c r="D379" s="587"/>
      <c r="E379" s="587"/>
      <c r="F379" s="587"/>
      <c r="G379" s="587">
        <v>954</v>
      </c>
      <c r="H379" s="587">
        <v>954</v>
      </c>
      <c r="I379" s="588" t="str">
        <f>VLOOKUP(H379,'PLAN CONT'!$B$3:$C$1423,2,0)</f>
        <v>GASTOS POR TRIBUTOS - VENTAS</v>
      </c>
      <c r="J379" s="589">
        <v>0</v>
      </c>
      <c r="K379" s="589"/>
    </row>
    <row r="380" spans="1:11" ht="14.1" customHeight="1" x14ac:dyDescent="0.2">
      <c r="A380" s="515"/>
      <c r="B380" s="586"/>
      <c r="C380" s="587"/>
      <c r="D380" s="587"/>
      <c r="E380" s="587"/>
      <c r="F380" s="587"/>
      <c r="G380" s="587">
        <v>955</v>
      </c>
      <c r="H380" s="587">
        <v>955</v>
      </c>
      <c r="I380" s="588" t="str">
        <f>VLOOKUP(H380,'PLAN CONT'!$B$3:$C$1423,2,0)</f>
        <v>GASTO DE GESTION</v>
      </c>
      <c r="J380" s="589">
        <v>0</v>
      </c>
      <c r="K380" s="589"/>
    </row>
    <row r="381" spans="1:11" ht="14.1" customHeight="1" x14ac:dyDescent="0.2">
      <c r="A381" s="515"/>
      <c r="B381" s="586"/>
      <c r="C381" s="587"/>
      <c r="D381" s="587"/>
      <c r="E381" s="587"/>
      <c r="F381" s="587"/>
      <c r="G381" s="587">
        <v>958</v>
      </c>
      <c r="H381" s="587">
        <v>958</v>
      </c>
      <c r="I381" s="588" t="str">
        <f>VLOOKUP(H381,'PLAN CONT'!$B$3:$C$1423,2,0)</f>
        <v>GASTO DE VALUACION</v>
      </c>
      <c r="J381" s="589">
        <f>J360*$M$354</f>
        <v>758.3309999999999</v>
      </c>
      <c r="K381" s="589"/>
    </row>
    <row r="382" spans="1:11" ht="14.1" customHeight="1" x14ac:dyDescent="0.2">
      <c r="A382" s="515"/>
      <c r="B382" s="586"/>
      <c r="C382" s="587"/>
      <c r="D382" s="587"/>
      <c r="E382" s="587"/>
      <c r="F382" s="587"/>
      <c r="G382" s="587">
        <v>974</v>
      </c>
      <c r="H382" s="587">
        <v>974</v>
      </c>
      <c r="I382" s="588" t="str">
        <f>VLOOKUP(H382,'PLAN CONT'!$B$3:$C$1423,2,0)</f>
        <v>GASTOS POR TRIBUTO - ITF</v>
      </c>
      <c r="J382" s="589">
        <v>0</v>
      </c>
      <c r="K382" s="589"/>
    </row>
    <row r="383" spans="1:11" ht="14.1" customHeight="1" x14ac:dyDescent="0.2">
      <c r="A383" s="515"/>
      <c r="B383" s="586"/>
      <c r="C383" s="587"/>
      <c r="D383" s="587"/>
      <c r="E383" s="587"/>
      <c r="F383" s="587"/>
      <c r="G383" s="587">
        <v>977</v>
      </c>
      <c r="H383" s="587">
        <v>977</v>
      </c>
      <c r="I383" s="588" t="str">
        <f>VLOOKUP(H383,'PLAN CONT'!$B$3:$C$1423,2,0)</f>
        <v>GASTOS FINANCIEROS</v>
      </c>
      <c r="J383" s="589">
        <f>J369</f>
        <v>130</v>
      </c>
      <c r="K383" s="589"/>
    </row>
    <row r="384" spans="1:11" ht="14.1" customHeight="1" x14ac:dyDescent="0.2">
      <c r="A384" s="515"/>
      <c r="B384" s="586"/>
      <c r="C384" s="587"/>
      <c r="D384" s="587"/>
      <c r="E384" s="587"/>
      <c r="F384" s="587"/>
      <c r="G384" s="587">
        <v>791</v>
      </c>
      <c r="H384" s="587">
        <v>791</v>
      </c>
      <c r="I384" s="588" t="str">
        <f>VLOOKUP(H384,'PLAN CONT'!$B$3:$C$1423,2,0)</f>
        <v>Cargas imputables a cuentas de costos y gastos</v>
      </c>
      <c r="J384" s="589">
        <v>0</v>
      </c>
      <c r="K384" s="589">
        <f>SUM(J372:J383)</f>
        <v>7591.1077777777773</v>
      </c>
    </row>
    <row r="385" spans="1:11" ht="14.1" customHeight="1" x14ac:dyDescent="0.2">
      <c r="A385" s="515"/>
      <c r="B385" s="509"/>
      <c r="C385" s="511"/>
      <c r="D385" s="511"/>
      <c r="E385" s="511"/>
      <c r="F385" s="511"/>
      <c r="G385" s="511"/>
      <c r="H385" s="511"/>
      <c r="I385" s="516"/>
      <c r="J385" s="558"/>
      <c r="K385" s="558"/>
    </row>
    <row r="386" spans="1:11" ht="14.1" customHeight="1" x14ac:dyDescent="0.2">
      <c r="A386" s="515"/>
      <c r="B386" s="582">
        <v>41089</v>
      </c>
      <c r="C386" s="583" t="s">
        <v>1641</v>
      </c>
      <c r="D386" s="583"/>
      <c r="E386" s="583"/>
      <c r="F386" s="583"/>
      <c r="G386" s="583">
        <v>601</v>
      </c>
      <c r="H386" s="583">
        <v>6011</v>
      </c>
      <c r="I386" s="584" t="str">
        <f>VLOOKUP(H386,'PLAN CONT'!$B$3:$C$1423,2,0)</f>
        <v>Mercaderías manufacturadas</v>
      </c>
      <c r="J386" s="585">
        <v>0</v>
      </c>
      <c r="K386" s="585"/>
    </row>
    <row r="387" spans="1:11" ht="14.1" customHeight="1" x14ac:dyDescent="0.2">
      <c r="A387" s="515"/>
      <c r="B387" s="582"/>
      <c r="C387" s="583" t="s">
        <v>1695</v>
      </c>
      <c r="D387" s="583"/>
      <c r="E387" s="583"/>
      <c r="F387" s="583"/>
      <c r="G387" s="583">
        <v>401</v>
      </c>
      <c r="H387" s="583">
        <v>40111</v>
      </c>
      <c r="I387" s="584" t="str">
        <f>VLOOKUP(H387,'PLAN CONT'!$B$3:$C$1423,2,0)</f>
        <v>IGV - Cuenta propia</v>
      </c>
      <c r="J387" s="585">
        <f>J386*18%</f>
        <v>0</v>
      </c>
      <c r="K387" s="585"/>
    </row>
    <row r="388" spans="1:11" ht="14.1" customHeight="1" x14ac:dyDescent="0.2">
      <c r="A388" s="515"/>
      <c r="B388" s="582"/>
      <c r="C388" s="583"/>
      <c r="D388" s="583"/>
      <c r="E388" s="583"/>
      <c r="F388" s="583"/>
      <c r="G388" s="583">
        <v>421</v>
      </c>
      <c r="H388" s="583">
        <v>4212</v>
      </c>
      <c r="I388" s="584" t="str">
        <f>VLOOKUP(H388,'PLAN CONT'!$B$3:$C$1423,2,0)</f>
        <v>Emitidas</v>
      </c>
      <c r="J388" s="585"/>
      <c r="K388" s="585">
        <f>J386+J387</f>
        <v>0</v>
      </c>
    </row>
    <row r="389" spans="1:11" ht="14.1" customHeight="1" x14ac:dyDescent="0.2">
      <c r="A389" s="515"/>
      <c r="B389" s="582"/>
      <c r="C389" s="583"/>
      <c r="D389" s="583"/>
      <c r="E389" s="583"/>
      <c r="F389" s="583"/>
      <c r="G389" s="583"/>
      <c r="H389" s="583"/>
      <c r="I389" s="584"/>
      <c r="J389" s="585"/>
      <c r="K389" s="585"/>
    </row>
    <row r="390" spans="1:11" ht="14.1" customHeight="1" x14ac:dyDescent="0.2">
      <c r="A390" s="515"/>
      <c r="B390" s="582">
        <v>41089</v>
      </c>
      <c r="C390" s="583" t="s">
        <v>1594</v>
      </c>
      <c r="D390" s="583"/>
      <c r="E390" s="583"/>
      <c r="F390" s="583"/>
      <c r="G390" s="583">
        <v>201</v>
      </c>
      <c r="H390" s="583">
        <v>20111</v>
      </c>
      <c r="I390" s="584" t="str">
        <f>VLOOKUP(H390,'PLAN CONT'!$B$3:$C$1423,2,0)</f>
        <v>Costo</v>
      </c>
      <c r="J390" s="585">
        <f>J386</f>
        <v>0</v>
      </c>
      <c r="K390" s="585"/>
    </row>
    <row r="391" spans="1:11" ht="14.1" customHeight="1" x14ac:dyDescent="0.2">
      <c r="A391" s="515"/>
      <c r="B391" s="582"/>
      <c r="C391" s="583"/>
      <c r="D391" s="583"/>
      <c r="E391" s="583"/>
      <c r="F391" s="583"/>
      <c r="G391" s="583">
        <v>611</v>
      </c>
      <c r="H391" s="583">
        <v>6111</v>
      </c>
      <c r="I391" s="584" t="str">
        <f>VLOOKUP(H391,'PLAN CONT'!$B$3:$C$1423,2,0)</f>
        <v>Mercaderías manufacturadas</v>
      </c>
      <c r="J391" s="585"/>
      <c r="K391" s="585">
        <f>J390</f>
        <v>0</v>
      </c>
    </row>
    <row r="392" spans="1:11" ht="14.1" customHeight="1" x14ac:dyDescent="0.2">
      <c r="A392" s="515"/>
      <c r="B392" s="582"/>
      <c r="C392" s="583"/>
      <c r="D392" s="583"/>
      <c r="E392" s="583"/>
      <c r="F392" s="583"/>
      <c r="G392" s="583"/>
      <c r="H392" s="583"/>
      <c r="I392" s="584"/>
      <c r="J392" s="585"/>
      <c r="K392" s="585"/>
    </row>
    <row r="393" spans="1:11" ht="14.1" customHeight="1" x14ac:dyDescent="0.2">
      <c r="A393" s="515"/>
      <c r="B393" s="582">
        <v>41089</v>
      </c>
      <c r="C393" s="583" t="s">
        <v>1641</v>
      </c>
      <c r="D393" s="583"/>
      <c r="E393" s="583"/>
      <c r="F393" s="583"/>
      <c r="G393" s="583">
        <v>121</v>
      </c>
      <c r="H393" s="583">
        <v>1213</v>
      </c>
      <c r="I393" s="584" t="str">
        <f>VLOOKUP(H393,'PLAN CONT'!$B$3:$C$1423,2,0)</f>
        <v>En cobranza</v>
      </c>
      <c r="J393" s="585">
        <f>K394+K395</f>
        <v>0</v>
      </c>
      <c r="K393" s="585"/>
    </row>
    <row r="394" spans="1:11" ht="14.1" customHeight="1" x14ac:dyDescent="0.2">
      <c r="A394" s="515"/>
      <c r="B394" s="582"/>
      <c r="C394" s="583" t="s">
        <v>1696</v>
      </c>
      <c r="D394" s="583"/>
      <c r="E394" s="583"/>
      <c r="F394" s="583"/>
      <c r="G394" s="583">
        <v>401</v>
      </c>
      <c r="H394" s="583">
        <v>40111</v>
      </c>
      <c r="I394" s="584" t="str">
        <f>VLOOKUP(H394,'PLAN CONT'!$B$3:$C$1423,2,0)</f>
        <v>IGV - Cuenta propia</v>
      </c>
      <c r="J394" s="585"/>
      <c r="K394" s="585">
        <f>K395*18%</f>
        <v>0</v>
      </c>
    </row>
    <row r="395" spans="1:11" ht="14.1" customHeight="1" x14ac:dyDescent="0.2">
      <c r="A395" s="515"/>
      <c r="B395" s="582"/>
      <c r="C395" s="583"/>
      <c r="D395" s="583"/>
      <c r="E395" s="583"/>
      <c r="F395" s="583"/>
      <c r="G395" s="583">
        <v>701</v>
      </c>
      <c r="H395" s="583">
        <v>70111</v>
      </c>
      <c r="I395" s="584" t="str">
        <f>VLOOKUP(H395,'PLAN CONT'!$B$3:$C$1423,2,0)</f>
        <v>Terceros</v>
      </c>
      <c r="J395" s="585"/>
      <c r="K395" s="585">
        <v>0</v>
      </c>
    </row>
    <row r="396" spans="1:11" ht="14.1" customHeight="1" x14ac:dyDescent="0.2">
      <c r="A396" s="515"/>
      <c r="B396" s="582"/>
      <c r="C396" s="583"/>
      <c r="D396" s="583"/>
      <c r="E396" s="583"/>
      <c r="F396" s="583"/>
      <c r="G396" s="583"/>
      <c r="H396" s="583"/>
      <c r="I396" s="584"/>
      <c r="J396" s="585"/>
      <c r="K396" s="585"/>
    </row>
    <row r="397" spans="1:11" ht="14.1" customHeight="1" x14ac:dyDescent="0.2">
      <c r="A397" s="515"/>
      <c r="B397" s="582">
        <v>41089</v>
      </c>
      <c r="C397" s="583" t="s">
        <v>8</v>
      </c>
      <c r="D397" s="583"/>
      <c r="E397" s="583"/>
      <c r="F397" s="583"/>
      <c r="G397" s="583">
        <v>691</v>
      </c>
      <c r="H397" s="583">
        <v>69111</v>
      </c>
      <c r="I397" s="584" t="str">
        <f>VLOOKUP(H397,'PLAN CONT'!$B$3:$C$1423,2,0)</f>
        <v>Terceros</v>
      </c>
      <c r="J397" s="585">
        <v>0</v>
      </c>
      <c r="K397" s="585"/>
    </row>
    <row r="398" spans="1:11" ht="14.1" customHeight="1" x14ac:dyDescent="0.2">
      <c r="A398" s="515"/>
      <c r="B398" s="582"/>
      <c r="C398" s="583"/>
      <c r="D398" s="583"/>
      <c r="E398" s="583"/>
      <c r="F398" s="583"/>
      <c r="G398" s="583">
        <v>201</v>
      </c>
      <c r="H398" s="583">
        <v>20111</v>
      </c>
      <c r="I398" s="584" t="str">
        <f>VLOOKUP(H398,'PLAN CONT'!$B$3:$C$1423,2,0)</f>
        <v>Costo</v>
      </c>
      <c r="J398" s="585"/>
      <c r="K398" s="585">
        <f>J397</f>
        <v>0</v>
      </c>
    </row>
    <row r="399" spans="1:11" ht="14.1" customHeight="1" x14ac:dyDescent="0.2">
      <c r="A399" s="515"/>
      <c r="B399" s="582"/>
      <c r="C399" s="583"/>
      <c r="D399" s="583"/>
      <c r="E399" s="583"/>
      <c r="F399" s="583"/>
      <c r="G399" s="583"/>
      <c r="H399" s="583"/>
      <c r="I399" s="584"/>
      <c r="J399" s="585"/>
      <c r="K399" s="585"/>
    </row>
    <row r="400" spans="1:11" ht="14.1" customHeight="1" x14ac:dyDescent="0.2">
      <c r="A400" s="515"/>
      <c r="B400" s="582">
        <v>41089</v>
      </c>
      <c r="C400" s="583" t="s">
        <v>1645</v>
      </c>
      <c r="D400" s="583"/>
      <c r="E400" s="583"/>
      <c r="F400" s="583"/>
      <c r="G400" s="583">
        <v>101</v>
      </c>
      <c r="H400" s="583">
        <v>1011</v>
      </c>
      <c r="I400" s="584" t="str">
        <f>VLOOKUP(H400,'PLAN CONT'!$B$3:$C$1423,2,0)</f>
        <v xml:space="preserve">EFECTIVO </v>
      </c>
      <c r="J400" s="585">
        <v>0</v>
      </c>
      <c r="K400" s="585"/>
    </row>
    <row r="401" spans="1:11" ht="14.1" customHeight="1" x14ac:dyDescent="0.2">
      <c r="A401" s="515"/>
      <c r="B401" s="582"/>
      <c r="C401" s="583" t="s">
        <v>1697</v>
      </c>
      <c r="D401" s="583"/>
      <c r="E401" s="583"/>
      <c r="F401" s="583"/>
      <c r="G401" s="583">
        <v>121</v>
      </c>
      <c r="H401" s="583">
        <v>1213</v>
      </c>
      <c r="I401" s="584" t="str">
        <f>VLOOKUP(H401,'PLAN CONT'!$B$3:$C$1423,2,0)</f>
        <v>En cobranza</v>
      </c>
      <c r="J401" s="585"/>
      <c r="K401" s="585">
        <f>J400</f>
        <v>0</v>
      </c>
    </row>
    <row r="402" spans="1:11" ht="14.1" customHeight="1" x14ac:dyDescent="0.2">
      <c r="A402" s="515"/>
      <c r="B402" s="582"/>
      <c r="C402" s="583"/>
      <c r="D402" s="583"/>
      <c r="E402" s="583"/>
      <c r="F402" s="583"/>
      <c r="G402" s="583"/>
      <c r="H402" s="583"/>
      <c r="I402" s="584"/>
      <c r="J402" s="585"/>
      <c r="K402" s="585"/>
    </row>
    <row r="403" spans="1:11" ht="14.1" customHeight="1" x14ac:dyDescent="0.2">
      <c r="A403" s="515"/>
      <c r="B403" s="582">
        <v>41089</v>
      </c>
      <c r="C403" s="583" t="s">
        <v>1686</v>
      </c>
      <c r="D403" s="583"/>
      <c r="E403" s="583"/>
      <c r="F403" s="583"/>
      <c r="G403" s="583">
        <v>104</v>
      </c>
      <c r="H403" s="583">
        <v>1041</v>
      </c>
      <c r="I403" s="584" t="str">
        <f>VLOOKUP(H403,'PLAN CONT'!$B$3:$C$1423,2,0)</f>
        <v>Cuentas corrientes operativas</v>
      </c>
      <c r="J403" s="585">
        <f>K404</f>
        <v>0</v>
      </c>
      <c r="K403" s="585"/>
    </row>
    <row r="404" spans="1:11" ht="14.1" customHeight="1" x14ac:dyDescent="0.2">
      <c r="A404" s="515"/>
      <c r="B404" s="582"/>
      <c r="C404" s="583" t="s">
        <v>1697</v>
      </c>
      <c r="D404" s="583"/>
      <c r="E404" s="583"/>
      <c r="F404" s="583"/>
      <c r="G404" s="583">
        <v>101</v>
      </c>
      <c r="H404" s="583">
        <v>1011</v>
      </c>
      <c r="I404" s="584" t="str">
        <f>VLOOKUP(H404,'PLAN CONT'!$B$3:$C$1423,2,0)</f>
        <v xml:space="preserve">EFECTIVO </v>
      </c>
      <c r="J404" s="585"/>
      <c r="K404" s="585">
        <v>0</v>
      </c>
    </row>
    <row r="405" spans="1:11" ht="14.1" customHeight="1" x14ac:dyDescent="0.2">
      <c r="A405" s="515"/>
      <c r="B405" s="582"/>
      <c r="C405" s="583"/>
      <c r="D405" s="583"/>
      <c r="E405" s="583"/>
      <c r="F405" s="583"/>
      <c r="G405" s="583"/>
      <c r="H405" s="583"/>
      <c r="I405" s="584"/>
      <c r="J405" s="585"/>
      <c r="K405" s="585"/>
    </row>
    <row r="406" spans="1:11" ht="14.1" customHeight="1" x14ac:dyDescent="0.2">
      <c r="A406" s="515"/>
      <c r="B406" s="582">
        <v>41089</v>
      </c>
      <c r="C406" s="583" t="s">
        <v>1645</v>
      </c>
      <c r="D406" s="583"/>
      <c r="E406" s="583"/>
      <c r="F406" s="583"/>
      <c r="G406" s="583">
        <v>104</v>
      </c>
      <c r="H406" s="583">
        <v>1041</v>
      </c>
      <c r="I406" s="584" t="str">
        <f>VLOOKUP(H406,'PLAN CONT'!$B$3:$C$1423,2,0)</f>
        <v>Cuentas corrientes operativas</v>
      </c>
      <c r="J406" s="585">
        <f>K407</f>
        <v>0</v>
      </c>
      <c r="K406" s="585"/>
    </row>
    <row r="407" spans="1:11" ht="14.1" customHeight="1" x14ac:dyDescent="0.2">
      <c r="A407" s="515"/>
      <c r="B407" s="582"/>
      <c r="C407" s="583" t="s">
        <v>1650</v>
      </c>
      <c r="D407" s="583"/>
      <c r="E407" s="583"/>
      <c r="F407" s="583"/>
      <c r="G407" s="583">
        <v>121</v>
      </c>
      <c r="H407" s="583">
        <v>1213</v>
      </c>
      <c r="I407" s="584" t="str">
        <f>VLOOKUP(H407,'PLAN CONT'!$B$3:$C$1423,2,0)</f>
        <v>En cobranza</v>
      </c>
      <c r="J407" s="585"/>
      <c r="K407" s="585">
        <v>0</v>
      </c>
    </row>
    <row r="408" spans="1:11" ht="14.1" customHeight="1" x14ac:dyDescent="0.2">
      <c r="A408" s="515"/>
      <c r="B408" s="582"/>
      <c r="C408" s="583"/>
      <c r="D408" s="583"/>
      <c r="E408" s="583"/>
      <c r="F408" s="583"/>
      <c r="G408" s="583"/>
      <c r="H408" s="583"/>
      <c r="I408" s="584"/>
      <c r="J408" s="585"/>
      <c r="K408" s="585"/>
    </row>
    <row r="409" spans="1:11" ht="14.1" customHeight="1" x14ac:dyDescent="0.2">
      <c r="A409" s="515" t="s">
        <v>1599</v>
      </c>
      <c r="B409" s="582">
        <v>41089</v>
      </c>
      <c r="C409" s="583" t="s">
        <v>1663</v>
      </c>
      <c r="D409" s="583"/>
      <c r="E409" s="583"/>
      <c r="F409" s="583"/>
      <c r="G409" s="583">
        <v>401</v>
      </c>
      <c r="H409" s="583">
        <v>40111</v>
      </c>
      <c r="I409" s="584" t="str">
        <f>VLOOKUP(H409,'PLAN CONT'!$B$3:$C$1423,2,0)</f>
        <v>IGV - Cuenta propia</v>
      </c>
      <c r="J409" s="585">
        <f>'CTA CTE'!J146</f>
        <v>3078</v>
      </c>
      <c r="K409" s="585"/>
    </row>
    <row r="410" spans="1:11" ht="14.1" customHeight="1" x14ac:dyDescent="0.2">
      <c r="A410" s="515"/>
      <c r="B410" s="582"/>
      <c r="C410" s="583" t="s">
        <v>1650</v>
      </c>
      <c r="D410" s="583"/>
      <c r="E410" s="583"/>
      <c r="F410" s="583"/>
      <c r="G410" s="583">
        <v>401</v>
      </c>
      <c r="H410" s="583">
        <v>4017</v>
      </c>
      <c r="I410" s="584" t="str">
        <f>VLOOKUP(H410,'PLAN CONT'!$B$3:$C$1423,2,0)</f>
        <v>Impuesto a la renta</v>
      </c>
      <c r="J410" s="585">
        <f>'CTA CTE'!J147</f>
        <v>800</v>
      </c>
      <c r="K410" s="585"/>
    </row>
    <row r="411" spans="1:11" ht="14.1" customHeight="1" x14ac:dyDescent="0.2">
      <c r="A411" s="515"/>
      <c r="B411" s="582"/>
      <c r="C411" s="583"/>
      <c r="D411" s="583"/>
      <c r="E411" s="583"/>
      <c r="F411" s="583"/>
      <c r="G411" s="583">
        <v>401</v>
      </c>
      <c r="H411" s="583">
        <v>40173</v>
      </c>
      <c r="I411" s="584" t="str">
        <f>VLOOKUP(H411,'PLAN CONT'!$B$3:$C$1423,2,0)</f>
        <v>Renta de quinta categoría</v>
      </c>
      <c r="J411" s="585">
        <f>'CTA CTE'!J148</f>
        <v>200</v>
      </c>
      <c r="K411" s="585"/>
    </row>
    <row r="412" spans="1:11" ht="14.1" customHeight="1" x14ac:dyDescent="0.2">
      <c r="A412" s="515"/>
      <c r="B412" s="582"/>
      <c r="C412" s="583"/>
      <c r="D412" s="583"/>
      <c r="E412" s="583"/>
      <c r="F412" s="583"/>
      <c r="G412" s="583">
        <v>403</v>
      </c>
      <c r="H412" s="583">
        <v>4031</v>
      </c>
      <c r="I412" s="584" t="str">
        <f>VLOOKUP(H412,'PLAN CONT'!$B$3:$C$1423,2,0)</f>
        <v>ESSALUD</v>
      </c>
      <c r="J412" s="585">
        <f>'CTA CTE'!J149</f>
        <v>450</v>
      </c>
      <c r="K412" s="585"/>
    </row>
    <row r="413" spans="1:11" ht="14.1" customHeight="1" x14ac:dyDescent="0.2">
      <c r="A413" s="515"/>
      <c r="B413" s="582"/>
      <c r="C413" s="583"/>
      <c r="D413" s="583"/>
      <c r="E413" s="583"/>
      <c r="F413" s="583"/>
      <c r="G413" s="583">
        <v>403</v>
      </c>
      <c r="H413" s="583">
        <v>4032</v>
      </c>
      <c r="I413" s="584" t="str">
        <f>VLOOKUP(H413,'PLAN CONT'!$B$3:$C$1423,2,0)</f>
        <v>ONP</v>
      </c>
      <c r="J413" s="585">
        <f>'CTA CTE'!J150</f>
        <v>300</v>
      </c>
      <c r="K413" s="585"/>
    </row>
    <row r="414" spans="1:11" ht="14.1" customHeight="1" x14ac:dyDescent="0.2">
      <c r="A414" s="515"/>
      <c r="B414" s="582"/>
      <c r="C414" s="583"/>
      <c r="D414" s="583"/>
      <c r="E414" s="583"/>
      <c r="F414" s="583"/>
      <c r="G414" s="583">
        <v>407</v>
      </c>
      <c r="H414" s="583">
        <v>407</v>
      </c>
      <c r="I414" s="584" t="str">
        <f>VLOOKUP(H414,'PLAN CONT'!$B$3:$C$1423,2,0)</f>
        <v>Administradoras de fondos de pensiones</v>
      </c>
      <c r="J414" s="585">
        <f>'CTA CTE'!J151</f>
        <v>350</v>
      </c>
      <c r="K414" s="585"/>
    </row>
    <row r="415" spans="1:11" ht="14.1" customHeight="1" x14ac:dyDescent="0.2">
      <c r="A415" s="515"/>
      <c r="B415" s="582"/>
      <c r="C415" s="583"/>
      <c r="D415" s="583"/>
      <c r="E415" s="583"/>
      <c r="F415" s="583"/>
      <c r="G415" s="583">
        <v>411</v>
      </c>
      <c r="H415" s="583">
        <v>4111</v>
      </c>
      <c r="I415" s="584" t="str">
        <f>VLOOKUP(H415,'PLAN CONT'!$B$3:$C$1423,2,0)</f>
        <v>Sueldos y salarios por pagar</v>
      </c>
      <c r="J415" s="585">
        <f>'CTA CTE'!J154</f>
        <v>4150</v>
      </c>
      <c r="K415" s="585"/>
    </row>
    <row r="416" spans="1:11" ht="14.1" customHeight="1" x14ac:dyDescent="0.2">
      <c r="A416" s="515"/>
      <c r="B416" s="582"/>
      <c r="C416" s="583"/>
      <c r="D416" s="583"/>
      <c r="E416" s="583"/>
      <c r="F416" s="583"/>
      <c r="G416" s="583">
        <v>451</v>
      </c>
      <c r="H416" s="583">
        <v>4511</v>
      </c>
      <c r="I416" s="584" t="str">
        <f>VLOOKUP(H416,'PLAN CONT'!$B$3:$C$1423,2,0)</f>
        <v>Instituciones financieras</v>
      </c>
      <c r="J416" s="585">
        <f>'CTA CTE'!J152</f>
        <v>1080</v>
      </c>
      <c r="K416" s="585"/>
    </row>
    <row r="417" spans="1:13" ht="14.1" customHeight="1" x14ac:dyDescent="0.2">
      <c r="A417" s="515"/>
      <c r="B417" s="582"/>
      <c r="C417" s="583"/>
      <c r="D417" s="583"/>
      <c r="E417" s="583"/>
      <c r="F417" s="583"/>
      <c r="G417" s="583">
        <v>455</v>
      </c>
      <c r="H417" s="583">
        <v>45511</v>
      </c>
      <c r="I417" s="584" t="str">
        <f>VLOOKUP(H417,'PLAN CONT'!$B$3:$C$1423,2,0)</f>
        <v>Instituciones financieras</v>
      </c>
      <c r="J417" s="585">
        <f>'CTA CTE'!J153</f>
        <v>120</v>
      </c>
      <c r="K417" s="585"/>
    </row>
    <row r="418" spans="1:13" ht="14.1" customHeight="1" x14ac:dyDescent="0.2">
      <c r="A418" s="515"/>
      <c r="B418" s="582"/>
      <c r="C418" s="583"/>
      <c r="D418" s="583"/>
      <c r="E418" s="583"/>
      <c r="F418" s="583"/>
      <c r="G418" s="583">
        <v>104</v>
      </c>
      <c r="H418" s="583">
        <v>1041</v>
      </c>
      <c r="I418" s="584" t="str">
        <f>VLOOKUP(H418,'PLAN CONT'!$B$3:$C$1423,2,0)</f>
        <v>Cuentas corrientes operativas</v>
      </c>
      <c r="J418" s="585"/>
      <c r="K418" s="585">
        <f>'CTA CTE'!J146+'CTA CTE'!J147+'CTA CTE'!J148+'CTA CTE'!J149+'CTA CTE'!J150+'CTA CTE'!J151+'CTA CTE'!J152+'CTA CTE'!J153+'CTA CTE'!J154</f>
        <v>10528</v>
      </c>
    </row>
    <row r="419" spans="1:13" ht="14.1" customHeight="1" x14ac:dyDescent="0.2">
      <c r="A419" s="515"/>
      <c r="B419" s="582"/>
      <c r="C419" s="583"/>
      <c r="D419" s="583"/>
      <c r="E419" s="583"/>
      <c r="F419" s="583"/>
      <c r="G419" s="583"/>
      <c r="H419" s="583"/>
      <c r="I419" s="584"/>
      <c r="J419" s="585"/>
      <c r="K419" s="585"/>
    </row>
    <row r="420" spans="1:13" ht="14.1" customHeight="1" x14ac:dyDescent="0.2">
      <c r="A420" s="515" t="s">
        <v>1601</v>
      </c>
      <c r="B420" s="582">
        <v>41089</v>
      </c>
      <c r="C420" s="583" t="s">
        <v>1664</v>
      </c>
      <c r="D420" s="583"/>
      <c r="E420" s="583"/>
      <c r="F420" s="583"/>
      <c r="G420" s="583">
        <v>621</v>
      </c>
      <c r="H420" s="583">
        <v>6211</v>
      </c>
      <c r="I420" s="584" t="str">
        <f>VLOOKUP(H420,'PLAN CONT'!$B$3:$C$1423,2,0)</f>
        <v>Sueldos y salarios</v>
      </c>
      <c r="J420" s="585">
        <v>5000</v>
      </c>
      <c r="K420" s="585"/>
    </row>
    <row r="421" spans="1:13" ht="14.1" customHeight="1" x14ac:dyDescent="0.2">
      <c r="A421" s="515"/>
      <c r="B421" s="582"/>
      <c r="C421" s="583" t="s">
        <v>1600</v>
      </c>
      <c r="D421" s="583"/>
      <c r="E421" s="583"/>
      <c r="F421" s="583"/>
      <c r="G421" s="583">
        <v>627</v>
      </c>
      <c r="H421" s="583">
        <v>6271</v>
      </c>
      <c r="I421" s="584" t="str">
        <f>VLOOKUP(H421,'PLAN CONT'!$B$3:$C$1423,2,0)</f>
        <v>Régimen de prestaciones de salud</v>
      </c>
      <c r="J421" s="585">
        <v>450</v>
      </c>
      <c r="K421" s="585"/>
      <c r="M421" s="519">
        <v>0.3</v>
      </c>
    </row>
    <row r="422" spans="1:13" ht="14.1" customHeight="1" x14ac:dyDescent="0.2">
      <c r="A422" s="515"/>
      <c r="B422" s="582"/>
      <c r="C422" s="583"/>
      <c r="D422" s="583"/>
      <c r="E422" s="583"/>
      <c r="F422" s="583"/>
      <c r="G422" s="583">
        <v>401</v>
      </c>
      <c r="H422" s="583">
        <v>40173</v>
      </c>
      <c r="I422" s="584" t="str">
        <f>VLOOKUP(H422,'PLAN CONT'!$B$3:$C$1423,2,0)</f>
        <v>Renta de quinta categoría</v>
      </c>
      <c r="J422" s="585"/>
      <c r="K422" s="585">
        <v>200</v>
      </c>
      <c r="M422" s="519">
        <v>0.7</v>
      </c>
    </row>
    <row r="423" spans="1:13" ht="14.1" customHeight="1" x14ac:dyDescent="0.2">
      <c r="A423" s="515"/>
      <c r="B423" s="582"/>
      <c r="C423" s="583"/>
      <c r="D423" s="583"/>
      <c r="E423" s="583"/>
      <c r="F423" s="583"/>
      <c r="G423" s="583">
        <v>403</v>
      </c>
      <c r="H423" s="583">
        <v>4031</v>
      </c>
      <c r="I423" s="584" t="str">
        <f>VLOOKUP(H423,'PLAN CONT'!$B$3:$C$1423,2,0)</f>
        <v>ESSALUD</v>
      </c>
      <c r="J423" s="585"/>
      <c r="K423" s="585">
        <v>450</v>
      </c>
      <c r="M423" s="519"/>
    </row>
    <row r="424" spans="1:13" ht="14.1" customHeight="1" x14ac:dyDescent="0.2">
      <c r="A424" s="515"/>
      <c r="B424" s="582"/>
      <c r="C424" s="583"/>
      <c r="D424" s="583"/>
      <c r="E424" s="583"/>
      <c r="F424" s="583"/>
      <c r="G424" s="583">
        <v>403</v>
      </c>
      <c r="H424" s="583">
        <v>4032</v>
      </c>
      <c r="I424" s="584" t="str">
        <f>VLOOKUP(H424,'PLAN CONT'!$B$3:$C$1423,2,0)</f>
        <v>ONP</v>
      </c>
      <c r="J424" s="585"/>
      <c r="K424" s="585">
        <v>300</v>
      </c>
      <c r="M424" s="519"/>
    </row>
    <row r="425" spans="1:13" ht="14.1" customHeight="1" x14ac:dyDescent="0.2">
      <c r="A425" s="515"/>
      <c r="B425" s="582"/>
      <c r="C425" s="583"/>
      <c r="D425" s="583"/>
      <c r="E425" s="583"/>
      <c r="F425" s="583"/>
      <c r="G425" s="583">
        <v>407</v>
      </c>
      <c r="H425" s="583">
        <v>407</v>
      </c>
      <c r="I425" s="584" t="str">
        <f>VLOOKUP(H425,'PLAN CONT'!$B$3:$C$1423,2,0)</f>
        <v>Administradoras de fondos de pensiones</v>
      </c>
      <c r="J425" s="585">
        <v>0</v>
      </c>
      <c r="K425" s="585">
        <v>350</v>
      </c>
    </row>
    <row r="426" spans="1:13" ht="14.1" customHeight="1" x14ac:dyDescent="0.2">
      <c r="A426" s="515"/>
      <c r="B426" s="582"/>
      <c r="C426" s="583"/>
      <c r="D426" s="583"/>
      <c r="E426" s="583"/>
      <c r="F426" s="583"/>
      <c r="G426" s="583">
        <v>411</v>
      </c>
      <c r="H426" s="583">
        <v>4111</v>
      </c>
      <c r="I426" s="584" t="str">
        <f>VLOOKUP(H426,'PLAN CONT'!$B$3:$C$1423,2,0)</f>
        <v>Sueldos y salarios por pagar</v>
      </c>
      <c r="J426" s="585"/>
      <c r="K426" s="585">
        <v>4150</v>
      </c>
    </row>
    <row r="427" spans="1:13" ht="14.1" customHeight="1" x14ac:dyDescent="0.2">
      <c r="A427" s="515"/>
      <c r="B427" s="582"/>
      <c r="C427" s="583"/>
      <c r="D427" s="583"/>
      <c r="E427" s="583"/>
      <c r="F427" s="583"/>
      <c r="G427" s="583"/>
      <c r="H427" s="583"/>
      <c r="I427" s="584"/>
      <c r="J427" s="585"/>
      <c r="K427" s="585"/>
    </row>
    <row r="428" spans="1:13" ht="14.1" customHeight="1" x14ac:dyDescent="0.2">
      <c r="A428" s="515" t="s">
        <v>1602</v>
      </c>
      <c r="B428" s="582">
        <v>41089</v>
      </c>
      <c r="C428" s="583" t="s">
        <v>1666</v>
      </c>
      <c r="D428" s="583"/>
      <c r="E428" s="583"/>
      <c r="F428" s="583"/>
      <c r="G428" s="583">
        <v>681</v>
      </c>
      <c r="H428" s="583">
        <v>68143</v>
      </c>
      <c r="I428" s="584" t="str">
        <f>VLOOKUP(H428,'PLAN CONT'!$B$3:$C$1423,2,0)</f>
        <v>Equipo de transporte</v>
      </c>
      <c r="J428" s="585">
        <v>1083.33</v>
      </c>
      <c r="K428" s="585"/>
    </row>
    <row r="429" spans="1:13" ht="14.1" customHeight="1" x14ac:dyDescent="0.2">
      <c r="A429" s="515"/>
      <c r="B429" s="582"/>
      <c r="C429" s="583" t="s">
        <v>1698</v>
      </c>
      <c r="D429" s="583"/>
      <c r="E429" s="583"/>
      <c r="F429" s="583"/>
      <c r="G429" s="583">
        <v>391</v>
      </c>
      <c r="H429" s="583">
        <v>39133</v>
      </c>
      <c r="I429" s="584" t="str">
        <f>VLOOKUP(H429,'PLAN CONT'!$B$3:$C$1423,2,0)</f>
        <v>Equipo de transporte</v>
      </c>
      <c r="J429" s="585"/>
      <c r="K429" s="585">
        <f>J428</f>
        <v>1083.33</v>
      </c>
    </row>
    <row r="430" spans="1:13" ht="14.1" customHeight="1" x14ac:dyDescent="0.2">
      <c r="A430" s="515"/>
      <c r="B430" s="582"/>
      <c r="C430" s="583"/>
      <c r="D430" s="583"/>
      <c r="E430" s="583"/>
      <c r="F430" s="583"/>
      <c r="G430" s="583"/>
      <c r="H430" s="583"/>
      <c r="I430" s="584"/>
      <c r="J430" s="585"/>
      <c r="K430" s="585"/>
    </row>
    <row r="431" spans="1:13" ht="14.1" customHeight="1" x14ac:dyDescent="0.2">
      <c r="A431" s="515" t="s">
        <v>1603</v>
      </c>
      <c r="B431" s="582">
        <v>41089</v>
      </c>
      <c r="C431" s="583" t="s">
        <v>1699</v>
      </c>
      <c r="D431" s="583"/>
      <c r="E431" s="583"/>
      <c r="F431" s="583"/>
      <c r="G431" s="583">
        <v>632</v>
      </c>
      <c r="H431" s="583">
        <v>6321</v>
      </c>
      <c r="I431" s="584" t="str">
        <f>VLOOKUP(H431,'PLAN CONT'!$B$3:$C$1423,2,0)</f>
        <v>Honorarios</v>
      </c>
      <c r="J431" s="585">
        <v>500</v>
      </c>
      <c r="K431" s="585"/>
    </row>
    <row r="432" spans="1:13" ht="14.1" customHeight="1" x14ac:dyDescent="0.2">
      <c r="A432" s="515"/>
      <c r="B432" s="582"/>
      <c r="C432" s="583" t="s">
        <v>1700</v>
      </c>
      <c r="D432" s="583"/>
      <c r="E432" s="583"/>
      <c r="F432" s="583"/>
      <c r="G432" s="583">
        <v>424</v>
      </c>
      <c r="H432" s="583">
        <v>424</v>
      </c>
      <c r="I432" s="584" t="str">
        <f>VLOOKUP(H432,'PLAN CONT'!$B$3:$C$1423,2,0)</f>
        <v>Honorarios por pagar</v>
      </c>
      <c r="J432" s="585">
        <v>0</v>
      </c>
      <c r="K432" s="585">
        <f>J431</f>
        <v>500</v>
      </c>
    </row>
    <row r="433" spans="1:11" ht="14.1" customHeight="1" x14ac:dyDescent="0.2">
      <c r="A433" s="515"/>
      <c r="B433" s="582"/>
      <c r="C433" s="583"/>
      <c r="D433" s="583"/>
      <c r="E433" s="583"/>
      <c r="F433" s="583"/>
      <c r="G433" s="583"/>
      <c r="H433" s="583"/>
      <c r="I433" s="584"/>
      <c r="J433" s="585"/>
      <c r="K433" s="585"/>
    </row>
    <row r="434" spans="1:11" ht="14.1" customHeight="1" x14ac:dyDescent="0.2">
      <c r="A434" s="515"/>
      <c r="B434" s="582">
        <v>41089</v>
      </c>
      <c r="C434" s="583" t="s">
        <v>1701</v>
      </c>
      <c r="D434" s="583"/>
      <c r="E434" s="583"/>
      <c r="F434" s="583"/>
      <c r="G434" s="583">
        <v>629</v>
      </c>
      <c r="H434" s="583">
        <v>6291</v>
      </c>
      <c r="I434" s="584" t="str">
        <f>VLOOKUP(H434,'PLAN CONT'!$B$3:$C$1423,2,0)</f>
        <v>Compensación por tiempo de servicio</v>
      </c>
      <c r="J434" s="585">
        <f>PLANILLA!K26</f>
        <v>427.77777777777777</v>
      </c>
      <c r="K434" s="585"/>
    </row>
    <row r="435" spans="1:11" ht="14.1" customHeight="1" x14ac:dyDescent="0.2">
      <c r="A435" s="515"/>
      <c r="B435" s="582"/>
      <c r="C435" s="583"/>
      <c r="D435" s="583"/>
      <c r="E435" s="583"/>
      <c r="F435" s="583"/>
      <c r="G435" s="583">
        <v>415</v>
      </c>
      <c r="H435" s="583">
        <v>4151</v>
      </c>
      <c r="I435" s="584" t="str">
        <f>VLOOKUP(H435,'PLAN CONT'!$B$3:$C$1423,2,0)</f>
        <v>Compensación por tiempo de servicios</v>
      </c>
      <c r="J435" s="585">
        <v>0</v>
      </c>
      <c r="K435" s="585">
        <f>J434</f>
        <v>427.77777777777777</v>
      </c>
    </row>
    <row r="436" spans="1:11" ht="14.1" customHeight="1" x14ac:dyDescent="0.2">
      <c r="A436" s="515"/>
      <c r="B436" s="582"/>
      <c r="C436" s="583"/>
      <c r="D436" s="583"/>
      <c r="E436" s="583"/>
      <c r="F436" s="583"/>
      <c r="G436" s="583"/>
      <c r="H436" s="583"/>
      <c r="I436" s="584"/>
      <c r="J436" s="585"/>
      <c r="K436" s="585"/>
    </row>
    <row r="437" spans="1:11" ht="14.1" customHeight="1" x14ac:dyDescent="0.2">
      <c r="A437" s="515"/>
      <c r="B437" s="582">
        <v>41089</v>
      </c>
      <c r="C437" s="583" t="s">
        <v>1658</v>
      </c>
      <c r="D437" s="583"/>
      <c r="E437" s="583"/>
      <c r="F437" s="583"/>
      <c r="G437" s="583">
        <v>673</v>
      </c>
      <c r="H437" s="583">
        <v>67311</v>
      </c>
      <c r="I437" s="584" t="str">
        <f>VLOOKUP(H437,'PLAN CONT'!$B$3:$C$1423,2,0)</f>
        <v>Instituciones financieras</v>
      </c>
      <c r="J437" s="585">
        <v>120</v>
      </c>
      <c r="K437" s="585"/>
    </row>
    <row r="438" spans="1:11" ht="14.1" customHeight="1" x14ac:dyDescent="0.2">
      <c r="A438" s="515"/>
      <c r="B438" s="582"/>
      <c r="C438" s="583" t="s">
        <v>1680</v>
      </c>
      <c r="D438" s="583"/>
      <c r="E438" s="583"/>
      <c r="F438" s="583"/>
      <c r="G438" s="583">
        <v>373</v>
      </c>
      <c r="H438" s="583">
        <v>3731</v>
      </c>
      <c r="I438" s="584" t="str">
        <f>VLOOKUP(H438,'PLAN CONT'!$B$3:$C$1423,2,0)</f>
        <v xml:space="preserve">INTERESES NO DEVENGADOS </v>
      </c>
      <c r="J438" s="585"/>
      <c r="K438" s="585">
        <f>J437</f>
        <v>120</v>
      </c>
    </row>
    <row r="439" spans="1:11" ht="14.1" customHeight="1" x14ac:dyDescent="0.2">
      <c r="A439" s="515"/>
      <c r="B439" s="582"/>
      <c r="C439" s="583"/>
      <c r="D439" s="583"/>
      <c r="E439" s="583"/>
      <c r="F439" s="583"/>
      <c r="G439" s="583"/>
      <c r="H439" s="583"/>
      <c r="I439" s="584"/>
      <c r="J439" s="585"/>
      <c r="K439" s="585"/>
    </row>
    <row r="440" spans="1:11" ht="14.1" customHeight="1" x14ac:dyDescent="0.2">
      <c r="A440" s="515"/>
      <c r="B440" s="582">
        <v>41089</v>
      </c>
      <c r="C440" s="583" t="s">
        <v>1632</v>
      </c>
      <c r="D440" s="583"/>
      <c r="E440" s="583"/>
      <c r="F440" s="583"/>
      <c r="G440" s="583">
        <v>942</v>
      </c>
      <c r="H440" s="583">
        <v>942</v>
      </c>
      <c r="I440" s="584" t="str">
        <f>VLOOKUP(H440,'PLAN CONT'!$B$3:$C$1423,2,0)</f>
        <v>GASTOS DE PERSONAL, DIRECTORES Y GERENTES</v>
      </c>
      <c r="J440" s="585">
        <f>(J420+J421+J434)*$M$421</f>
        <v>1763.3333333333333</v>
      </c>
      <c r="K440" s="585"/>
    </row>
    <row r="441" spans="1:11" ht="14.1" customHeight="1" x14ac:dyDescent="0.2">
      <c r="A441" s="515"/>
      <c r="B441" s="582"/>
      <c r="C441" s="583" t="s">
        <v>1702</v>
      </c>
      <c r="D441" s="583"/>
      <c r="E441" s="583"/>
      <c r="F441" s="583"/>
      <c r="G441" s="583">
        <v>943</v>
      </c>
      <c r="H441" s="583">
        <v>943</v>
      </c>
      <c r="I441" s="584" t="str">
        <f>VLOOKUP(H441,'PLAN CONT'!$B$3:$C$1423,2,0)</f>
        <v>GASTO DE SERVICIOS</v>
      </c>
      <c r="J441" s="585">
        <f>J431*$M$421</f>
        <v>150</v>
      </c>
      <c r="K441" s="585"/>
    </row>
    <row r="442" spans="1:11" ht="14.1" customHeight="1" x14ac:dyDescent="0.2">
      <c r="A442" s="515"/>
      <c r="B442" s="582"/>
      <c r="C442" s="583"/>
      <c r="D442" s="583"/>
      <c r="E442" s="583"/>
      <c r="F442" s="583"/>
      <c r="G442" s="583">
        <v>944</v>
      </c>
      <c r="H442" s="583">
        <v>944</v>
      </c>
      <c r="I442" s="584" t="str">
        <f>VLOOKUP(H442,'PLAN CONT'!$B$3:$C$1423,2,0)</f>
        <v>GASTO DE TRIBUTO</v>
      </c>
      <c r="J442" s="585">
        <v>0</v>
      </c>
      <c r="K442" s="585"/>
    </row>
    <row r="443" spans="1:11" ht="14.1" customHeight="1" x14ac:dyDescent="0.2">
      <c r="A443" s="515"/>
      <c r="B443" s="582"/>
      <c r="C443" s="583"/>
      <c r="D443" s="583"/>
      <c r="E443" s="583"/>
      <c r="F443" s="583"/>
      <c r="G443" s="583">
        <v>945</v>
      </c>
      <c r="H443" s="583">
        <v>945</v>
      </c>
      <c r="I443" s="584" t="str">
        <f>VLOOKUP(H443,'PLAN CONT'!$B$3:$C$1423,2,0)</f>
        <v>GASTO DE GESTION</v>
      </c>
      <c r="J443" s="585">
        <v>0</v>
      </c>
      <c r="K443" s="585"/>
    </row>
    <row r="444" spans="1:11" ht="14.1" customHeight="1" x14ac:dyDescent="0.2">
      <c r="A444" s="515"/>
      <c r="B444" s="582"/>
      <c r="C444" s="583"/>
      <c r="D444" s="583"/>
      <c r="E444" s="583"/>
      <c r="F444" s="583"/>
      <c r="G444" s="583">
        <v>948</v>
      </c>
      <c r="H444" s="583">
        <v>948</v>
      </c>
      <c r="I444" s="584" t="str">
        <f>VLOOKUP(H444,'PLAN CONT'!$B$3:$C$1423,2,0)</f>
        <v>GASTO DE VALUACION</v>
      </c>
      <c r="J444" s="585">
        <f>J428*$M$421</f>
        <v>324.99899999999997</v>
      </c>
      <c r="K444" s="585"/>
    </row>
    <row r="445" spans="1:11" ht="14.1" customHeight="1" x14ac:dyDescent="0.2">
      <c r="A445" s="515"/>
      <c r="B445" s="582"/>
      <c r="C445" s="583"/>
      <c r="D445" s="583"/>
      <c r="E445" s="583"/>
      <c r="F445" s="583"/>
      <c r="G445" s="583">
        <v>952</v>
      </c>
      <c r="H445" s="583">
        <v>952</v>
      </c>
      <c r="I445" s="584" t="str">
        <f>VLOOKUP(H445,'PLAN CONT'!$B$3:$C$1423,2,0)</f>
        <v>GASTOS DE PERSONAL, DIRECTORES Y GERENTES</v>
      </c>
      <c r="J445" s="585">
        <f>(J420+J421+J434)*$M$422</f>
        <v>4114.4444444444443</v>
      </c>
      <c r="K445" s="585"/>
    </row>
    <row r="446" spans="1:11" ht="14.1" customHeight="1" x14ac:dyDescent="0.2">
      <c r="A446" s="515"/>
      <c r="B446" s="582"/>
      <c r="C446" s="583"/>
      <c r="D446" s="583"/>
      <c r="E446" s="583"/>
      <c r="F446" s="583"/>
      <c r="G446" s="583">
        <v>953</v>
      </c>
      <c r="H446" s="583">
        <v>953</v>
      </c>
      <c r="I446" s="584" t="str">
        <f>VLOOKUP(H446,'PLAN CONT'!$B$3:$C$1423,2,0)</f>
        <v>GASTO DE SERVICIOS</v>
      </c>
      <c r="J446" s="585">
        <f>J431*$M$422</f>
        <v>350</v>
      </c>
      <c r="K446" s="585"/>
    </row>
    <row r="447" spans="1:11" ht="14.1" customHeight="1" x14ac:dyDescent="0.2">
      <c r="A447" s="515"/>
      <c r="B447" s="582"/>
      <c r="C447" s="583"/>
      <c r="D447" s="583"/>
      <c r="E447" s="583"/>
      <c r="F447" s="583"/>
      <c r="G447" s="583">
        <v>954</v>
      </c>
      <c r="H447" s="583">
        <v>954</v>
      </c>
      <c r="I447" s="584" t="str">
        <f>VLOOKUP(H447,'PLAN CONT'!$B$3:$C$1423,2,0)</f>
        <v>GASTOS POR TRIBUTOS - VENTAS</v>
      </c>
      <c r="J447" s="585">
        <v>0</v>
      </c>
      <c r="K447" s="585"/>
    </row>
    <row r="448" spans="1:11" ht="14.1" customHeight="1" x14ac:dyDescent="0.2">
      <c r="A448" s="515"/>
      <c r="B448" s="582"/>
      <c r="C448" s="583"/>
      <c r="D448" s="583"/>
      <c r="E448" s="583"/>
      <c r="F448" s="583"/>
      <c r="G448" s="583">
        <v>955</v>
      </c>
      <c r="H448" s="583">
        <v>955</v>
      </c>
      <c r="I448" s="584" t="str">
        <f>VLOOKUP(H448,'PLAN CONT'!$B$3:$C$1423,2,0)</f>
        <v>GASTO DE GESTION</v>
      </c>
      <c r="J448" s="585">
        <v>0</v>
      </c>
      <c r="K448" s="585"/>
    </row>
    <row r="449" spans="1:11" ht="14.1" customHeight="1" x14ac:dyDescent="0.2">
      <c r="A449" s="515"/>
      <c r="B449" s="582"/>
      <c r="C449" s="583"/>
      <c r="D449" s="583"/>
      <c r="E449" s="583"/>
      <c r="F449" s="583"/>
      <c r="G449" s="583">
        <v>958</v>
      </c>
      <c r="H449" s="583">
        <v>958</v>
      </c>
      <c r="I449" s="584" t="str">
        <f>VLOOKUP(H449,'PLAN CONT'!$B$3:$C$1423,2,0)</f>
        <v>GASTO DE VALUACION</v>
      </c>
      <c r="J449" s="585">
        <f>J428*$M$422</f>
        <v>758.3309999999999</v>
      </c>
      <c r="K449" s="585"/>
    </row>
    <row r="450" spans="1:11" ht="14.1" customHeight="1" x14ac:dyDescent="0.2">
      <c r="A450" s="515"/>
      <c r="B450" s="582"/>
      <c r="C450" s="583"/>
      <c r="D450" s="583"/>
      <c r="E450" s="583"/>
      <c r="F450" s="583"/>
      <c r="G450" s="583">
        <v>974</v>
      </c>
      <c r="H450" s="583">
        <v>974</v>
      </c>
      <c r="I450" s="584" t="str">
        <f>VLOOKUP(H450,'PLAN CONT'!$B$3:$C$1423,2,0)</f>
        <v>GASTOS POR TRIBUTO - ITF</v>
      </c>
      <c r="J450" s="585">
        <v>0</v>
      </c>
      <c r="K450" s="585"/>
    </row>
    <row r="451" spans="1:11" ht="14.1" customHeight="1" x14ac:dyDescent="0.2">
      <c r="A451" s="515"/>
      <c r="B451" s="582"/>
      <c r="C451" s="583"/>
      <c r="D451" s="583"/>
      <c r="E451" s="583"/>
      <c r="F451" s="583"/>
      <c r="G451" s="583">
        <v>977</v>
      </c>
      <c r="H451" s="583">
        <v>977</v>
      </c>
      <c r="I451" s="584" t="str">
        <f>VLOOKUP(H451,'PLAN CONT'!$B$3:$C$1423,2,0)</f>
        <v>GASTOS FINANCIEROS</v>
      </c>
      <c r="J451" s="585">
        <f>J437</f>
        <v>120</v>
      </c>
      <c r="K451" s="585"/>
    </row>
    <row r="452" spans="1:11" ht="14.1" customHeight="1" x14ac:dyDescent="0.2">
      <c r="A452" s="515"/>
      <c r="B452" s="582"/>
      <c r="C452" s="583"/>
      <c r="D452" s="583"/>
      <c r="E452" s="583"/>
      <c r="F452" s="583"/>
      <c r="G452" s="583">
        <v>791</v>
      </c>
      <c r="H452" s="583">
        <v>791</v>
      </c>
      <c r="I452" s="584" t="str">
        <f>VLOOKUP(H452,'PLAN CONT'!$B$3:$C$1423,2,0)</f>
        <v>Cargas imputables a cuentas de costos y gastos</v>
      </c>
      <c r="J452" s="585">
        <v>0</v>
      </c>
      <c r="K452" s="585">
        <f>SUM(J440:J451)</f>
        <v>7581.1077777777773</v>
      </c>
    </row>
    <row r="453" spans="1:11" ht="14.1" customHeight="1" x14ac:dyDescent="0.2">
      <c r="A453" s="515"/>
      <c r="B453" s="509"/>
      <c r="C453" s="511"/>
      <c r="D453" s="511"/>
      <c r="E453" s="511"/>
      <c r="F453" s="511"/>
      <c r="G453" s="511"/>
      <c r="H453" s="511"/>
      <c r="I453" s="516"/>
      <c r="J453" s="558"/>
      <c r="K453" s="558"/>
    </row>
    <row r="454" spans="1:11" ht="14.1" customHeight="1" x14ac:dyDescent="0.2">
      <c r="A454" s="515"/>
      <c r="B454" s="578">
        <v>41105</v>
      </c>
      <c r="C454" s="579" t="s">
        <v>1687</v>
      </c>
      <c r="D454" s="579"/>
      <c r="E454" s="579"/>
      <c r="F454" s="579"/>
      <c r="G454" s="579">
        <v>621</v>
      </c>
      <c r="H454" s="579">
        <v>6214</v>
      </c>
      <c r="I454" s="580" t="str">
        <f>VLOOKUP(H454,'PLAN CONT'!$B$3:$C$1423,2,0)</f>
        <v>Gratificaciones</v>
      </c>
      <c r="J454" s="581">
        <v>5450</v>
      </c>
      <c r="K454" s="581"/>
    </row>
    <row r="455" spans="1:11" ht="14.1" customHeight="1" x14ac:dyDescent="0.2">
      <c r="A455" s="515"/>
      <c r="B455" s="578"/>
      <c r="C455" s="579" t="s">
        <v>1768</v>
      </c>
      <c r="D455" s="579"/>
      <c r="E455" s="579"/>
      <c r="F455" s="579"/>
      <c r="G455" s="579">
        <v>411</v>
      </c>
      <c r="H455" s="579">
        <v>4114</v>
      </c>
      <c r="I455" s="580" t="str">
        <f>VLOOKUP(H455,'PLAN CONT'!$B$3:$C$1423,2,0)</f>
        <v>Gratificaciones por pagar</v>
      </c>
      <c r="J455" s="581"/>
      <c r="K455" s="581">
        <f>J454</f>
        <v>5450</v>
      </c>
    </row>
    <row r="456" spans="1:11" ht="14.1" customHeight="1" x14ac:dyDescent="0.2">
      <c r="A456" s="515"/>
      <c r="B456" s="578"/>
      <c r="C456" s="579"/>
      <c r="D456" s="579"/>
      <c r="E456" s="579"/>
      <c r="F456" s="579"/>
      <c r="G456" s="579"/>
      <c r="H456" s="579"/>
      <c r="I456" s="580"/>
      <c r="J456" s="581"/>
      <c r="K456" s="581"/>
    </row>
    <row r="457" spans="1:11" ht="14.1" customHeight="1" x14ac:dyDescent="0.2">
      <c r="A457" s="515"/>
      <c r="B457" s="578">
        <v>41121</v>
      </c>
      <c r="C457" s="579" t="s">
        <v>1703</v>
      </c>
      <c r="D457" s="579"/>
      <c r="E457" s="579"/>
      <c r="F457" s="579"/>
      <c r="G457" s="579">
        <v>336</v>
      </c>
      <c r="H457" s="579">
        <v>33611</v>
      </c>
      <c r="I457" s="580" t="str">
        <f>VLOOKUP(H457,'PLAN CONT'!$B$3:$C$1423,2,0)</f>
        <v>Costo</v>
      </c>
      <c r="J457" s="581" t="e">
        <f>'COMPRA '!#REF!</f>
        <v>#REF!</v>
      </c>
      <c r="K457" s="581"/>
    </row>
    <row r="458" spans="1:11" ht="14.1" customHeight="1" x14ac:dyDescent="0.2">
      <c r="A458" s="515" t="s">
        <v>1604</v>
      </c>
      <c r="B458" s="578"/>
      <c r="C458" s="579" t="s">
        <v>1704</v>
      </c>
      <c r="D458" s="579"/>
      <c r="E458" s="579"/>
      <c r="F458" s="579"/>
      <c r="G458" s="579">
        <v>401</v>
      </c>
      <c r="H458" s="579">
        <v>40111</v>
      </c>
      <c r="I458" s="580" t="str">
        <f>VLOOKUP(H458,'PLAN CONT'!$B$3:$C$1423,2,0)</f>
        <v>IGV - Cuenta propia</v>
      </c>
      <c r="J458" s="581" t="e">
        <f>J457*18%</f>
        <v>#REF!</v>
      </c>
      <c r="K458" s="581"/>
    </row>
    <row r="459" spans="1:11" ht="14.1" customHeight="1" x14ac:dyDescent="0.2">
      <c r="A459" s="515"/>
      <c r="B459" s="578"/>
      <c r="C459" s="579"/>
      <c r="D459" s="579"/>
      <c r="E459" s="579"/>
      <c r="F459" s="579"/>
      <c r="G459" s="579">
        <v>469</v>
      </c>
      <c r="H459" s="579">
        <v>469</v>
      </c>
      <c r="I459" s="580" t="str">
        <f>VLOOKUP(H459,'PLAN CONT'!$B$3:$C$1423,2,0)</f>
        <v>Otras cuentas por pagar diversas</v>
      </c>
      <c r="J459" s="581"/>
      <c r="K459" s="581" t="e">
        <f>J457+J458</f>
        <v>#REF!</v>
      </c>
    </row>
    <row r="460" spans="1:11" ht="14.1" customHeight="1" x14ac:dyDescent="0.2">
      <c r="A460" s="515"/>
      <c r="B460" s="578"/>
      <c r="C460" s="579"/>
      <c r="D460" s="579"/>
      <c r="E460" s="579"/>
      <c r="F460" s="579"/>
      <c r="G460" s="579"/>
      <c r="H460" s="579"/>
      <c r="I460" s="580"/>
      <c r="J460" s="581"/>
      <c r="K460" s="581"/>
    </row>
    <row r="461" spans="1:11" ht="14.1" customHeight="1" x14ac:dyDescent="0.2">
      <c r="A461" s="515"/>
      <c r="B461" s="578">
        <v>41121</v>
      </c>
      <c r="C461" s="579" t="s">
        <v>1641</v>
      </c>
      <c r="D461" s="579"/>
      <c r="E461" s="579"/>
      <c r="F461" s="579"/>
      <c r="G461" s="579">
        <v>121</v>
      </c>
      <c r="H461" s="579">
        <v>1213</v>
      </c>
      <c r="I461" s="580" t="str">
        <f>VLOOKUP(H461,'PLAN CONT'!$B$3:$C$1423,2,0)</f>
        <v>En cobranza</v>
      </c>
      <c r="J461" s="581">
        <f>K462+K463</f>
        <v>0</v>
      </c>
      <c r="K461" s="581"/>
    </row>
    <row r="462" spans="1:11" ht="14.1" customHeight="1" x14ac:dyDescent="0.2">
      <c r="A462" s="515"/>
      <c r="B462" s="578"/>
      <c r="C462" s="579" t="s">
        <v>1705</v>
      </c>
      <c r="D462" s="579"/>
      <c r="E462" s="579"/>
      <c r="F462" s="579"/>
      <c r="G462" s="579">
        <v>401</v>
      </c>
      <c r="H462" s="579">
        <v>40111</v>
      </c>
      <c r="I462" s="580" t="str">
        <f>VLOOKUP(H462,'PLAN CONT'!$B$3:$C$1423,2,0)</f>
        <v>IGV - Cuenta propia</v>
      </c>
      <c r="J462" s="581"/>
      <c r="K462" s="581">
        <f>K463*18%</f>
        <v>0</v>
      </c>
    </row>
    <row r="463" spans="1:11" ht="14.1" customHeight="1" x14ac:dyDescent="0.2">
      <c r="A463" s="515"/>
      <c r="B463" s="578"/>
      <c r="C463" s="579"/>
      <c r="D463" s="579"/>
      <c r="E463" s="579"/>
      <c r="F463" s="579"/>
      <c r="G463" s="579">
        <v>701</v>
      </c>
      <c r="H463" s="579">
        <v>70111</v>
      </c>
      <c r="I463" s="580" t="str">
        <f>VLOOKUP(H463,'PLAN CONT'!$B$3:$C$1423,2,0)</f>
        <v>Terceros</v>
      </c>
      <c r="J463" s="581"/>
      <c r="K463" s="581">
        <v>0</v>
      </c>
    </row>
    <row r="464" spans="1:11" ht="14.1" customHeight="1" x14ac:dyDescent="0.2">
      <c r="A464" s="515"/>
      <c r="B464" s="578"/>
      <c r="C464" s="579"/>
      <c r="D464" s="579"/>
      <c r="E464" s="579"/>
      <c r="F464" s="579"/>
      <c r="G464" s="579"/>
      <c r="H464" s="579"/>
      <c r="I464" s="580"/>
      <c r="J464" s="581"/>
      <c r="K464" s="581"/>
    </row>
    <row r="465" spans="1:15" ht="14.1" customHeight="1" x14ac:dyDescent="0.2">
      <c r="A465" s="515"/>
      <c r="B465" s="578">
        <v>41121</v>
      </c>
      <c r="C465" s="579" t="s">
        <v>1706</v>
      </c>
      <c r="D465" s="579"/>
      <c r="E465" s="579"/>
      <c r="F465" s="579"/>
      <c r="G465" s="579">
        <v>691</v>
      </c>
      <c r="H465" s="579">
        <v>69111</v>
      </c>
      <c r="I465" s="580" t="str">
        <f>VLOOKUP(H465,'PLAN CONT'!$B$3:$C$1423,2,0)</f>
        <v>Terceros</v>
      </c>
      <c r="J465" s="581">
        <v>0</v>
      </c>
      <c r="K465" s="581"/>
    </row>
    <row r="466" spans="1:15" ht="14.1" customHeight="1" x14ac:dyDescent="0.2">
      <c r="A466" s="515"/>
      <c r="B466" s="578"/>
      <c r="C466" s="579"/>
      <c r="D466" s="579"/>
      <c r="E466" s="579"/>
      <c r="F466" s="579"/>
      <c r="G466" s="579">
        <v>201</v>
      </c>
      <c r="H466" s="579">
        <v>20111</v>
      </c>
      <c r="I466" s="580" t="str">
        <f>VLOOKUP(H466,'PLAN CONT'!$B$3:$C$1423,2,0)</f>
        <v>Costo</v>
      </c>
      <c r="J466" s="581"/>
      <c r="K466" s="581">
        <f>J465</f>
        <v>0</v>
      </c>
    </row>
    <row r="467" spans="1:15" ht="14.1" customHeight="1" x14ac:dyDescent="0.2">
      <c r="A467" s="515"/>
      <c r="B467" s="578"/>
      <c r="C467" s="579"/>
      <c r="D467" s="579"/>
      <c r="E467" s="579"/>
      <c r="F467" s="579"/>
      <c r="G467" s="579"/>
      <c r="H467" s="579"/>
      <c r="I467" s="580"/>
      <c r="J467" s="581"/>
      <c r="K467" s="581"/>
    </row>
    <row r="468" spans="1:15" ht="14.1" customHeight="1" x14ac:dyDescent="0.2">
      <c r="A468" s="515"/>
      <c r="B468" s="578">
        <v>41121</v>
      </c>
      <c r="C468" s="579" t="s">
        <v>1677</v>
      </c>
      <c r="D468" s="579"/>
      <c r="E468" s="579"/>
      <c r="F468" s="579"/>
      <c r="G468" s="579">
        <v>101</v>
      </c>
      <c r="H468" s="579">
        <v>1011</v>
      </c>
      <c r="I468" s="580" t="str">
        <f>VLOOKUP(H468,'PLAN CONT'!$B$3:$C$1423,2,0)</f>
        <v xml:space="preserve">EFECTIVO </v>
      </c>
      <c r="J468" s="581">
        <f>K469</f>
        <v>0</v>
      </c>
      <c r="K468" s="581"/>
    </row>
    <row r="469" spans="1:15" ht="14.1" customHeight="1" x14ac:dyDescent="0.2">
      <c r="A469" s="515"/>
      <c r="B469" s="578"/>
      <c r="C469" s="579" t="s">
        <v>1646</v>
      </c>
      <c r="D469" s="579"/>
      <c r="E469" s="579"/>
      <c r="F469" s="579"/>
      <c r="G469" s="579">
        <v>121</v>
      </c>
      <c r="H469" s="579">
        <v>1213</v>
      </c>
      <c r="I469" s="580" t="str">
        <f>VLOOKUP(H469,'PLAN CONT'!$B$3:$C$1423,2,0)</f>
        <v>En cobranza</v>
      </c>
      <c r="J469" s="581"/>
      <c r="K469" s="581">
        <v>0</v>
      </c>
    </row>
    <row r="470" spans="1:15" ht="14.1" customHeight="1" x14ac:dyDescent="0.2">
      <c r="A470" s="515"/>
      <c r="B470" s="578"/>
      <c r="C470" s="579"/>
      <c r="D470" s="579"/>
      <c r="E470" s="579"/>
      <c r="F470" s="579"/>
      <c r="G470" s="579"/>
      <c r="H470" s="579"/>
      <c r="I470" s="580"/>
      <c r="J470" s="581"/>
      <c r="K470" s="581"/>
    </row>
    <row r="471" spans="1:15" ht="14.1" customHeight="1" x14ac:dyDescent="0.2">
      <c r="A471" s="515"/>
      <c r="B471" s="578">
        <v>41121</v>
      </c>
      <c r="C471" s="579" t="s">
        <v>1686</v>
      </c>
      <c r="D471" s="579"/>
      <c r="E471" s="579"/>
      <c r="F471" s="579"/>
      <c r="G471" s="579">
        <v>104</v>
      </c>
      <c r="H471" s="579">
        <v>1041</v>
      </c>
      <c r="I471" s="580" t="str">
        <f>VLOOKUP(H471,'PLAN CONT'!$B$3:$C$1423,2,0)</f>
        <v>Cuentas corrientes operativas</v>
      </c>
      <c r="J471" s="581">
        <v>0</v>
      </c>
      <c r="K471" s="581"/>
    </row>
    <row r="472" spans="1:15" ht="14.1" customHeight="1" x14ac:dyDescent="0.2">
      <c r="A472" s="515"/>
      <c r="B472" s="578"/>
      <c r="C472" s="579" t="s">
        <v>1707</v>
      </c>
      <c r="D472" s="579"/>
      <c r="E472" s="579"/>
      <c r="F472" s="579"/>
      <c r="G472" s="579">
        <v>101</v>
      </c>
      <c r="H472" s="579">
        <v>1011</v>
      </c>
      <c r="I472" s="580" t="str">
        <f>VLOOKUP(H472,'PLAN CONT'!$B$3:$C$1423,2,0)</f>
        <v xml:space="preserve">EFECTIVO </v>
      </c>
      <c r="J472" s="581"/>
      <c r="K472" s="581">
        <f>J471</f>
        <v>0</v>
      </c>
    </row>
    <row r="473" spans="1:15" ht="14.1" customHeight="1" x14ac:dyDescent="0.2">
      <c r="A473" s="515"/>
      <c r="B473" s="578"/>
      <c r="C473" s="579"/>
      <c r="D473" s="579"/>
      <c r="E473" s="579"/>
      <c r="F473" s="579"/>
      <c r="G473" s="579"/>
      <c r="H473" s="579"/>
      <c r="I473" s="580"/>
      <c r="J473" s="581"/>
      <c r="K473" s="581"/>
    </row>
    <row r="474" spans="1:15" ht="14.1" customHeight="1" x14ac:dyDescent="0.2">
      <c r="A474" s="515"/>
      <c r="B474" s="578">
        <v>41121</v>
      </c>
      <c r="C474" s="579" t="s">
        <v>1677</v>
      </c>
      <c r="D474" s="579"/>
      <c r="E474" s="579"/>
      <c r="F474" s="579"/>
      <c r="G474" s="579">
        <v>104</v>
      </c>
      <c r="H474" s="579">
        <v>1041</v>
      </c>
      <c r="I474" s="580" t="str">
        <f>VLOOKUP(H474,'PLAN CONT'!$B$3:$C$1423,2,0)</f>
        <v>Cuentas corrientes operativas</v>
      </c>
      <c r="J474" s="581">
        <f>K475</f>
        <v>0</v>
      </c>
      <c r="K474" s="581"/>
    </row>
    <row r="475" spans="1:15" ht="14.1" customHeight="1" x14ac:dyDescent="0.2">
      <c r="A475" s="515"/>
      <c r="B475" s="578"/>
      <c r="C475" s="579" t="s">
        <v>1650</v>
      </c>
      <c r="D475" s="579"/>
      <c r="E475" s="579"/>
      <c r="F475" s="579"/>
      <c r="G475" s="579">
        <v>121</v>
      </c>
      <c r="H475" s="579">
        <v>1213</v>
      </c>
      <c r="I475" s="580" t="str">
        <f>VLOOKUP(H475,'PLAN CONT'!$B$3:$C$1423,2,0)</f>
        <v>En cobranza</v>
      </c>
      <c r="J475" s="581"/>
      <c r="K475" s="581">
        <v>0</v>
      </c>
    </row>
    <row r="476" spans="1:15" ht="14.1" customHeight="1" x14ac:dyDescent="0.2">
      <c r="A476" s="515"/>
      <c r="B476" s="578"/>
      <c r="C476" s="579"/>
      <c r="D476" s="579"/>
      <c r="E476" s="579"/>
      <c r="F476" s="579"/>
      <c r="G476" s="579"/>
      <c r="H476" s="579"/>
      <c r="I476" s="580"/>
      <c r="J476" s="581"/>
      <c r="K476" s="581"/>
    </row>
    <row r="477" spans="1:15" ht="14.1" customHeight="1" x14ac:dyDescent="0.2">
      <c r="A477" s="515"/>
      <c r="B477" s="578">
        <v>41121</v>
      </c>
      <c r="C477" s="579" t="s">
        <v>1686</v>
      </c>
      <c r="D477" s="579"/>
      <c r="E477" s="579"/>
      <c r="F477" s="579"/>
      <c r="G477" s="579">
        <v>401</v>
      </c>
      <c r="H477" s="579">
        <v>40173</v>
      </c>
      <c r="I477" s="580" t="str">
        <f>VLOOKUP(H477,'PLAN CONT'!$B$3:$C$1423,2,0)</f>
        <v>Renta de quinta categoría</v>
      </c>
      <c r="J477" s="581">
        <f>'CTA CTE'!J173</f>
        <v>200</v>
      </c>
      <c r="K477" s="581"/>
      <c r="M477" s="132"/>
      <c r="N477" s="542"/>
      <c r="O477" s="132"/>
    </row>
    <row r="478" spans="1:15" ht="14.1" customHeight="1" x14ac:dyDescent="0.2">
      <c r="A478" s="515" t="s">
        <v>392</v>
      </c>
      <c r="B478" s="578"/>
      <c r="C478" s="579" t="s">
        <v>1650</v>
      </c>
      <c r="D478" s="579"/>
      <c r="E478" s="579"/>
      <c r="F478" s="579"/>
      <c r="G478" s="579">
        <v>403</v>
      </c>
      <c r="H478" s="579">
        <v>4031</v>
      </c>
      <c r="I478" s="580" t="str">
        <f>VLOOKUP(H478,'PLAN CONT'!$B$3:$C$1423,2,0)</f>
        <v>ESSALUD</v>
      </c>
      <c r="J478" s="581">
        <f>'CTA CTE'!J174</f>
        <v>450</v>
      </c>
      <c r="K478" s="581"/>
      <c r="M478" s="543"/>
      <c r="N478" s="543"/>
    </row>
    <row r="479" spans="1:15" ht="14.1" customHeight="1" x14ac:dyDescent="0.2">
      <c r="A479" s="515"/>
      <c r="B479" s="578"/>
      <c r="C479" s="579"/>
      <c r="D479" s="579"/>
      <c r="E479" s="579"/>
      <c r="F479" s="579"/>
      <c r="G479" s="579">
        <v>403</v>
      </c>
      <c r="H479" s="579">
        <v>4032</v>
      </c>
      <c r="I479" s="580" t="str">
        <f>VLOOKUP(H479,'PLAN CONT'!$B$3:$C$1423,2,0)</f>
        <v>ONP</v>
      </c>
      <c r="J479" s="581">
        <f>'CTA CTE'!J175</f>
        <v>300</v>
      </c>
      <c r="K479" s="581"/>
    </row>
    <row r="480" spans="1:15" ht="14.1" customHeight="1" x14ac:dyDescent="0.2">
      <c r="A480" s="515"/>
      <c r="B480" s="578"/>
      <c r="C480" s="579"/>
      <c r="D480" s="579"/>
      <c r="E480" s="579"/>
      <c r="F480" s="579"/>
      <c r="G480" s="579">
        <v>407</v>
      </c>
      <c r="H480" s="579">
        <v>407</v>
      </c>
      <c r="I480" s="580" t="str">
        <f>VLOOKUP(H480,'PLAN CONT'!$B$3:$C$1423,2,0)</f>
        <v>Administradoras de fondos de pensiones</v>
      </c>
      <c r="J480" s="581">
        <f>'CTA CTE'!J176</f>
        <v>350</v>
      </c>
      <c r="K480" s="581"/>
    </row>
    <row r="481" spans="1:13" ht="14.1" customHeight="1" x14ac:dyDescent="0.2">
      <c r="A481" s="515"/>
      <c r="B481" s="578"/>
      <c r="C481" s="579"/>
      <c r="D481" s="579"/>
      <c r="E481" s="579"/>
      <c r="F481" s="579"/>
      <c r="G481" s="579">
        <v>411</v>
      </c>
      <c r="H481" s="579">
        <v>4111</v>
      </c>
      <c r="I481" s="580" t="str">
        <f>VLOOKUP(H481,'PLAN CONT'!$B$3:$C$1423,2,0)</f>
        <v>Sueldos y salarios por pagar</v>
      </c>
      <c r="J481" s="581">
        <f>'CTA CTE'!J179</f>
        <v>4150</v>
      </c>
      <c r="K481" s="581"/>
    </row>
    <row r="482" spans="1:13" ht="14.1" customHeight="1" x14ac:dyDescent="0.2">
      <c r="A482" s="515"/>
      <c r="B482" s="578"/>
      <c r="C482" s="579"/>
      <c r="D482" s="579"/>
      <c r="E482" s="579"/>
      <c r="F482" s="579"/>
      <c r="G482" s="579">
        <v>411</v>
      </c>
      <c r="H482" s="579">
        <v>4114</v>
      </c>
      <c r="I482" s="580" t="str">
        <f>VLOOKUP(H482,'PLAN CONT'!$B$3:$C$1423,2,0)</f>
        <v>Gratificaciones por pagar</v>
      </c>
      <c r="J482" s="581">
        <v>5450</v>
      </c>
      <c r="K482" s="581"/>
    </row>
    <row r="483" spans="1:13" ht="14.1" customHeight="1" x14ac:dyDescent="0.2">
      <c r="A483" s="515"/>
      <c r="B483" s="578"/>
      <c r="C483" s="579"/>
      <c r="D483" s="579"/>
      <c r="E483" s="579"/>
      <c r="F483" s="579"/>
      <c r="G483" s="579">
        <v>469</v>
      </c>
      <c r="H483" s="579">
        <v>469</v>
      </c>
      <c r="I483" s="580" t="str">
        <f>VLOOKUP(H483,'PLAN CONT'!$B$3:$C$1423,2,0)</f>
        <v>Otras cuentas por pagar diversas</v>
      </c>
      <c r="J483" s="581" t="e">
        <f>'CTA CTE'!J171</f>
        <v>#REF!</v>
      </c>
      <c r="K483" s="581"/>
    </row>
    <row r="484" spans="1:13" ht="14.1" customHeight="1" x14ac:dyDescent="0.2">
      <c r="A484" s="515"/>
      <c r="B484" s="578"/>
      <c r="C484" s="579"/>
      <c r="D484" s="579"/>
      <c r="E484" s="579"/>
      <c r="F484" s="579"/>
      <c r="G484" s="579">
        <v>451</v>
      </c>
      <c r="H484" s="579">
        <v>4511</v>
      </c>
      <c r="I484" s="580" t="str">
        <f>VLOOKUP(H484,'PLAN CONT'!$B$3:$C$1423,2,0)</f>
        <v>Instituciones financieras</v>
      </c>
      <c r="J484" s="581">
        <f>'CTA CTE'!J177</f>
        <v>1090</v>
      </c>
      <c r="K484" s="581"/>
    </row>
    <row r="485" spans="1:13" ht="14.1" customHeight="1" x14ac:dyDescent="0.2">
      <c r="A485" s="515"/>
      <c r="B485" s="578"/>
      <c r="C485" s="579"/>
      <c r="D485" s="579"/>
      <c r="E485" s="579"/>
      <c r="F485" s="579"/>
      <c r="G485" s="579">
        <v>455</v>
      </c>
      <c r="H485" s="579">
        <v>45511</v>
      </c>
      <c r="I485" s="580" t="str">
        <f>VLOOKUP(H485,'PLAN CONT'!$B$3:$C$1423,2,0)</f>
        <v>Instituciones financieras</v>
      </c>
      <c r="J485" s="581">
        <f>'CTA CTE'!J178</f>
        <v>110</v>
      </c>
      <c r="K485" s="581"/>
    </row>
    <row r="486" spans="1:13" ht="14.1" customHeight="1" x14ac:dyDescent="0.2">
      <c r="A486" s="515"/>
      <c r="B486" s="578"/>
      <c r="C486" s="579"/>
      <c r="D486" s="579"/>
      <c r="E486" s="579"/>
      <c r="F486" s="579"/>
      <c r="G486" s="579">
        <v>104</v>
      </c>
      <c r="H486" s="579">
        <v>1041</v>
      </c>
      <c r="I486" s="580" t="str">
        <f>VLOOKUP(H486,'PLAN CONT'!$B$3:$C$1423,2,0)</f>
        <v>Cuentas corrientes operativas</v>
      </c>
      <c r="J486" s="581"/>
      <c r="K486" s="581" t="e">
        <f>SUM(J477:J485)</f>
        <v>#REF!</v>
      </c>
    </row>
    <row r="487" spans="1:13" ht="14.1" customHeight="1" x14ac:dyDescent="0.2">
      <c r="A487" s="515"/>
      <c r="B487" s="578"/>
      <c r="C487" s="579"/>
      <c r="D487" s="579"/>
      <c r="E487" s="579"/>
      <c r="F487" s="579"/>
      <c r="G487" s="579"/>
      <c r="H487" s="579"/>
      <c r="I487" s="580"/>
      <c r="J487" s="581"/>
      <c r="K487" s="581"/>
    </row>
    <row r="488" spans="1:13" ht="14.1" customHeight="1" x14ac:dyDescent="0.2">
      <c r="A488" s="515"/>
      <c r="B488" s="578">
        <v>41121</v>
      </c>
      <c r="C488" s="579" t="s">
        <v>1653</v>
      </c>
      <c r="D488" s="579"/>
      <c r="E488" s="579"/>
      <c r="F488" s="579"/>
      <c r="G488" s="579">
        <v>621</v>
      </c>
      <c r="H488" s="579">
        <v>6211</v>
      </c>
      <c r="I488" s="580" t="str">
        <f>VLOOKUP(H488,'PLAN CONT'!$B$3:$C$1423,2,0)</f>
        <v>Sueldos y salarios</v>
      </c>
      <c r="J488" s="581">
        <v>5000</v>
      </c>
      <c r="K488" s="581"/>
    </row>
    <row r="489" spans="1:13" ht="14.1" customHeight="1" x14ac:dyDescent="0.2">
      <c r="A489" s="515" t="s">
        <v>1605</v>
      </c>
      <c r="B489" s="578"/>
      <c r="C489" s="579" t="s">
        <v>1708</v>
      </c>
      <c r="D489" s="579"/>
      <c r="E489" s="579"/>
      <c r="F489" s="579"/>
      <c r="G489" s="579">
        <v>627</v>
      </c>
      <c r="H489" s="579">
        <v>6271</v>
      </c>
      <c r="I489" s="580" t="str">
        <f>VLOOKUP(H489,'PLAN CONT'!$B$3:$C$1423,2,0)</f>
        <v>Régimen de prestaciones de salud</v>
      </c>
      <c r="J489" s="581">
        <v>450</v>
      </c>
      <c r="K489" s="581"/>
    </row>
    <row r="490" spans="1:13" ht="14.1" customHeight="1" x14ac:dyDescent="0.2">
      <c r="A490" s="515"/>
      <c r="B490" s="578"/>
      <c r="C490" s="579"/>
      <c r="D490" s="579"/>
      <c r="E490" s="579"/>
      <c r="F490" s="579"/>
      <c r="G490" s="579">
        <v>401</v>
      </c>
      <c r="H490" s="579">
        <v>40173</v>
      </c>
      <c r="I490" s="580" t="str">
        <f>VLOOKUP(H490,'PLAN CONT'!$B$3:$C$1423,2,0)</f>
        <v>Renta de quinta categoría</v>
      </c>
      <c r="J490" s="581"/>
      <c r="K490" s="581">
        <v>200</v>
      </c>
    </row>
    <row r="491" spans="1:13" ht="14.1" customHeight="1" x14ac:dyDescent="0.2">
      <c r="A491" s="515"/>
      <c r="B491" s="578"/>
      <c r="C491" s="579"/>
      <c r="D491" s="579"/>
      <c r="E491" s="579"/>
      <c r="F491" s="579"/>
      <c r="G491" s="579">
        <v>403</v>
      </c>
      <c r="H491" s="579">
        <v>4031</v>
      </c>
      <c r="I491" s="580" t="str">
        <f>VLOOKUP(H491,'PLAN CONT'!$B$3:$C$1423,2,0)</f>
        <v>ESSALUD</v>
      </c>
      <c r="J491" s="581"/>
      <c r="K491" s="581">
        <v>450</v>
      </c>
      <c r="M491" s="519">
        <v>0.3</v>
      </c>
    </row>
    <row r="492" spans="1:13" ht="14.1" customHeight="1" x14ac:dyDescent="0.2">
      <c r="A492" s="515"/>
      <c r="B492" s="578"/>
      <c r="C492" s="579"/>
      <c r="D492" s="579"/>
      <c r="E492" s="579"/>
      <c r="F492" s="579"/>
      <c r="G492" s="579">
        <v>403</v>
      </c>
      <c r="H492" s="579">
        <v>4032</v>
      </c>
      <c r="I492" s="580" t="str">
        <f>VLOOKUP(H492,'PLAN CONT'!$B$3:$C$1423,2,0)</f>
        <v>ONP</v>
      </c>
      <c r="J492" s="581"/>
      <c r="K492" s="581">
        <v>300</v>
      </c>
      <c r="M492" s="519">
        <v>0.7</v>
      </c>
    </row>
    <row r="493" spans="1:13" ht="14.1" customHeight="1" x14ac:dyDescent="0.2">
      <c r="A493" s="515"/>
      <c r="B493" s="578"/>
      <c r="C493" s="579"/>
      <c r="D493" s="579"/>
      <c r="E493" s="579"/>
      <c r="F493" s="579"/>
      <c r="G493" s="579">
        <v>407</v>
      </c>
      <c r="H493" s="579">
        <v>407</v>
      </c>
      <c r="I493" s="580" t="str">
        <f>VLOOKUP(H493,'PLAN CONT'!$B$3:$C$1423,2,0)</f>
        <v>Administradoras de fondos de pensiones</v>
      </c>
      <c r="J493" s="581">
        <v>0</v>
      </c>
      <c r="K493" s="581">
        <v>350</v>
      </c>
      <c r="M493" s="519"/>
    </row>
    <row r="494" spans="1:13" ht="14.1" customHeight="1" x14ac:dyDescent="0.2">
      <c r="A494" s="515"/>
      <c r="B494" s="578"/>
      <c r="C494" s="579"/>
      <c r="D494" s="579"/>
      <c r="E494" s="579"/>
      <c r="F494" s="579"/>
      <c r="G494" s="579">
        <v>411</v>
      </c>
      <c r="H494" s="579">
        <v>4111</v>
      </c>
      <c r="I494" s="580" t="str">
        <f>VLOOKUP(H494,'PLAN CONT'!$B$3:$C$1423,2,0)</f>
        <v>Sueldos y salarios por pagar</v>
      </c>
      <c r="J494" s="581"/>
      <c r="K494" s="581">
        <v>4150</v>
      </c>
      <c r="M494" s="519"/>
    </row>
    <row r="495" spans="1:13" ht="14.1" customHeight="1" x14ac:dyDescent="0.2">
      <c r="A495" s="515"/>
      <c r="B495" s="578"/>
      <c r="C495" s="579"/>
      <c r="D495" s="579"/>
      <c r="E495" s="579"/>
      <c r="F495" s="579"/>
      <c r="G495" s="579"/>
      <c r="H495" s="579"/>
      <c r="I495" s="580"/>
      <c r="J495" s="581"/>
      <c r="K495" s="581"/>
    </row>
    <row r="496" spans="1:13" ht="14.1" customHeight="1" x14ac:dyDescent="0.2">
      <c r="A496" s="515"/>
      <c r="B496" s="578">
        <v>41121</v>
      </c>
      <c r="C496" s="579" t="s">
        <v>1709</v>
      </c>
      <c r="D496" s="579"/>
      <c r="E496" s="579"/>
      <c r="F496" s="579"/>
      <c r="G496" s="579">
        <v>681</v>
      </c>
      <c r="H496" s="579">
        <v>68143</v>
      </c>
      <c r="I496" s="580" t="str">
        <f>VLOOKUP(H496,'PLAN CONT'!$B$3:$C$1423,2,0)</f>
        <v>Equipo de transporte</v>
      </c>
      <c r="J496" s="581">
        <v>1083.33</v>
      </c>
      <c r="K496" s="581"/>
    </row>
    <row r="497" spans="1:11" ht="14.1" customHeight="1" x14ac:dyDescent="0.2">
      <c r="A497" s="515" t="s">
        <v>396</v>
      </c>
      <c r="B497" s="578"/>
      <c r="C497" s="579" t="s">
        <v>1710</v>
      </c>
      <c r="D497" s="579"/>
      <c r="E497" s="579"/>
      <c r="F497" s="579"/>
      <c r="G497" s="579">
        <v>681</v>
      </c>
      <c r="H497" s="579">
        <v>68145</v>
      </c>
      <c r="I497" s="580" t="str">
        <f>VLOOKUP(H497,'PLAN CONT'!$B$3:$C$1423,2,0)</f>
        <v>Equipos diversos</v>
      </c>
      <c r="J497" s="581" t="e">
        <f>'ACTIVO '!#REF!/12</f>
        <v>#REF!</v>
      </c>
      <c r="K497" s="581"/>
    </row>
    <row r="498" spans="1:11" ht="14.1" customHeight="1" x14ac:dyDescent="0.2">
      <c r="A498" s="515"/>
      <c r="B498" s="578"/>
      <c r="C498" s="579"/>
      <c r="D498" s="579"/>
      <c r="E498" s="579"/>
      <c r="F498" s="579"/>
      <c r="G498" s="579">
        <v>391</v>
      </c>
      <c r="H498" s="579">
        <v>39133</v>
      </c>
      <c r="I498" s="580" t="str">
        <f>VLOOKUP(H498,'PLAN CONT'!$B$3:$C$1423,2,0)</f>
        <v>Equipo de transporte</v>
      </c>
      <c r="J498" s="581"/>
      <c r="K498" s="581">
        <f>J496</f>
        <v>1083.33</v>
      </c>
    </row>
    <row r="499" spans="1:11" ht="14.1" customHeight="1" x14ac:dyDescent="0.2">
      <c r="A499" s="515"/>
      <c r="B499" s="578"/>
      <c r="C499" s="579"/>
      <c r="D499" s="579"/>
      <c r="E499" s="579"/>
      <c r="F499" s="579"/>
      <c r="G499" s="579">
        <v>391</v>
      </c>
      <c r="H499" s="579">
        <v>39135</v>
      </c>
      <c r="I499" s="580" t="str">
        <f>VLOOKUP(H499,'PLAN CONT'!$B$3:$C$1423,2,0)</f>
        <v>Equipos diversos</v>
      </c>
      <c r="J499" s="581"/>
      <c r="K499" s="581" t="e">
        <f>J497:J497</f>
        <v>#REF!</v>
      </c>
    </row>
    <row r="500" spans="1:11" ht="14.1" customHeight="1" x14ac:dyDescent="0.2">
      <c r="A500" s="515"/>
      <c r="B500" s="578"/>
      <c r="C500" s="579"/>
      <c r="D500" s="579"/>
      <c r="E500" s="579"/>
      <c r="F500" s="579"/>
      <c r="G500" s="579"/>
      <c r="H500" s="579"/>
      <c r="I500" s="580"/>
      <c r="J500" s="581"/>
      <c r="K500" s="581"/>
    </row>
    <row r="501" spans="1:11" ht="14.1" customHeight="1" x14ac:dyDescent="0.2">
      <c r="A501" s="515"/>
      <c r="B501" s="578">
        <v>41121</v>
      </c>
      <c r="C501" s="579" t="s">
        <v>1655</v>
      </c>
      <c r="D501" s="579"/>
      <c r="E501" s="579"/>
      <c r="F501" s="579"/>
      <c r="G501" s="579">
        <v>632</v>
      </c>
      <c r="H501" s="579">
        <v>6321</v>
      </c>
      <c r="I501" s="580" t="str">
        <f>VLOOKUP(H501,'PLAN CONT'!$B$3:$C$1423,2,0)</f>
        <v>Honorarios</v>
      </c>
      <c r="J501" s="581">
        <v>500</v>
      </c>
      <c r="K501" s="581"/>
    </row>
    <row r="502" spans="1:11" ht="14.1" customHeight="1" x14ac:dyDescent="0.2">
      <c r="A502" s="515" t="s">
        <v>398</v>
      </c>
      <c r="B502" s="578"/>
      <c r="C502" s="579" t="s">
        <v>1711</v>
      </c>
      <c r="D502" s="579"/>
      <c r="E502" s="579"/>
      <c r="F502" s="579"/>
      <c r="G502" s="579">
        <v>424</v>
      </c>
      <c r="H502" s="579">
        <v>424</v>
      </c>
      <c r="I502" s="580" t="str">
        <f>VLOOKUP(H502,'PLAN CONT'!$B$3:$C$1423,2,0)</f>
        <v>Honorarios por pagar</v>
      </c>
      <c r="J502" s="581">
        <v>0</v>
      </c>
      <c r="K502" s="581">
        <f>J501</f>
        <v>500</v>
      </c>
    </row>
    <row r="503" spans="1:11" ht="14.1" customHeight="1" x14ac:dyDescent="0.2">
      <c r="A503" s="515"/>
      <c r="B503" s="578"/>
      <c r="C503" s="579"/>
      <c r="D503" s="579"/>
      <c r="E503" s="579"/>
      <c r="F503" s="579"/>
      <c r="G503" s="579"/>
      <c r="H503" s="579"/>
      <c r="I503" s="580"/>
      <c r="J503" s="581"/>
      <c r="K503" s="581"/>
    </row>
    <row r="504" spans="1:11" ht="14.1" customHeight="1" x14ac:dyDescent="0.2">
      <c r="A504" s="515"/>
      <c r="B504" s="578">
        <v>41121</v>
      </c>
      <c r="C504" s="579" t="s">
        <v>1712</v>
      </c>
      <c r="D504" s="579"/>
      <c r="E504" s="579"/>
      <c r="F504" s="579"/>
      <c r="G504" s="579">
        <v>629</v>
      </c>
      <c r="H504" s="579">
        <v>6291</v>
      </c>
      <c r="I504" s="580" t="str">
        <f>VLOOKUP(H504,'PLAN CONT'!$B$3:$C$1423,2,0)</f>
        <v>Compensación por tiempo de servicio</v>
      </c>
      <c r="J504" s="581">
        <f>PLANILLA!K26</f>
        <v>427.77777777777777</v>
      </c>
      <c r="K504" s="581"/>
    </row>
    <row r="505" spans="1:11" ht="14.1" customHeight="1" x14ac:dyDescent="0.2">
      <c r="A505" s="515"/>
      <c r="B505" s="578"/>
      <c r="C505" s="579"/>
      <c r="D505" s="579"/>
      <c r="E505" s="579"/>
      <c r="F505" s="579"/>
      <c r="G505" s="579">
        <v>415</v>
      </c>
      <c r="H505" s="579">
        <v>4151</v>
      </c>
      <c r="I505" s="580" t="str">
        <f>VLOOKUP(H505,'PLAN CONT'!$B$3:$C$1423,2,0)</f>
        <v>Compensación por tiempo de servicios</v>
      </c>
      <c r="J505" s="581">
        <v>0</v>
      </c>
      <c r="K505" s="581">
        <f>J504</f>
        <v>427.77777777777777</v>
      </c>
    </row>
    <row r="506" spans="1:11" ht="14.1" customHeight="1" x14ac:dyDescent="0.2">
      <c r="A506" s="515"/>
      <c r="B506" s="578"/>
      <c r="C506" s="579"/>
      <c r="D506" s="579"/>
      <c r="E506" s="579"/>
      <c r="F506" s="579"/>
      <c r="G506" s="579"/>
      <c r="H506" s="579"/>
      <c r="I506" s="580"/>
      <c r="J506" s="581"/>
      <c r="K506" s="581"/>
    </row>
    <row r="507" spans="1:11" ht="14.1" customHeight="1" x14ac:dyDescent="0.2">
      <c r="A507" s="515"/>
      <c r="B507" s="578">
        <v>41121</v>
      </c>
      <c r="C507" s="579" t="s">
        <v>1671</v>
      </c>
      <c r="D507" s="579"/>
      <c r="E507" s="579"/>
      <c r="F507" s="579"/>
      <c r="G507" s="579">
        <v>673</v>
      </c>
      <c r="H507" s="579">
        <v>67311</v>
      </c>
      <c r="I507" s="580" t="str">
        <f>VLOOKUP(H507,'PLAN CONT'!$B$3:$C$1423,2,0)</f>
        <v>Instituciones financieras</v>
      </c>
      <c r="J507" s="581">
        <v>110</v>
      </c>
      <c r="K507" s="581"/>
    </row>
    <row r="508" spans="1:11" ht="14.1" customHeight="1" x14ac:dyDescent="0.2">
      <c r="A508" s="515"/>
      <c r="B508" s="578"/>
      <c r="C508" s="579" t="s">
        <v>1659</v>
      </c>
      <c r="D508" s="579"/>
      <c r="E508" s="579"/>
      <c r="F508" s="579"/>
      <c r="G508" s="579">
        <v>373</v>
      </c>
      <c r="H508" s="579">
        <v>3731</v>
      </c>
      <c r="I508" s="580" t="str">
        <f>VLOOKUP(H508,'PLAN CONT'!$B$3:$C$1423,2,0)</f>
        <v xml:space="preserve">INTERESES NO DEVENGADOS </v>
      </c>
      <c r="J508" s="581"/>
      <c r="K508" s="581">
        <f>J507</f>
        <v>110</v>
      </c>
    </row>
    <row r="509" spans="1:11" ht="14.1" customHeight="1" x14ac:dyDescent="0.2">
      <c r="A509" s="515"/>
      <c r="B509" s="578"/>
      <c r="C509" s="579"/>
      <c r="D509" s="579"/>
      <c r="E509" s="579"/>
      <c r="F509" s="579"/>
      <c r="G509" s="579"/>
      <c r="H509" s="579"/>
      <c r="I509" s="580"/>
      <c r="J509" s="581"/>
      <c r="K509" s="581"/>
    </row>
    <row r="510" spans="1:11" ht="14.1" customHeight="1" x14ac:dyDescent="0.2">
      <c r="A510" s="515"/>
      <c r="B510" s="578">
        <v>41121</v>
      </c>
      <c r="C510" s="579" t="s">
        <v>1632</v>
      </c>
      <c r="D510" s="579"/>
      <c r="E510" s="579"/>
      <c r="F510" s="579"/>
      <c r="G510" s="579">
        <v>942</v>
      </c>
      <c r="H510" s="579">
        <v>942</v>
      </c>
      <c r="I510" s="580" t="str">
        <f>VLOOKUP(H510,'PLAN CONT'!$B$3:$C$1423,2,0)</f>
        <v>GASTOS DE PERSONAL, DIRECTORES Y GERENTES</v>
      </c>
      <c r="J510" s="581">
        <f>(J488+J489+J504+J454)*$M$491</f>
        <v>3398.333333333333</v>
      </c>
      <c r="K510" s="581"/>
    </row>
    <row r="511" spans="1:11" ht="14.1" customHeight="1" x14ac:dyDescent="0.2">
      <c r="A511" s="515"/>
      <c r="B511" s="578"/>
      <c r="C511" s="579" t="s">
        <v>1713</v>
      </c>
      <c r="D511" s="579"/>
      <c r="E511" s="579"/>
      <c r="F511" s="579"/>
      <c r="G511" s="579">
        <v>943</v>
      </c>
      <c r="H511" s="579">
        <v>943</v>
      </c>
      <c r="I511" s="580" t="str">
        <f>VLOOKUP(H511,'PLAN CONT'!$B$3:$C$1423,2,0)</f>
        <v>GASTO DE SERVICIOS</v>
      </c>
      <c r="J511" s="581">
        <f>J501*$M$491</f>
        <v>150</v>
      </c>
      <c r="K511" s="581"/>
    </row>
    <row r="512" spans="1:11" ht="14.1" customHeight="1" x14ac:dyDescent="0.2">
      <c r="A512" s="515"/>
      <c r="B512" s="578"/>
      <c r="C512" s="579"/>
      <c r="D512" s="579"/>
      <c r="E512" s="579"/>
      <c r="F512" s="579"/>
      <c r="G512" s="579">
        <v>944</v>
      </c>
      <c r="H512" s="579">
        <v>944</v>
      </c>
      <c r="I512" s="580" t="str">
        <f>VLOOKUP(H512,'PLAN CONT'!$B$3:$C$1423,2,0)</f>
        <v>GASTO DE TRIBUTO</v>
      </c>
      <c r="J512" s="581">
        <v>0</v>
      </c>
      <c r="K512" s="581"/>
    </row>
    <row r="513" spans="1:11" ht="14.1" customHeight="1" x14ac:dyDescent="0.2">
      <c r="A513" s="515"/>
      <c r="B513" s="578"/>
      <c r="C513" s="579"/>
      <c r="D513" s="579"/>
      <c r="E513" s="579"/>
      <c r="F513" s="579"/>
      <c r="G513" s="579">
        <v>945</v>
      </c>
      <c r="H513" s="579">
        <v>945</v>
      </c>
      <c r="I513" s="580" t="str">
        <f>VLOOKUP(H513,'PLAN CONT'!$B$3:$C$1423,2,0)</f>
        <v>GASTO DE GESTION</v>
      </c>
      <c r="J513" s="581">
        <v>0</v>
      </c>
      <c r="K513" s="581"/>
    </row>
    <row r="514" spans="1:11" ht="14.1" customHeight="1" x14ac:dyDescent="0.2">
      <c r="A514" s="515"/>
      <c r="B514" s="578"/>
      <c r="C514" s="579"/>
      <c r="D514" s="579"/>
      <c r="E514" s="579"/>
      <c r="F514" s="579"/>
      <c r="G514" s="579">
        <v>948</v>
      </c>
      <c r="H514" s="579">
        <v>948</v>
      </c>
      <c r="I514" s="580" t="str">
        <f>VLOOKUP(H514,'PLAN CONT'!$B$3:$C$1423,2,0)</f>
        <v>GASTO DE VALUACION</v>
      </c>
      <c r="J514" s="581" t="e">
        <f>(J496+J497)*$M$491</f>
        <v>#REF!</v>
      </c>
      <c r="K514" s="581"/>
    </row>
    <row r="515" spans="1:11" ht="14.1" customHeight="1" x14ac:dyDescent="0.2">
      <c r="A515" s="515"/>
      <c r="B515" s="578"/>
      <c r="C515" s="579"/>
      <c r="D515" s="579"/>
      <c r="E515" s="579"/>
      <c r="F515" s="579"/>
      <c r="G515" s="579">
        <v>952</v>
      </c>
      <c r="H515" s="579">
        <v>952</v>
      </c>
      <c r="I515" s="580" t="str">
        <f>VLOOKUP(H515,'PLAN CONT'!$B$3:$C$1423,2,0)</f>
        <v>GASTOS DE PERSONAL, DIRECTORES Y GERENTES</v>
      </c>
      <c r="J515" s="581">
        <f>(J488+J489+J504+J454)*$M$492</f>
        <v>7929.4444444444434</v>
      </c>
      <c r="K515" s="581"/>
    </row>
    <row r="516" spans="1:11" ht="14.1" customHeight="1" x14ac:dyDescent="0.2">
      <c r="A516" s="515"/>
      <c r="B516" s="578"/>
      <c r="C516" s="579"/>
      <c r="D516" s="579"/>
      <c r="E516" s="579"/>
      <c r="F516" s="579"/>
      <c r="G516" s="579">
        <v>953</v>
      </c>
      <c r="H516" s="579">
        <v>953</v>
      </c>
      <c r="I516" s="580" t="str">
        <f>VLOOKUP(H516,'PLAN CONT'!$B$3:$C$1423,2,0)</f>
        <v>GASTO DE SERVICIOS</v>
      </c>
      <c r="J516" s="581">
        <f>J501*$M$492</f>
        <v>350</v>
      </c>
      <c r="K516" s="581"/>
    </row>
    <row r="517" spans="1:11" ht="14.1" customHeight="1" x14ac:dyDescent="0.2">
      <c r="A517" s="515"/>
      <c r="B517" s="578"/>
      <c r="C517" s="579"/>
      <c r="D517" s="579"/>
      <c r="E517" s="579"/>
      <c r="F517" s="579"/>
      <c r="G517" s="579">
        <v>954</v>
      </c>
      <c r="H517" s="579">
        <v>954</v>
      </c>
      <c r="I517" s="580" t="str">
        <f>VLOOKUP(H517,'PLAN CONT'!$B$3:$C$1423,2,0)</f>
        <v>GASTOS POR TRIBUTOS - VENTAS</v>
      </c>
      <c r="J517" s="581">
        <v>0</v>
      </c>
      <c r="K517" s="581"/>
    </row>
    <row r="518" spans="1:11" ht="14.1" customHeight="1" x14ac:dyDescent="0.2">
      <c r="A518" s="515"/>
      <c r="B518" s="578"/>
      <c r="C518" s="579"/>
      <c r="D518" s="579"/>
      <c r="E518" s="579"/>
      <c r="F518" s="579"/>
      <c r="G518" s="579">
        <v>955</v>
      </c>
      <c r="H518" s="579">
        <v>955</v>
      </c>
      <c r="I518" s="580" t="str">
        <f>VLOOKUP(H518,'PLAN CONT'!$B$3:$C$1423,2,0)</f>
        <v>GASTO DE GESTION</v>
      </c>
      <c r="J518" s="581">
        <v>0</v>
      </c>
      <c r="K518" s="581"/>
    </row>
    <row r="519" spans="1:11" ht="14.1" customHeight="1" x14ac:dyDescent="0.2">
      <c r="A519" s="515"/>
      <c r="B519" s="578"/>
      <c r="C519" s="579"/>
      <c r="D519" s="579"/>
      <c r="E519" s="579"/>
      <c r="F519" s="579"/>
      <c r="G519" s="579">
        <v>958</v>
      </c>
      <c r="H519" s="579">
        <v>958</v>
      </c>
      <c r="I519" s="580" t="str">
        <f>VLOOKUP(H519,'PLAN CONT'!$B$3:$C$1423,2,0)</f>
        <v>GASTO DE VALUACION</v>
      </c>
      <c r="J519" s="581" t="e">
        <f>(J496+J497)*$M$492</f>
        <v>#REF!</v>
      </c>
      <c r="K519" s="581"/>
    </row>
    <row r="520" spans="1:11" ht="14.1" customHeight="1" x14ac:dyDescent="0.2">
      <c r="A520" s="515"/>
      <c r="B520" s="578"/>
      <c r="C520" s="579"/>
      <c r="D520" s="579"/>
      <c r="E520" s="579"/>
      <c r="F520" s="579"/>
      <c r="G520" s="579">
        <v>974</v>
      </c>
      <c r="H520" s="579">
        <v>974</v>
      </c>
      <c r="I520" s="580" t="str">
        <f>VLOOKUP(H520,'PLAN CONT'!$B$3:$C$1423,2,0)</f>
        <v>GASTOS POR TRIBUTO - ITF</v>
      </c>
      <c r="J520" s="581">
        <v>0</v>
      </c>
      <c r="K520" s="581"/>
    </row>
    <row r="521" spans="1:11" ht="14.1" customHeight="1" x14ac:dyDescent="0.2">
      <c r="A521" s="515"/>
      <c r="B521" s="578"/>
      <c r="C521" s="579"/>
      <c r="D521" s="579"/>
      <c r="E521" s="579"/>
      <c r="F521" s="579"/>
      <c r="G521" s="579">
        <v>977</v>
      </c>
      <c r="H521" s="579">
        <v>977</v>
      </c>
      <c r="I521" s="580" t="str">
        <f>VLOOKUP(H521,'PLAN CONT'!$B$3:$C$1423,2,0)</f>
        <v>GASTOS FINANCIEROS</v>
      </c>
      <c r="J521" s="581">
        <f>J507</f>
        <v>110</v>
      </c>
      <c r="K521" s="581"/>
    </row>
    <row r="522" spans="1:11" ht="14.1" customHeight="1" x14ac:dyDescent="0.2">
      <c r="A522" s="515"/>
      <c r="B522" s="578"/>
      <c r="C522" s="579"/>
      <c r="D522" s="579"/>
      <c r="E522" s="579"/>
      <c r="F522" s="579"/>
      <c r="G522" s="579">
        <v>791</v>
      </c>
      <c r="H522" s="579">
        <v>791</v>
      </c>
      <c r="I522" s="580" t="str">
        <f>VLOOKUP(H522,'PLAN CONT'!$B$3:$C$1423,2,0)</f>
        <v>Cargas imputables a cuentas de costos y gastos</v>
      </c>
      <c r="J522" s="581">
        <v>0</v>
      </c>
      <c r="K522" s="581" t="e">
        <f>SUM(J510:J521)</f>
        <v>#REF!</v>
      </c>
    </row>
    <row r="523" spans="1:11" ht="14.1" customHeight="1" x14ac:dyDescent="0.2">
      <c r="A523" s="515"/>
      <c r="B523" s="509"/>
      <c r="C523" s="511"/>
      <c r="D523" s="511"/>
      <c r="E523" s="511"/>
      <c r="F523" s="511"/>
      <c r="G523" s="511"/>
      <c r="H523" s="511"/>
      <c r="I523" s="516"/>
      <c r="J523" s="558"/>
      <c r="K523" s="558"/>
    </row>
    <row r="524" spans="1:11" ht="14.1" customHeight="1" x14ac:dyDescent="0.2">
      <c r="A524" s="515"/>
      <c r="B524" s="574">
        <v>41152</v>
      </c>
      <c r="C524" s="575" t="s">
        <v>1703</v>
      </c>
      <c r="D524" s="575"/>
      <c r="E524" s="575"/>
      <c r="F524" s="575"/>
      <c r="G524" s="575">
        <v>601</v>
      </c>
      <c r="H524" s="575">
        <v>6011</v>
      </c>
      <c r="I524" s="576" t="str">
        <f>VLOOKUP(H524,'PLAN CONT'!$B$3:$C$1423,2,0)</f>
        <v>Mercaderías manufacturadas</v>
      </c>
      <c r="J524" s="577">
        <v>0</v>
      </c>
      <c r="K524" s="577"/>
    </row>
    <row r="525" spans="1:11" ht="14.1" customHeight="1" x14ac:dyDescent="0.2">
      <c r="A525" s="515"/>
      <c r="B525" s="574"/>
      <c r="C525" s="575" t="s">
        <v>1717</v>
      </c>
      <c r="D525" s="575"/>
      <c r="E525" s="575"/>
      <c r="F525" s="575"/>
      <c r="G525" s="575">
        <v>401</v>
      </c>
      <c r="H525" s="575">
        <v>40111</v>
      </c>
      <c r="I525" s="576" t="str">
        <f>VLOOKUP(H525,'PLAN CONT'!$B$3:$C$1423,2,0)</f>
        <v>IGV - Cuenta propia</v>
      </c>
      <c r="J525" s="577">
        <f>J524*18%</f>
        <v>0</v>
      </c>
      <c r="K525" s="577"/>
    </row>
    <row r="526" spans="1:11" ht="14.1" customHeight="1" x14ac:dyDescent="0.2">
      <c r="A526" s="515"/>
      <c r="B526" s="574"/>
      <c r="C526" s="575"/>
      <c r="D526" s="575"/>
      <c r="E526" s="575"/>
      <c r="F526" s="575"/>
      <c r="G526" s="575">
        <v>421</v>
      </c>
      <c r="H526" s="575">
        <v>4212</v>
      </c>
      <c r="I526" s="576" t="str">
        <f>VLOOKUP(H526,'PLAN CONT'!$B$3:$C$1423,2,0)</f>
        <v>Emitidas</v>
      </c>
      <c r="J526" s="577"/>
      <c r="K526" s="577">
        <f>J524+J525</f>
        <v>0</v>
      </c>
    </row>
    <row r="527" spans="1:11" ht="14.1" customHeight="1" x14ac:dyDescent="0.2">
      <c r="A527" s="515"/>
      <c r="B527" s="574"/>
      <c r="C527" s="575"/>
      <c r="D527" s="575"/>
      <c r="E527" s="575"/>
      <c r="F527" s="575"/>
      <c r="G527" s="575"/>
      <c r="H527" s="575"/>
      <c r="I527" s="576"/>
      <c r="J527" s="577"/>
      <c r="K527" s="577"/>
    </row>
    <row r="528" spans="1:11" ht="14.1" customHeight="1" x14ac:dyDescent="0.2">
      <c r="A528" s="515"/>
      <c r="B528" s="574">
        <v>41152</v>
      </c>
      <c r="C528" s="575" t="s">
        <v>1587</v>
      </c>
      <c r="D528" s="575"/>
      <c r="E528" s="575"/>
      <c r="F528" s="575"/>
      <c r="G528" s="575">
        <v>201</v>
      </c>
      <c r="H528" s="575">
        <v>20111</v>
      </c>
      <c r="I528" s="576" t="str">
        <f>VLOOKUP(H528,'PLAN CONT'!$B$3:$C$1423,2,0)</f>
        <v>Costo</v>
      </c>
      <c r="J528" s="577">
        <f>J524</f>
        <v>0</v>
      </c>
      <c r="K528" s="577"/>
    </row>
    <row r="529" spans="1:11" ht="14.1" customHeight="1" x14ac:dyDescent="0.2">
      <c r="A529" s="515"/>
      <c r="B529" s="574"/>
      <c r="C529" s="575"/>
      <c r="D529" s="575"/>
      <c r="E529" s="575"/>
      <c r="F529" s="575"/>
      <c r="G529" s="575">
        <v>611</v>
      </c>
      <c r="H529" s="575">
        <v>6111</v>
      </c>
      <c r="I529" s="576" t="str">
        <f>VLOOKUP(H529,'PLAN CONT'!$B$3:$C$1423,2,0)</f>
        <v>Mercaderías manufacturadas</v>
      </c>
      <c r="J529" s="577"/>
      <c r="K529" s="577">
        <f>J528</f>
        <v>0</v>
      </c>
    </row>
    <row r="530" spans="1:11" ht="14.1" customHeight="1" x14ac:dyDescent="0.2">
      <c r="A530" s="515"/>
      <c r="B530" s="574"/>
      <c r="C530" s="575"/>
      <c r="D530" s="575"/>
      <c r="E530" s="575"/>
      <c r="F530" s="575"/>
      <c r="G530" s="575"/>
      <c r="H530" s="575"/>
      <c r="I530" s="576"/>
      <c r="J530" s="577"/>
      <c r="K530" s="577"/>
    </row>
    <row r="531" spans="1:11" ht="14.1" customHeight="1" x14ac:dyDescent="0.2">
      <c r="A531" s="515"/>
      <c r="B531" s="574">
        <v>41152</v>
      </c>
      <c r="C531" s="575" t="s">
        <v>1716</v>
      </c>
      <c r="D531" s="575"/>
      <c r="E531" s="575"/>
      <c r="F531" s="575"/>
      <c r="G531" s="575">
        <v>121</v>
      </c>
      <c r="H531" s="575">
        <v>1213</v>
      </c>
      <c r="I531" s="576" t="str">
        <f>VLOOKUP(H531,'PLAN CONT'!$B$3:$C$1423,2,0)</f>
        <v>En cobranza</v>
      </c>
      <c r="J531" s="577">
        <f>K532+K533</f>
        <v>0</v>
      </c>
      <c r="K531" s="577"/>
    </row>
    <row r="532" spans="1:11" ht="14.1" customHeight="1" x14ac:dyDescent="0.2">
      <c r="A532" s="515"/>
      <c r="B532" s="574"/>
      <c r="C532" s="575" t="s">
        <v>1717</v>
      </c>
      <c r="D532" s="575"/>
      <c r="E532" s="575"/>
      <c r="F532" s="575"/>
      <c r="G532" s="575">
        <v>401</v>
      </c>
      <c r="H532" s="575">
        <v>40111</v>
      </c>
      <c r="I532" s="576" t="str">
        <f>VLOOKUP(H532,'PLAN CONT'!$B$3:$C$1423,2,0)</f>
        <v>IGV - Cuenta propia</v>
      </c>
      <c r="J532" s="577"/>
      <c r="K532" s="577">
        <f>K533*18%</f>
        <v>0</v>
      </c>
    </row>
    <row r="533" spans="1:11" ht="14.1" customHeight="1" x14ac:dyDescent="0.2">
      <c r="A533" s="515"/>
      <c r="B533" s="574"/>
      <c r="C533" s="575"/>
      <c r="D533" s="575"/>
      <c r="E533" s="575"/>
      <c r="F533" s="575"/>
      <c r="G533" s="575">
        <v>701</v>
      </c>
      <c r="H533" s="575">
        <v>70111</v>
      </c>
      <c r="I533" s="576" t="str">
        <f>VLOOKUP(H533,'PLAN CONT'!$B$3:$C$1423,2,0)</f>
        <v>Terceros</v>
      </c>
      <c r="J533" s="577"/>
      <c r="K533" s="577">
        <v>0</v>
      </c>
    </row>
    <row r="534" spans="1:11" ht="14.1" customHeight="1" x14ac:dyDescent="0.2">
      <c r="A534" s="515"/>
      <c r="B534" s="574"/>
      <c r="C534" s="575"/>
      <c r="D534" s="575"/>
      <c r="E534" s="575"/>
      <c r="F534" s="575"/>
      <c r="G534" s="575"/>
      <c r="H534" s="575"/>
      <c r="I534" s="576"/>
      <c r="J534" s="577"/>
      <c r="K534" s="577"/>
    </row>
    <row r="535" spans="1:11" ht="14.1" customHeight="1" x14ac:dyDescent="0.2">
      <c r="A535" s="515"/>
      <c r="B535" s="574">
        <v>41152</v>
      </c>
      <c r="C535" s="575" t="s">
        <v>1715</v>
      </c>
      <c r="D535" s="575"/>
      <c r="E535" s="575"/>
      <c r="F535" s="575"/>
      <c r="G535" s="575">
        <v>691</v>
      </c>
      <c r="H535" s="575">
        <v>69111</v>
      </c>
      <c r="I535" s="576" t="str">
        <f>VLOOKUP(H535,'PLAN CONT'!$B$3:$C$1423,2,0)</f>
        <v>Terceros</v>
      </c>
      <c r="J535" s="577">
        <v>0</v>
      </c>
      <c r="K535" s="577"/>
    </row>
    <row r="536" spans="1:11" ht="14.1" customHeight="1" x14ac:dyDescent="0.2">
      <c r="A536" s="515"/>
      <c r="B536" s="574"/>
      <c r="C536" s="575"/>
      <c r="D536" s="575"/>
      <c r="E536" s="575"/>
      <c r="F536" s="575"/>
      <c r="G536" s="575">
        <v>201</v>
      </c>
      <c r="H536" s="575">
        <v>20111</v>
      </c>
      <c r="I536" s="576" t="str">
        <f>VLOOKUP(H536,'PLAN CONT'!$B$3:$C$1423,2,0)</f>
        <v>Costo</v>
      </c>
      <c r="J536" s="577"/>
      <c r="K536" s="577">
        <f>J535</f>
        <v>0</v>
      </c>
    </row>
    <row r="537" spans="1:11" ht="14.1" customHeight="1" x14ac:dyDescent="0.2">
      <c r="A537" s="515"/>
      <c r="B537" s="574"/>
      <c r="C537" s="575"/>
      <c r="D537" s="575"/>
      <c r="E537" s="575"/>
      <c r="F537" s="575"/>
      <c r="G537" s="575"/>
      <c r="H537" s="575"/>
      <c r="I537" s="576"/>
      <c r="J537" s="577"/>
      <c r="K537" s="577"/>
    </row>
    <row r="538" spans="1:11" ht="14.1" customHeight="1" x14ac:dyDescent="0.2">
      <c r="A538" s="515"/>
      <c r="B538" s="574">
        <v>41152</v>
      </c>
      <c r="C538" s="575" t="s">
        <v>1645</v>
      </c>
      <c r="D538" s="575"/>
      <c r="E538" s="575"/>
      <c r="F538" s="575"/>
      <c r="G538" s="575">
        <v>101</v>
      </c>
      <c r="H538" s="575">
        <v>1011</v>
      </c>
      <c r="I538" s="576" t="str">
        <f>VLOOKUP(H538,'PLAN CONT'!$B$3:$C$1423,2,0)</f>
        <v xml:space="preserve">EFECTIVO </v>
      </c>
      <c r="J538" s="577">
        <f>K539</f>
        <v>0</v>
      </c>
      <c r="K538" s="577"/>
    </row>
    <row r="539" spans="1:11" ht="14.1" customHeight="1" x14ac:dyDescent="0.2">
      <c r="A539" s="515"/>
      <c r="B539" s="574"/>
      <c r="C539" s="575" t="s">
        <v>1714</v>
      </c>
      <c r="D539" s="575"/>
      <c r="E539" s="575"/>
      <c r="F539" s="575"/>
      <c r="G539" s="575">
        <v>121</v>
      </c>
      <c r="H539" s="575">
        <v>1213</v>
      </c>
      <c r="I539" s="576" t="str">
        <f>VLOOKUP(H539,'PLAN CONT'!$B$3:$C$1423,2,0)</f>
        <v>En cobranza</v>
      </c>
      <c r="J539" s="577"/>
      <c r="K539" s="577">
        <v>0</v>
      </c>
    </row>
    <row r="540" spans="1:11" ht="14.1" customHeight="1" x14ac:dyDescent="0.2">
      <c r="A540" s="515"/>
      <c r="B540" s="574"/>
      <c r="C540" s="575"/>
      <c r="D540" s="575"/>
      <c r="E540" s="575"/>
      <c r="F540" s="575"/>
      <c r="G540" s="575"/>
      <c r="H540" s="575"/>
      <c r="I540" s="576"/>
      <c r="J540" s="577"/>
      <c r="K540" s="577"/>
    </row>
    <row r="541" spans="1:11" ht="14.1" customHeight="1" x14ac:dyDescent="0.2">
      <c r="A541" s="515"/>
      <c r="B541" s="574">
        <v>41152</v>
      </c>
      <c r="C541" s="575" t="s">
        <v>1686</v>
      </c>
      <c r="D541" s="575"/>
      <c r="E541" s="575"/>
      <c r="F541" s="575"/>
      <c r="G541" s="575">
        <v>104</v>
      </c>
      <c r="H541" s="575">
        <v>1041</v>
      </c>
      <c r="I541" s="576" t="str">
        <f>VLOOKUP(H541,'PLAN CONT'!$B$3:$C$1423,2,0)</f>
        <v>Cuentas corrientes operativas</v>
      </c>
      <c r="J541" s="577">
        <f>K542</f>
        <v>0</v>
      </c>
      <c r="K541" s="577"/>
    </row>
    <row r="542" spans="1:11" ht="14.1" customHeight="1" x14ac:dyDescent="0.2">
      <c r="A542" s="515"/>
      <c r="B542" s="574"/>
      <c r="C542" s="575" t="s">
        <v>1714</v>
      </c>
      <c r="D542" s="575"/>
      <c r="E542" s="575"/>
      <c r="F542" s="575"/>
      <c r="G542" s="575">
        <v>101</v>
      </c>
      <c r="H542" s="575">
        <v>1011</v>
      </c>
      <c r="I542" s="576" t="str">
        <f>VLOOKUP(H542,'PLAN CONT'!$B$3:$C$1423,2,0)</f>
        <v xml:space="preserve">EFECTIVO </v>
      </c>
      <c r="J542" s="577"/>
      <c r="K542" s="577">
        <v>0</v>
      </c>
    </row>
    <row r="543" spans="1:11" ht="14.1" customHeight="1" x14ac:dyDescent="0.2">
      <c r="A543" s="515"/>
      <c r="B543" s="574"/>
      <c r="C543" s="575"/>
      <c r="D543" s="575"/>
      <c r="E543" s="575"/>
      <c r="F543" s="575"/>
      <c r="G543" s="575"/>
      <c r="H543" s="575"/>
      <c r="I543" s="576"/>
      <c r="J543" s="577"/>
      <c r="K543" s="577"/>
    </row>
    <row r="544" spans="1:11" ht="14.1" customHeight="1" x14ac:dyDescent="0.2">
      <c r="A544" s="515"/>
      <c r="B544" s="574">
        <v>41152</v>
      </c>
      <c r="C544" s="575" t="s">
        <v>1645</v>
      </c>
      <c r="D544" s="575"/>
      <c r="E544" s="575"/>
      <c r="F544" s="575"/>
      <c r="G544" s="575">
        <v>104</v>
      </c>
      <c r="H544" s="575">
        <v>1041</v>
      </c>
      <c r="I544" s="576" t="str">
        <f>VLOOKUP(H544,'PLAN CONT'!$B$3:$C$1423,2,0)</f>
        <v>Cuentas corrientes operativas</v>
      </c>
      <c r="J544" s="577">
        <f>K545</f>
        <v>0</v>
      </c>
      <c r="K544" s="577"/>
    </row>
    <row r="545" spans="1:13" ht="14.1" customHeight="1" x14ac:dyDescent="0.2">
      <c r="A545" s="515"/>
      <c r="B545" s="574"/>
      <c r="C545" s="575" t="s">
        <v>1650</v>
      </c>
      <c r="D545" s="575"/>
      <c r="E545" s="575"/>
      <c r="F545" s="575"/>
      <c r="G545" s="575">
        <v>121</v>
      </c>
      <c r="H545" s="575">
        <v>1213</v>
      </c>
      <c r="I545" s="576" t="str">
        <f>VLOOKUP(H545,'PLAN CONT'!$B$3:$C$1423,2,0)</f>
        <v>En cobranza</v>
      </c>
      <c r="J545" s="577"/>
      <c r="K545" s="577">
        <v>0</v>
      </c>
    </row>
    <row r="546" spans="1:13" ht="14.1" customHeight="1" x14ac:dyDescent="0.2">
      <c r="A546" s="515"/>
      <c r="B546" s="574"/>
      <c r="C546" s="575"/>
      <c r="D546" s="575"/>
      <c r="E546" s="575"/>
      <c r="F546" s="575"/>
      <c r="G546" s="575"/>
      <c r="H546" s="575"/>
      <c r="I546" s="576"/>
      <c r="J546" s="577"/>
      <c r="K546" s="577"/>
    </row>
    <row r="547" spans="1:13" ht="14.1" customHeight="1" x14ac:dyDescent="0.2">
      <c r="A547" s="515"/>
      <c r="B547" s="574">
        <v>41152</v>
      </c>
      <c r="C547" s="575" t="s">
        <v>1718</v>
      </c>
      <c r="D547" s="575"/>
      <c r="E547" s="575"/>
      <c r="F547" s="575"/>
      <c r="G547" s="575">
        <v>401</v>
      </c>
      <c r="H547" s="575">
        <v>40173</v>
      </c>
      <c r="I547" s="576" t="str">
        <f>VLOOKUP(H547,'PLAN CONT'!$B$3:$C$1423,2,0)</f>
        <v>Renta de quinta categoría</v>
      </c>
      <c r="J547" s="577">
        <f>'CTA CTE'!J196</f>
        <v>200</v>
      </c>
      <c r="K547" s="577"/>
    </row>
    <row r="548" spans="1:13" ht="14.1" customHeight="1" x14ac:dyDescent="0.2">
      <c r="A548" s="515" t="s">
        <v>1606</v>
      </c>
      <c r="B548" s="574"/>
      <c r="C548" s="575" t="s">
        <v>1650</v>
      </c>
      <c r="D548" s="575"/>
      <c r="E548" s="575"/>
      <c r="F548" s="575"/>
      <c r="G548" s="575">
        <v>403</v>
      </c>
      <c r="H548" s="575">
        <v>4031</v>
      </c>
      <c r="I548" s="576" t="str">
        <f>VLOOKUP(H548,'PLAN CONT'!$B$3:$C$1423,2,0)</f>
        <v>ESSALUD</v>
      </c>
      <c r="J548" s="577">
        <f>'CTA CTE'!J197</f>
        <v>450</v>
      </c>
      <c r="K548" s="577"/>
    </row>
    <row r="549" spans="1:13" ht="14.1" customHeight="1" x14ac:dyDescent="0.2">
      <c r="A549" s="515"/>
      <c r="B549" s="574"/>
      <c r="C549" s="575"/>
      <c r="D549" s="575"/>
      <c r="E549" s="575"/>
      <c r="F549" s="575"/>
      <c r="G549" s="575">
        <v>403</v>
      </c>
      <c r="H549" s="575">
        <v>4032</v>
      </c>
      <c r="I549" s="576" t="str">
        <f>VLOOKUP(H549,'PLAN CONT'!$B$3:$C$1423,2,0)</f>
        <v>ONP</v>
      </c>
      <c r="J549" s="577">
        <f>'CTA CTE'!J198</f>
        <v>300</v>
      </c>
      <c r="K549" s="577"/>
    </row>
    <row r="550" spans="1:13" ht="14.1" customHeight="1" x14ac:dyDescent="0.2">
      <c r="A550" s="515"/>
      <c r="B550" s="574"/>
      <c r="C550" s="575"/>
      <c r="D550" s="575"/>
      <c r="E550" s="575"/>
      <c r="F550" s="575"/>
      <c r="G550" s="575">
        <v>407</v>
      </c>
      <c r="H550" s="575">
        <v>407</v>
      </c>
      <c r="I550" s="576" t="str">
        <f>VLOOKUP(H550,'PLAN CONT'!$B$3:$C$1423,2,0)</f>
        <v>Administradoras de fondos de pensiones</v>
      </c>
      <c r="J550" s="577">
        <f>'CTA CTE'!J199</f>
        <v>350</v>
      </c>
      <c r="K550" s="577"/>
    </row>
    <row r="551" spans="1:13" ht="14.1" customHeight="1" x14ac:dyDescent="0.2">
      <c r="A551" s="515"/>
      <c r="B551" s="574"/>
      <c r="C551" s="575"/>
      <c r="D551" s="575"/>
      <c r="E551" s="575"/>
      <c r="F551" s="575"/>
      <c r="G551" s="575">
        <v>411</v>
      </c>
      <c r="H551" s="575">
        <v>4111</v>
      </c>
      <c r="I551" s="576" t="str">
        <f>VLOOKUP(H551,'PLAN CONT'!$B$3:$C$1423,2,0)</f>
        <v>Sueldos y salarios por pagar</v>
      </c>
      <c r="J551" s="577">
        <f>'CTA CTE'!J202</f>
        <v>4150</v>
      </c>
      <c r="K551" s="577"/>
    </row>
    <row r="552" spans="1:13" ht="14.1" customHeight="1" x14ac:dyDescent="0.2">
      <c r="A552" s="515"/>
      <c r="B552" s="574"/>
      <c r="C552" s="575"/>
      <c r="D552" s="575"/>
      <c r="E552" s="575"/>
      <c r="F552" s="575"/>
      <c r="G552" s="575">
        <v>451</v>
      </c>
      <c r="H552" s="575">
        <v>4511</v>
      </c>
      <c r="I552" s="576" t="str">
        <f>VLOOKUP(H552,'PLAN CONT'!$B$3:$C$1423,2,0)</f>
        <v>Instituciones financieras</v>
      </c>
      <c r="J552" s="577">
        <f>'CTA CTE'!J200</f>
        <v>1100</v>
      </c>
      <c r="K552" s="577"/>
    </row>
    <row r="553" spans="1:13" ht="14.1" customHeight="1" x14ac:dyDescent="0.2">
      <c r="A553" s="515"/>
      <c r="B553" s="574"/>
      <c r="C553" s="575"/>
      <c r="D553" s="575"/>
      <c r="E553" s="575"/>
      <c r="F553" s="575"/>
      <c r="G553" s="575">
        <v>455</v>
      </c>
      <c r="H553" s="575">
        <v>45511</v>
      </c>
      <c r="I553" s="576" t="str">
        <f>VLOOKUP(H553,'PLAN CONT'!$B$3:$C$1423,2,0)</f>
        <v>Instituciones financieras</v>
      </c>
      <c r="J553" s="577">
        <f>'CTA CTE'!J201</f>
        <v>100</v>
      </c>
      <c r="K553" s="577"/>
    </row>
    <row r="554" spans="1:13" ht="14.1" customHeight="1" x14ac:dyDescent="0.2">
      <c r="A554" s="515"/>
      <c r="B554" s="574"/>
      <c r="C554" s="575"/>
      <c r="D554" s="575"/>
      <c r="E554" s="575"/>
      <c r="F554" s="575"/>
      <c r="G554" s="575">
        <v>104</v>
      </c>
      <c r="H554" s="575">
        <v>1041</v>
      </c>
      <c r="I554" s="576" t="str">
        <f>VLOOKUP(H554,'PLAN CONT'!$B$3:$C$1423,2,0)</f>
        <v>Cuentas corrientes operativas</v>
      </c>
      <c r="J554" s="577"/>
      <c r="K554" s="577">
        <f>'CTA CTE'!J196+'CTA CTE'!J197+'CTA CTE'!J198+'CTA CTE'!J199+'CTA CTE'!J200+'CTA CTE'!J201+'CTA CTE'!J202</f>
        <v>6650</v>
      </c>
    </row>
    <row r="555" spans="1:13" ht="14.1" customHeight="1" x14ac:dyDescent="0.2">
      <c r="A555" s="515"/>
      <c r="B555" s="574"/>
      <c r="C555" s="575"/>
      <c r="D555" s="575"/>
      <c r="E555" s="575"/>
      <c r="F555" s="575"/>
      <c r="G555" s="575"/>
      <c r="H555" s="575"/>
      <c r="I555" s="576"/>
      <c r="J555" s="577"/>
      <c r="K555" s="577"/>
    </row>
    <row r="556" spans="1:13" ht="14.1" customHeight="1" x14ac:dyDescent="0.2">
      <c r="A556" s="515"/>
      <c r="B556" s="574">
        <v>41152</v>
      </c>
      <c r="C556" s="575" t="s">
        <v>1653</v>
      </c>
      <c r="D556" s="575"/>
      <c r="E556" s="575"/>
      <c r="F556" s="575"/>
      <c r="G556" s="575">
        <v>621</v>
      </c>
      <c r="H556" s="575">
        <v>6211</v>
      </c>
      <c r="I556" s="576" t="str">
        <f>VLOOKUP(H556,'PLAN CONT'!$B$3:$C$1423,2,0)</f>
        <v>Sueldos y salarios</v>
      </c>
      <c r="J556" s="577">
        <v>5000</v>
      </c>
      <c r="K556" s="577"/>
    </row>
    <row r="557" spans="1:13" ht="14.1" customHeight="1" x14ac:dyDescent="0.2">
      <c r="A557" s="515" t="s">
        <v>1607</v>
      </c>
      <c r="B557" s="574"/>
      <c r="C557" s="575" t="s">
        <v>1717</v>
      </c>
      <c r="D557" s="575"/>
      <c r="E557" s="575"/>
      <c r="F557" s="575"/>
      <c r="G557" s="575">
        <v>627</v>
      </c>
      <c r="H557" s="575">
        <v>6271</v>
      </c>
      <c r="I557" s="576" t="str">
        <f>VLOOKUP(H557,'PLAN CONT'!$B$3:$C$1423,2,0)</f>
        <v>Régimen de prestaciones de salud</v>
      </c>
      <c r="J557" s="577">
        <v>450</v>
      </c>
      <c r="K557" s="577"/>
    </row>
    <row r="558" spans="1:13" ht="14.1" customHeight="1" x14ac:dyDescent="0.2">
      <c r="A558" s="515"/>
      <c r="B558" s="574"/>
      <c r="C558" s="575"/>
      <c r="D558" s="575"/>
      <c r="E558" s="575"/>
      <c r="F558" s="575"/>
      <c r="G558" s="575">
        <v>401</v>
      </c>
      <c r="H558" s="575">
        <v>40173</v>
      </c>
      <c r="I558" s="576" t="str">
        <f>VLOOKUP(H558,'PLAN CONT'!$B$3:$C$1423,2,0)</f>
        <v>Renta de quinta categoría</v>
      </c>
      <c r="J558" s="577"/>
      <c r="K558" s="577">
        <v>200</v>
      </c>
    </row>
    <row r="559" spans="1:13" ht="14.1" customHeight="1" x14ac:dyDescent="0.2">
      <c r="A559" s="515"/>
      <c r="B559" s="574"/>
      <c r="C559" s="575"/>
      <c r="D559" s="575"/>
      <c r="E559" s="575"/>
      <c r="F559" s="575"/>
      <c r="G559" s="575">
        <v>403</v>
      </c>
      <c r="H559" s="575">
        <v>4031</v>
      </c>
      <c r="I559" s="576" t="str">
        <f>VLOOKUP(H559,'PLAN CONT'!$B$3:$C$1423,2,0)</f>
        <v>ESSALUD</v>
      </c>
      <c r="J559" s="577"/>
      <c r="K559" s="577">
        <v>450</v>
      </c>
      <c r="M559" s="519">
        <v>0.3</v>
      </c>
    </row>
    <row r="560" spans="1:13" ht="14.1" customHeight="1" x14ac:dyDescent="0.2">
      <c r="A560" s="515"/>
      <c r="B560" s="574"/>
      <c r="C560" s="575"/>
      <c r="D560" s="575"/>
      <c r="E560" s="575"/>
      <c r="F560" s="575"/>
      <c r="G560" s="575">
        <v>403</v>
      </c>
      <c r="H560" s="575">
        <v>4032</v>
      </c>
      <c r="I560" s="576" t="str">
        <f>VLOOKUP(H560,'PLAN CONT'!$B$3:$C$1423,2,0)</f>
        <v>ONP</v>
      </c>
      <c r="J560" s="577"/>
      <c r="K560" s="577">
        <v>300</v>
      </c>
      <c r="M560" s="519">
        <v>0.7</v>
      </c>
    </row>
    <row r="561" spans="1:13" ht="14.1" customHeight="1" x14ac:dyDescent="0.2">
      <c r="A561" s="515"/>
      <c r="B561" s="574"/>
      <c r="C561" s="575"/>
      <c r="D561" s="575"/>
      <c r="E561" s="575"/>
      <c r="F561" s="575"/>
      <c r="G561" s="575">
        <v>407</v>
      </c>
      <c r="H561" s="575">
        <v>407</v>
      </c>
      <c r="I561" s="576" t="str">
        <f>VLOOKUP(H561,'PLAN CONT'!$B$3:$C$1423,2,0)</f>
        <v>Administradoras de fondos de pensiones</v>
      </c>
      <c r="J561" s="577">
        <v>0</v>
      </c>
      <c r="K561" s="577">
        <v>350</v>
      </c>
      <c r="M561" s="519"/>
    </row>
    <row r="562" spans="1:13" ht="14.1" customHeight="1" x14ac:dyDescent="0.2">
      <c r="A562" s="515"/>
      <c r="B562" s="574"/>
      <c r="C562" s="575"/>
      <c r="D562" s="575"/>
      <c r="E562" s="575"/>
      <c r="F562" s="575"/>
      <c r="G562" s="575">
        <v>411</v>
      </c>
      <c r="H562" s="575">
        <v>4111</v>
      </c>
      <c r="I562" s="576" t="str">
        <f>VLOOKUP(H562,'PLAN CONT'!$B$3:$C$1423,2,0)</f>
        <v>Sueldos y salarios por pagar</v>
      </c>
      <c r="J562" s="577"/>
      <c r="K562" s="577">
        <v>4150</v>
      </c>
      <c r="M562" s="519"/>
    </row>
    <row r="563" spans="1:13" ht="14.1" customHeight="1" x14ac:dyDescent="0.2">
      <c r="A563" s="515"/>
      <c r="B563" s="574"/>
      <c r="C563" s="575"/>
      <c r="D563" s="575"/>
      <c r="E563" s="575"/>
      <c r="F563" s="575"/>
      <c r="G563" s="575"/>
      <c r="H563" s="575"/>
      <c r="I563" s="576"/>
      <c r="J563" s="577"/>
      <c r="K563" s="577"/>
    </row>
    <row r="564" spans="1:13" ht="14.1" customHeight="1" x14ac:dyDescent="0.2">
      <c r="A564" s="515"/>
      <c r="B564" s="574">
        <v>41152</v>
      </c>
      <c r="C564" s="575" t="s">
        <v>1709</v>
      </c>
      <c r="D564" s="575"/>
      <c r="E564" s="575"/>
      <c r="F564" s="575"/>
      <c r="G564" s="575">
        <v>681</v>
      </c>
      <c r="H564" s="575">
        <v>68143</v>
      </c>
      <c r="I564" s="576" t="str">
        <f>VLOOKUP(H564,'PLAN CONT'!$B$3:$C$1423,2,0)</f>
        <v>Equipo de transporte</v>
      </c>
      <c r="J564" s="577">
        <v>1083.33</v>
      </c>
      <c r="K564" s="577"/>
    </row>
    <row r="565" spans="1:13" ht="14.1" customHeight="1" x14ac:dyDescent="0.2">
      <c r="A565" s="515"/>
      <c r="B565" s="574"/>
      <c r="C565" s="575" t="s">
        <v>1719</v>
      </c>
      <c r="D565" s="575"/>
      <c r="E565" s="575"/>
      <c r="F565" s="575"/>
      <c r="G565" s="575">
        <v>681</v>
      </c>
      <c r="H565" s="575">
        <v>68145</v>
      </c>
      <c r="I565" s="576" t="str">
        <f>VLOOKUP(H565,'PLAN CONT'!$B$3:$C$1423,2,0)</f>
        <v>Equipos diversos</v>
      </c>
      <c r="J565" s="577" t="e">
        <f>'ACTIVO '!#REF!/12</f>
        <v>#REF!</v>
      </c>
      <c r="K565" s="577"/>
    </row>
    <row r="566" spans="1:13" ht="14.1" customHeight="1" x14ac:dyDescent="0.2">
      <c r="A566" s="515"/>
      <c r="B566" s="574"/>
      <c r="C566" s="575"/>
      <c r="D566" s="575"/>
      <c r="E566" s="575"/>
      <c r="F566" s="575"/>
      <c r="G566" s="575">
        <v>391</v>
      </c>
      <c r="H566" s="575">
        <v>39133</v>
      </c>
      <c r="I566" s="576" t="str">
        <f>VLOOKUP(H566,'PLAN CONT'!$B$3:$C$1423,2,0)</f>
        <v>Equipo de transporte</v>
      </c>
      <c r="J566" s="577"/>
      <c r="K566" s="577">
        <f>J564</f>
        <v>1083.33</v>
      </c>
    </row>
    <row r="567" spans="1:13" ht="14.1" customHeight="1" x14ac:dyDescent="0.2">
      <c r="A567" s="515"/>
      <c r="B567" s="574"/>
      <c r="C567" s="575"/>
      <c r="D567" s="575"/>
      <c r="E567" s="575"/>
      <c r="F567" s="575"/>
      <c r="G567" s="575">
        <v>391</v>
      </c>
      <c r="H567" s="575">
        <v>39135</v>
      </c>
      <c r="I567" s="576" t="str">
        <f>VLOOKUP(H567,'PLAN CONT'!$B$3:$C$1423,2,0)</f>
        <v>Equipos diversos</v>
      </c>
      <c r="J567" s="577"/>
      <c r="K567" s="577" t="e">
        <f>J565:J565</f>
        <v>#REF!</v>
      </c>
    </row>
    <row r="568" spans="1:13" ht="14.1" customHeight="1" x14ac:dyDescent="0.2">
      <c r="A568" s="515"/>
      <c r="B568" s="574"/>
      <c r="C568" s="575"/>
      <c r="D568" s="575"/>
      <c r="E568" s="575"/>
      <c r="F568" s="575"/>
      <c r="G568" s="575"/>
      <c r="H568" s="575"/>
      <c r="I568" s="576"/>
      <c r="J568" s="577"/>
      <c r="K568" s="577"/>
    </row>
    <row r="569" spans="1:13" ht="14.1" customHeight="1" x14ac:dyDescent="0.2">
      <c r="A569" s="515"/>
      <c r="B569" s="574">
        <v>41152</v>
      </c>
      <c r="C569" s="575" t="s">
        <v>1655</v>
      </c>
      <c r="D569" s="575"/>
      <c r="E569" s="575"/>
      <c r="F569" s="575"/>
      <c r="G569" s="575">
        <v>632</v>
      </c>
      <c r="H569" s="575">
        <v>6321</v>
      </c>
      <c r="I569" s="576" t="str">
        <f>VLOOKUP(H569,'PLAN CONT'!$B$3:$C$1423,2,0)</f>
        <v>Honorarios</v>
      </c>
      <c r="J569" s="577">
        <v>500</v>
      </c>
      <c r="K569" s="577"/>
    </row>
    <row r="570" spans="1:13" ht="14.1" customHeight="1" x14ac:dyDescent="0.2">
      <c r="A570" s="515"/>
      <c r="B570" s="574"/>
      <c r="C570" s="575" t="s">
        <v>1720</v>
      </c>
      <c r="D570" s="575"/>
      <c r="E570" s="575"/>
      <c r="F570" s="575"/>
      <c r="G570" s="575">
        <v>424</v>
      </c>
      <c r="H570" s="575">
        <v>424</v>
      </c>
      <c r="I570" s="576" t="str">
        <f>VLOOKUP(H570,'PLAN CONT'!$B$3:$C$1423,2,0)</f>
        <v>Honorarios por pagar</v>
      </c>
      <c r="J570" s="577">
        <v>0</v>
      </c>
      <c r="K570" s="577">
        <f>J569</f>
        <v>500</v>
      </c>
    </row>
    <row r="571" spans="1:13" ht="14.1" customHeight="1" x14ac:dyDescent="0.2">
      <c r="A571" s="515"/>
      <c r="B571" s="574"/>
      <c r="C571" s="575"/>
      <c r="D571" s="575"/>
      <c r="E571" s="575"/>
      <c r="F571" s="575"/>
      <c r="G571" s="575"/>
      <c r="H571" s="575"/>
      <c r="I571" s="576"/>
      <c r="J571" s="577"/>
      <c r="K571" s="577"/>
    </row>
    <row r="572" spans="1:13" ht="14.1" customHeight="1" x14ac:dyDescent="0.2">
      <c r="A572" s="515"/>
      <c r="B572" s="574">
        <v>41152</v>
      </c>
      <c r="C572" s="575" t="s">
        <v>1721</v>
      </c>
      <c r="D572" s="575"/>
      <c r="E572" s="575"/>
      <c r="F572" s="575"/>
      <c r="G572" s="575">
        <v>629</v>
      </c>
      <c r="H572" s="575">
        <v>6291</v>
      </c>
      <c r="I572" s="576" t="str">
        <f>VLOOKUP(H572,'PLAN CONT'!$B$3:$C$1423,2,0)</f>
        <v>Compensación por tiempo de servicio</v>
      </c>
      <c r="J572" s="577">
        <f>PLANILLA!K26</f>
        <v>427.77777777777777</v>
      </c>
      <c r="K572" s="577"/>
    </row>
    <row r="573" spans="1:13" ht="14.1" customHeight="1" x14ac:dyDescent="0.2">
      <c r="A573" s="515"/>
      <c r="B573" s="574"/>
      <c r="C573" s="575"/>
      <c r="D573" s="575"/>
      <c r="E573" s="575"/>
      <c r="F573" s="575"/>
      <c r="G573" s="575">
        <v>415</v>
      </c>
      <c r="H573" s="575">
        <v>4151</v>
      </c>
      <c r="I573" s="576" t="str">
        <f>VLOOKUP(H573,'PLAN CONT'!$B$3:$C$1423,2,0)</f>
        <v>Compensación por tiempo de servicios</v>
      </c>
      <c r="J573" s="577">
        <v>0</v>
      </c>
      <c r="K573" s="577">
        <f>J572</f>
        <v>427.77777777777777</v>
      </c>
    </row>
    <row r="574" spans="1:13" ht="14.1" customHeight="1" x14ac:dyDescent="0.2">
      <c r="A574" s="515"/>
      <c r="B574" s="574"/>
      <c r="C574" s="575"/>
      <c r="D574" s="575"/>
      <c r="E574" s="575"/>
      <c r="F574" s="575"/>
      <c r="G574" s="575"/>
      <c r="H574" s="575"/>
      <c r="I574" s="576"/>
      <c r="J574" s="577"/>
      <c r="K574" s="577"/>
    </row>
    <row r="575" spans="1:13" ht="14.1" customHeight="1" x14ac:dyDescent="0.2">
      <c r="A575" s="515"/>
      <c r="B575" s="574">
        <v>41152</v>
      </c>
      <c r="C575" s="575" t="s">
        <v>1671</v>
      </c>
      <c r="D575" s="575"/>
      <c r="E575" s="575"/>
      <c r="F575" s="575"/>
      <c r="G575" s="575">
        <v>673</v>
      </c>
      <c r="H575" s="575">
        <v>67311</v>
      </c>
      <c r="I575" s="576" t="str">
        <f>VLOOKUP(H575,'PLAN CONT'!$B$3:$C$1423,2,0)</f>
        <v>Instituciones financieras</v>
      </c>
      <c r="J575" s="577">
        <v>100</v>
      </c>
      <c r="K575" s="577"/>
    </row>
    <row r="576" spans="1:13" ht="14.1" customHeight="1" x14ac:dyDescent="0.2">
      <c r="A576" s="515"/>
      <c r="B576" s="574"/>
      <c r="C576" s="575" t="s">
        <v>1659</v>
      </c>
      <c r="D576" s="575"/>
      <c r="E576" s="575"/>
      <c r="F576" s="575"/>
      <c r="G576" s="575">
        <v>373</v>
      </c>
      <c r="H576" s="575">
        <v>3731</v>
      </c>
      <c r="I576" s="576" t="str">
        <f>VLOOKUP(H576,'PLAN CONT'!$B$3:$C$1423,2,0)</f>
        <v xml:space="preserve">INTERESES NO DEVENGADOS </v>
      </c>
      <c r="J576" s="577"/>
      <c r="K576" s="577">
        <f>J575</f>
        <v>100</v>
      </c>
    </row>
    <row r="577" spans="1:11" ht="14.1" customHeight="1" x14ac:dyDescent="0.2">
      <c r="A577" s="515"/>
      <c r="B577" s="574"/>
      <c r="C577" s="575"/>
      <c r="D577" s="575"/>
      <c r="E577" s="575"/>
      <c r="F577" s="575"/>
      <c r="G577" s="575"/>
      <c r="H577" s="575"/>
      <c r="I577" s="576"/>
      <c r="J577" s="577"/>
      <c r="K577" s="577"/>
    </row>
    <row r="578" spans="1:11" ht="14.1" customHeight="1" x14ac:dyDescent="0.2">
      <c r="A578" s="515"/>
      <c r="B578" s="574">
        <v>41152</v>
      </c>
      <c r="C578" s="575" t="s">
        <v>1632</v>
      </c>
      <c r="D578" s="575"/>
      <c r="E578" s="575"/>
      <c r="F578" s="575"/>
      <c r="G578" s="575">
        <v>942</v>
      </c>
      <c r="H578" s="575">
        <v>942</v>
      </c>
      <c r="I578" s="576" t="str">
        <f>VLOOKUP(H578,'PLAN CONT'!$B$3:$C$1423,2,0)</f>
        <v>GASTOS DE PERSONAL, DIRECTORES Y GERENTES</v>
      </c>
      <c r="J578" s="577">
        <f>(J556+J557+J572)*$M$559</f>
        <v>1763.3333333333333</v>
      </c>
      <c r="K578" s="577"/>
    </row>
    <row r="579" spans="1:11" ht="14.1" customHeight="1" x14ac:dyDescent="0.2">
      <c r="A579" s="515"/>
      <c r="B579" s="574"/>
      <c r="C579" s="575" t="s">
        <v>1722</v>
      </c>
      <c r="D579" s="575"/>
      <c r="E579" s="575"/>
      <c r="F579" s="575"/>
      <c r="G579" s="575">
        <v>943</v>
      </c>
      <c r="H579" s="575">
        <v>943</v>
      </c>
      <c r="I579" s="576" t="str">
        <f>VLOOKUP(H579,'PLAN CONT'!$B$3:$C$1423,2,0)</f>
        <v>GASTO DE SERVICIOS</v>
      </c>
      <c r="J579" s="577">
        <f>J569*$M$559</f>
        <v>150</v>
      </c>
      <c r="K579" s="577"/>
    </row>
    <row r="580" spans="1:11" ht="14.1" customHeight="1" x14ac:dyDescent="0.2">
      <c r="A580" s="515"/>
      <c r="B580" s="574"/>
      <c r="C580" s="575"/>
      <c r="D580" s="575"/>
      <c r="E580" s="575"/>
      <c r="F580" s="575"/>
      <c r="G580" s="575">
        <v>944</v>
      </c>
      <c r="H580" s="575">
        <v>944</v>
      </c>
      <c r="I580" s="576" t="str">
        <f>VLOOKUP(H580,'PLAN CONT'!$B$3:$C$1423,2,0)</f>
        <v>GASTO DE TRIBUTO</v>
      </c>
      <c r="J580" s="577">
        <v>0</v>
      </c>
      <c r="K580" s="577"/>
    </row>
    <row r="581" spans="1:11" ht="14.1" customHeight="1" x14ac:dyDescent="0.2">
      <c r="A581" s="515"/>
      <c r="B581" s="574"/>
      <c r="C581" s="575"/>
      <c r="D581" s="575"/>
      <c r="E581" s="575"/>
      <c r="F581" s="575"/>
      <c r="G581" s="575">
        <v>945</v>
      </c>
      <c r="H581" s="575">
        <v>945</v>
      </c>
      <c r="I581" s="576" t="str">
        <f>VLOOKUP(H581,'PLAN CONT'!$B$3:$C$1423,2,0)</f>
        <v>GASTO DE GESTION</v>
      </c>
      <c r="J581" s="577">
        <v>0</v>
      </c>
      <c r="K581" s="577"/>
    </row>
    <row r="582" spans="1:11" ht="14.1" customHeight="1" x14ac:dyDescent="0.2">
      <c r="A582" s="515"/>
      <c r="B582" s="574"/>
      <c r="C582" s="575"/>
      <c r="D582" s="575"/>
      <c r="E582" s="575"/>
      <c r="F582" s="575"/>
      <c r="G582" s="575">
        <v>948</v>
      </c>
      <c r="H582" s="575">
        <v>948</v>
      </c>
      <c r="I582" s="576" t="str">
        <f>VLOOKUP(H582,'PLAN CONT'!$B$3:$C$1423,2,0)</f>
        <v>GASTO DE VALUACION</v>
      </c>
      <c r="J582" s="577" t="e">
        <f>(J564+J565)*$M$559</f>
        <v>#REF!</v>
      </c>
      <c r="K582" s="577"/>
    </row>
    <row r="583" spans="1:11" ht="14.1" customHeight="1" x14ac:dyDescent="0.2">
      <c r="A583" s="515"/>
      <c r="B583" s="574"/>
      <c r="C583" s="575"/>
      <c r="D583" s="575"/>
      <c r="E583" s="575"/>
      <c r="F583" s="575"/>
      <c r="G583" s="575">
        <v>952</v>
      </c>
      <c r="H583" s="575">
        <v>952</v>
      </c>
      <c r="I583" s="576" t="str">
        <f>VLOOKUP(H583,'PLAN CONT'!$B$3:$C$1423,2,0)</f>
        <v>GASTOS DE PERSONAL, DIRECTORES Y GERENTES</v>
      </c>
      <c r="J583" s="577">
        <f>(J556+J557+J572)*$M$560</f>
        <v>4114.4444444444443</v>
      </c>
      <c r="K583" s="577"/>
    </row>
    <row r="584" spans="1:11" ht="14.1" customHeight="1" x14ac:dyDescent="0.2">
      <c r="A584" s="515"/>
      <c r="B584" s="574"/>
      <c r="C584" s="575"/>
      <c r="D584" s="575"/>
      <c r="E584" s="575"/>
      <c r="F584" s="575"/>
      <c r="G584" s="575">
        <v>953</v>
      </c>
      <c r="H584" s="575">
        <v>953</v>
      </c>
      <c r="I584" s="576" t="str">
        <f>VLOOKUP(H584,'PLAN CONT'!$B$3:$C$1423,2,0)</f>
        <v>GASTO DE SERVICIOS</v>
      </c>
      <c r="J584" s="577">
        <f>J569*$M$560</f>
        <v>350</v>
      </c>
      <c r="K584" s="577"/>
    </row>
    <row r="585" spans="1:11" ht="14.1" customHeight="1" x14ac:dyDescent="0.2">
      <c r="A585" s="515"/>
      <c r="B585" s="574"/>
      <c r="C585" s="575"/>
      <c r="D585" s="575"/>
      <c r="E585" s="575"/>
      <c r="F585" s="575"/>
      <c r="G585" s="575">
        <v>954</v>
      </c>
      <c r="H585" s="575">
        <v>954</v>
      </c>
      <c r="I585" s="576" t="str">
        <f>VLOOKUP(H585,'PLAN CONT'!$B$3:$C$1423,2,0)</f>
        <v>GASTOS POR TRIBUTOS - VENTAS</v>
      </c>
      <c r="J585" s="577">
        <v>0</v>
      </c>
      <c r="K585" s="577"/>
    </row>
    <row r="586" spans="1:11" ht="14.1" customHeight="1" x14ac:dyDescent="0.2">
      <c r="A586" s="515"/>
      <c r="B586" s="574"/>
      <c r="C586" s="575"/>
      <c r="D586" s="575"/>
      <c r="E586" s="575"/>
      <c r="F586" s="575"/>
      <c r="G586" s="575">
        <v>955</v>
      </c>
      <c r="H586" s="575">
        <v>955</v>
      </c>
      <c r="I586" s="576" t="str">
        <f>VLOOKUP(H586,'PLAN CONT'!$B$3:$C$1423,2,0)</f>
        <v>GASTO DE GESTION</v>
      </c>
      <c r="J586" s="577">
        <v>0</v>
      </c>
      <c r="K586" s="577"/>
    </row>
    <row r="587" spans="1:11" ht="14.1" customHeight="1" x14ac:dyDescent="0.2">
      <c r="A587" s="515"/>
      <c r="B587" s="574"/>
      <c r="C587" s="575"/>
      <c r="D587" s="575"/>
      <c r="E587" s="575"/>
      <c r="F587" s="575"/>
      <c r="G587" s="575">
        <v>958</v>
      </c>
      <c r="H587" s="575">
        <v>958</v>
      </c>
      <c r="I587" s="576" t="str">
        <f>VLOOKUP(H587,'PLAN CONT'!$B$3:$C$1423,2,0)</f>
        <v>GASTO DE VALUACION</v>
      </c>
      <c r="J587" s="577" t="e">
        <f>(J564+J565)*$M$560</f>
        <v>#REF!</v>
      </c>
      <c r="K587" s="577"/>
    </row>
    <row r="588" spans="1:11" ht="14.1" customHeight="1" x14ac:dyDescent="0.2">
      <c r="A588" s="515"/>
      <c r="B588" s="574"/>
      <c r="C588" s="575"/>
      <c r="D588" s="575"/>
      <c r="E588" s="575"/>
      <c r="F588" s="575"/>
      <c r="G588" s="575">
        <v>974</v>
      </c>
      <c r="H588" s="575">
        <v>974</v>
      </c>
      <c r="I588" s="576" t="str">
        <f>VLOOKUP(H588,'PLAN CONT'!$B$3:$C$1423,2,0)</f>
        <v>GASTOS POR TRIBUTO - ITF</v>
      </c>
      <c r="J588" s="577">
        <v>0</v>
      </c>
      <c r="K588" s="577"/>
    </row>
    <row r="589" spans="1:11" ht="14.1" customHeight="1" x14ac:dyDescent="0.2">
      <c r="A589" s="515"/>
      <c r="B589" s="574"/>
      <c r="C589" s="575"/>
      <c r="D589" s="575"/>
      <c r="E589" s="575"/>
      <c r="F589" s="575"/>
      <c r="G589" s="575">
        <v>977</v>
      </c>
      <c r="H589" s="575">
        <v>977</v>
      </c>
      <c r="I589" s="576" t="str">
        <f>VLOOKUP(H589,'PLAN CONT'!$B$3:$C$1423,2,0)</f>
        <v>GASTOS FINANCIEROS</v>
      </c>
      <c r="J589" s="577">
        <f>J575</f>
        <v>100</v>
      </c>
      <c r="K589" s="577"/>
    </row>
    <row r="590" spans="1:11" ht="14.1" customHeight="1" x14ac:dyDescent="0.2">
      <c r="A590" s="515"/>
      <c r="B590" s="574"/>
      <c r="C590" s="575"/>
      <c r="D590" s="575"/>
      <c r="E590" s="575"/>
      <c r="F590" s="575"/>
      <c r="G590" s="575">
        <v>791</v>
      </c>
      <c r="H590" s="575">
        <v>791</v>
      </c>
      <c r="I590" s="576" t="str">
        <f>VLOOKUP(H590,'PLAN CONT'!$B$3:$C$1423,2,0)</f>
        <v>Cargas imputables a cuentas de costos y gastos</v>
      </c>
      <c r="J590" s="577">
        <v>0</v>
      </c>
      <c r="K590" s="577" t="e">
        <f>SUM(J578:J589)</f>
        <v>#REF!</v>
      </c>
    </row>
    <row r="591" spans="1:11" ht="14.1" customHeight="1" x14ac:dyDescent="0.2">
      <c r="A591" s="515"/>
      <c r="B591" s="509"/>
      <c r="C591" s="511"/>
      <c r="D591" s="511"/>
      <c r="E591" s="511"/>
      <c r="F591" s="511"/>
      <c r="G591" s="511"/>
      <c r="H591" s="511"/>
      <c r="I591" s="516"/>
      <c r="J591" s="558"/>
      <c r="K591" s="558"/>
    </row>
    <row r="592" spans="1:11" ht="14.1" customHeight="1" x14ac:dyDescent="0.2">
      <c r="A592" s="515"/>
      <c r="B592" s="674">
        <v>41180</v>
      </c>
      <c r="C592" s="675" t="s">
        <v>1703</v>
      </c>
      <c r="D592" s="675"/>
      <c r="E592" s="675"/>
      <c r="F592" s="675"/>
      <c r="G592" s="675">
        <v>635</v>
      </c>
      <c r="H592" s="675">
        <v>6354</v>
      </c>
      <c r="I592" s="676" t="str">
        <f>VLOOKUP(H592,'PLAN CONT'!$B$3:$C$1423,2,0)</f>
        <v>Equipo de transporte</v>
      </c>
      <c r="J592" s="677" t="e">
        <f>'COMPRA '!#REF!</f>
        <v>#REF!</v>
      </c>
      <c r="K592" s="677"/>
    </row>
    <row r="593" spans="1:11" ht="14.1" customHeight="1" x14ac:dyDescent="0.2">
      <c r="A593" s="515" t="s">
        <v>1608</v>
      </c>
      <c r="B593" s="674"/>
      <c r="C593" s="675" t="s">
        <v>1723</v>
      </c>
      <c r="D593" s="675"/>
      <c r="E593" s="675"/>
      <c r="F593" s="675"/>
      <c r="G593" s="675">
        <v>401</v>
      </c>
      <c r="H593" s="675">
        <v>40111</v>
      </c>
      <c r="I593" s="676" t="str">
        <f>VLOOKUP(H593,'PLAN CONT'!$B$3:$C$1423,2,0)</f>
        <v>IGV - Cuenta propia</v>
      </c>
      <c r="J593" s="677" t="e">
        <f>J592*18%</f>
        <v>#REF!</v>
      </c>
      <c r="K593" s="677"/>
    </row>
    <row r="594" spans="1:11" ht="14.1" customHeight="1" x14ac:dyDescent="0.2">
      <c r="A594" s="515"/>
      <c r="B594" s="674"/>
      <c r="C594" s="675"/>
      <c r="D594" s="675"/>
      <c r="E594" s="675"/>
      <c r="F594" s="675"/>
      <c r="G594" s="675">
        <v>469</v>
      </c>
      <c r="H594" s="675">
        <v>469</v>
      </c>
      <c r="I594" s="676" t="str">
        <f>VLOOKUP(H594,'PLAN CONT'!$B$3:$C$1423,2,0)</f>
        <v>Otras cuentas por pagar diversas</v>
      </c>
      <c r="J594" s="677"/>
      <c r="K594" s="677" t="e">
        <f>J592+J593</f>
        <v>#REF!</v>
      </c>
    </row>
    <row r="595" spans="1:11" ht="14.1" customHeight="1" x14ac:dyDescent="0.2">
      <c r="A595" s="515"/>
      <c r="B595" s="674"/>
      <c r="C595" s="675"/>
      <c r="D595" s="675"/>
      <c r="E595" s="675"/>
      <c r="F595" s="675"/>
      <c r="G595" s="675"/>
      <c r="H595" s="675"/>
      <c r="I595" s="676"/>
      <c r="J595" s="677"/>
      <c r="K595" s="677"/>
    </row>
    <row r="596" spans="1:11" ht="14.1" customHeight="1" x14ac:dyDescent="0.2">
      <c r="A596" s="515"/>
      <c r="B596" s="674">
        <v>41180</v>
      </c>
      <c r="C596" s="675" t="s">
        <v>1716</v>
      </c>
      <c r="D596" s="675"/>
      <c r="E596" s="675"/>
      <c r="F596" s="675"/>
      <c r="G596" s="675">
        <v>121</v>
      </c>
      <c r="H596" s="675">
        <v>1213</v>
      </c>
      <c r="I596" s="676" t="str">
        <f>VLOOKUP(H596,'PLAN CONT'!$B$3:$C$1423,2,0)</f>
        <v>En cobranza</v>
      </c>
      <c r="J596" s="677">
        <f>K597+K598</f>
        <v>0</v>
      </c>
      <c r="K596" s="677"/>
    </row>
    <row r="597" spans="1:11" ht="14.1" customHeight="1" x14ac:dyDescent="0.2">
      <c r="A597" s="515"/>
      <c r="B597" s="674"/>
      <c r="C597" s="675" t="s">
        <v>1724</v>
      </c>
      <c r="D597" s="675"/>
      <c r="E597" s="675"/>
      <c r="F597" s="675"/>
      <c r="G597" s="675">
        <v>401</v>
      </c>
      <c r="H597" s="675">
        <v>40111</v>
      </c>
      <c r="I597" s="676" t="str">
        <f>VLOOKUP(H597,'PLAN CONT'!$B$3:$C$1423,2,0)</f>
        <v>IGV - Cuenta propia</v>
      </c>
      <c r="J597" s="677"/>
      <c r="K597" s="677">
        <f>K598*18%</f>
        <v>0</v>
      </c>
    </row>
    <row r="598" spans="1:11" ht="14.1" customHeight="1" x14ac:dyDescent="0.2">
      <c r="A598" s="515"/>
      <c r="B598" s="674"/>
      <c r="C598" s="675"/>
      <c r="D598" s="675"/>
      <c r="E598" s="675"/>
      <c r="F598" s="675"/>
      <c r="G598" s="675">
        <v>701</v>
      </c>
      <c r="H598" s="675">
        <v>70111</v>
      </c>
      <c r="I598" s="676" t="str">
        <f>VLOOKUP(H598,'PLAN CONT'!$B$3:$C$1423,2,0)</f>
        <v>Terceros</v>
      </c>
      <c r="J598" s="677"/>
      <c r="K598" s="677">
        <v>0</v>
      </c>
    </row>
    <row r="599" spans="1:11" ht="14.1" customHeight="1" x14ac:dyDescent="0.2">
      <c r="A599" s="515"/>
      <c r="B599" s="674"/>
      <c r="C599" s="675"/>
      <c r="D599" s="675"/>
      <c r="E599" s="675"/>
      <c r="F599" s="675"/>
      <c r="G599" s="675"/>
      <c r="H599" s="675"/>
      <c r="I599" s="676"/>
      <c r="J599" s="677"/>
      <c r="K599" s="677"/>
    </row>
    <row r="600" spans="1:11" ht="14.1" customHeight="1" x14ac:dyDescent="0.2">
      <c r="A600" s="515"/>
      <c r="B600" s="674">
        <v>41180</v>
      </c>
      <c r="C600" s="675" t="s">
        <v>1732</v>
      </c>
      <c r="D600" s="675"/>
      <c r="E600" s="675"/>
      <c r="F600" s="675"/>
      <c r="G600" s="675">
        <v>691</v>
      </c>
      <c r="H600" s="675">
        <v>69111</v>
      </c>
      <c r="I600" s="676" t="str">
        <f>VLOOKUP(H600,'PLAN CONT'!$B$3:$C$1423,2,0)</f>
        <v>Terceros</v>
      </c>
      <c r="J600" s="677">
        <v>0</v>
      </c>
      <c r="K600" s="677"/>
    </row>
    <row r="601" spans="1:11" ht="14.1" customHeight="1" x14ac:dyDescent="0.2">
      <c r="A601" s="515"/>
      <c r="B601" s="674"/>
      <c r="C601" s="675" t="s">
        <v>1731</v>
      </c>
      <c r="D601" s="675"/>
      <c r="E601" s="675"/>
      <c r="F601" s="675"/>
      <c r="G601" s="675">
        <v>201</v>
      </c>
      <c r="H601" s="675">
        <v>20111</v>
      </c>
      <c r="I601" s="676" t="str">
        <f>VLOOKUP(H601,'PLAN CONT'!$B$3:$C$1423,2,0)</f>
        <v>Costo</v>
      </c>
      <c r="J601" s="677"/>
      <c r="K601" s="677">
        <f>J600</f>
        <v>0</v>
      </c>
    </row>
    <row r="602" spans="1:11" ht="14.1" customHeight="1" x14ac:dyDescent="0.2">
      <c r="A602" s="515"/>
      <c r="B602" s="674"/>
      <c r="C602" s="675"/>
      <c r="D602" s="675"/>
      <c r="E602" s="675"/>
      <c r="F602" s="675"/>
      <c r="G602" s="675"/>
      <c r="H602" s="675"/>
      <c r="I602" s="676"/>
      <c r="J602" s="677"/>
      <c r="K602" s="677"/>
    </row>
    <row r="603" spans="1:11" ht="14.1" customHeight="1" x14ac:dyDescent="0.2">
      <c r="A603" s="515"/>
      <c r="B603" s="674">
        <v>41180</v>
      </c>
      <c r="C603" s="675" t="s">
        <v>1645</v>
      </c>
      <c r="D603" s="675"/>
      <c r="E603" s="675"/>
      <c r="F603" s="675"/>
      <c r="G603" s="675">
        <v>101</v>
      </c>
      <c r="H603" s="675">
        <v>1011</v>
      </c>
      <c r="I603" s="676" t="str">
        <f>VLOOKUP(H603,'PLAN CONT'!$B$3:$C$1423,2,0)</f>
        <v xml:space="preserve">EFECTIVO </v>
      </c>
      <c r="J603" s="677">
        <f>K604</f>
        <v>0</v>
      </c>
      <c r="K603" s="677"/>
    </row>
    <row r="604" spans="1:11" ht="14.1" customHeight="1" x14ac:dyDescent="0.2">
      <c r="A604" s="515"/>
      <c r="B604" s="674"/>
      <c r="C604" s="675" t="s">
        <v>1725</v>
      </c>
      <c r="D604" s="675"/>
      <c r="E604" s="675"/>
      <c r="F604" s="675"/>
      <c r="G604" s="675">
        <v>121</v>
      </c>
      <c r="H604" s="675">
        <v>1213</v>
      </c>
      <c r="I604" s="676" t="str">
        <f>VLOOKUP(H604,'PLAN CONT'!$B$3:$C$1423,2,0)</f>
        <v>En cobranza</v>
      </c>
      <c r="J604" s="677"/>
      <c r="K604" s="677">
        <v>0</v>
      </c>
    </row>
    <row r="605" spans="1:11" ht="14.1" customHeight="1" x14ac:dyDescent="0.2">
      <c r="A605" s="515"/>
      <c r="B605" s="674"/>
      <c r="C605" s="675"/>
      <c r="D605" s="675"/>
      <c r="E605" s="675"/>
      <c r="F605" s="675"/>
      <c r="G605" s="675"/>
      <c r="H605" s="675"/>
      <c r="I605" s="676"/>
      <c r="J605" s="677"/>
      <c r="K605" s="677"/>
    </row>
    <row r="606" spans="1:11" ht="14.1" customHeight="1" x14ac:dyDescent="0.2">
      <c r="A606" s="515"/>
      <c r="B606" s="674">
        <v>41180</v>
      </c>
      <c r="C606" s="675" t="s">
        <v>1686</v>
      </c>
      <c r="D606" s="675"/>
      <c r="E606" s="675"/>
      <c r="F606" s="675"/>
      <c r="G606" s="675">
        <v>104</v>
      </c>
      <c r="H606" s="675">
        <v>1041</v>
      </c>
      <c r="I606" s="676" t="str">
        <f>VLOOKUP(H606,'PLAN CONT'!$B$3:$C$1423,2,0)</f>
        <v>Cuentas corrientes operativas</v>
      </c>
      <c r="J606" s="677">
        <f>K607</f>
        <v>0</v>
      </c>
      <c r="K606" s="677"/>
    </row>
    <row r="607" spans="1:11" ht="14.1" customHeight="1" x14ac:dyDescent="0.2">
      <c r="A607" s="515"/>
      <c r="B607" s="674"/>
      <c r="C607" s="675" t="s">
        <v>1725</v>
      </c>
      <c r="D607" s="675"/>
      <c r="E607" s="675"/>
      <c r="F607" s="675"/>
      <c r="G607" s="675">
        <v>101</v>
      </c>
      <c r="H607" s="675">
        <v>1011</v>
      </c>
      <c r="I607" s="676" t="str">
        <f>VLOOKUP(H607,'PLAN CONT'!$B$3:$C$1423,2,0)</f>
        <v xml:space="preserve">EFECTIVO </v>
      </c>
      <c r="J607" s="677"/>
      <c r="K607" s="677">
        <v>0</v>
      </c>
    </row>
    <row r="608" spans="1:11" ht="14.1" customHeight="1" x14ac:dyDescent="0.2">
      <c r="A608" s="515"/>
      <c r="B608" s="674"/>
      <c r="C608" s="675"/>
      <c r="D608" s="675"/>
      <c r="E608" s="675"/>
      <c r="F608" s="675"/>
      <c r="G608" s="675"/>
      <c r="H608" s="675"/>
      <c r="I608" s="676"/>
      <c r="J608" s="677"/>
      <c r="K608" s="677"/>
    </row>
    <row r="609" spans="1:11" ht="14.1" customHeight="1" x14ac:dyDescent="0.2">
      <c r="A609" s="515"/>
      <c r="B609" s="674">
        <v>41180</v>
      </c>
      <c r="C609" s="675" t="s">
        <v>1645</v>
      </c>
      <c r="D609" s="675"/>
      <c r="E609" s="675"/>
      <c r="F609" s="675"/>
      <c r="G609" s="675">
        <v>104</v>
      </c>
      <c r="H609" s="675">
        <v>1041</v>
      </c>
      <c r="I609" s="676" t="str">
        <f>VLOOKUP(H609,'PLAN CONT'!$B$3:$C$1423,2,0)</f>
        <v>Cuentas corrientes operativas</v>
      </c>
      <c r="J609" s="677">
        <f>K610</f>
        <v>0</v>
      </c>
      <c r="K609" s="677"/>
    </row>
    <row r="610" spans="1:11" ht="14.1" customHeight="1" x14ac:dyDescent="0.2">
      <c r="A610" s="515"/>
      <c r="B610" s="674"/>
      <c r="C610" s="675" t="s">
        <v>1650</v>
      </c>
      <c r="D610" s="675"/>
      <c r="E610" s="675"/>
      <c r="F610" s="675"/>
      <c r="G610" s="675">
        <v>121</v>
      </c>
      <c r="H610" s="675">
        <v>1213</v>
      </c>
      <c r="I610" s="676" t="str">
        <f>VLOOKUP(H610,'PLAN CONT'!$B$3:$C$1423,2,0)</f>
        <v>En cobranza</v>
      </c>
      <c r="J610" s="677"/>
      <c r="K610" s="677">
        <v>0</v>
      </c>
    </row>
    <row r="611" spans="1:11" ht="14.1" customHeight="1" x14ac:dyDescent="0.2">
      <c r="A611" s="515"/>
      <c r="B611" s="674"/>
      <c r="C611" s="675"/>
      <c r="D611" s="675"/>
      <c r="E611" s="675"/>
      <c r="F611" s="675"/>
      <c r="G611" s="675"/>
      <c r="H611" s="675"/>
      <c r="I611" s="676"/>
      <c r="J611" s="677"/>
      <c r="K611" s="677"/>
    </row>
    <row r="612" spans="1:11" ht="14.1" customHeight="1" x14ac:dyDescent="0.2">
      <c r="A612" s="515"/>
      <c r="B612" s="674">
        <v>41180</v>
      </c>
      <c r="C612" s="675" t="s">
        <v>1663</v>
      </c>
      <c r="D612" s="675"/>
      <c r="E612" s="675"/>
      <c r="F612" s="675"/>
      <c r="G612" s="675">
        <v>401</v>
      </c>
      <c r="H612" s="675">
        <v>40173</v>
      </c>
      <c r="I612" s="676" t="str">
        <f>VLOOKUP(H612,'PLAN CONT'!$B$3:$C$1423,2,0)</f>
        <v>Renta de quinta categoría</v>
      </c>
      <c r="J612" s="677">
        <f>'CTA CTE'!J219</f>
        <v>200</v>
      </c>
      <c r="K612" s="677"/>
    </row>
    <row r="613" spans="1:11" ht="14.1" customHeight="1" x14ac:dyDescent="0.2">
      <c r="A613" s="515" t="s">
        <v>1609</v>
      </c>
      <c r="B613" s="674"/>
      <c r="C613" s="675" t="s">
        <v>1650</v>
      </c>
      <c r="D613" s="675"/>
      <c r="E613" s="675"/>
      <c r="F613" s="675"/>
      <c r="G613" s="675">
        <v>403</v>
      </c>
      <c r="H613" s="675">
        <v>4031</v>
      </c>
      <c r="I613" s="676" t="str">
        <f>VLOOKUP(H613,'PLAN CONT'!$B$3:$C$1423,2,0)</f>
        <v>ESSALUD</v>
      </c>
      <c r="J613" s="677">
        <f>'CTA CTE'!J220</f>
        <v>450</v>
      </c>
      <c r="K613" s="677"/>
    </row>
    <row r="614" spans="1:11" ht="14.1" customHeight="1" x14ac:dyDescent="0.2">
      <c r="A614" s="515"/>
      <c r="B614" s="674"/>
      <c r="C614" s="675"/>
      <c r="D614" s="675"/>
      <c r="E614" s="675"/>
      <c r="F614" s="675"/>
      <c r="G614" s="675">
        <v>403</v>
      </c>
      <c r="H614" s="675">
        <v>4032</v>
      </c>
      <c r="I614" s="676" t="str">
        <f>VLOOKUP(H614,'PLAN CONT'!$B$3:$C$1423,2,0)</f>
        <v>ONP</v>
      </c>
      <c r="J614" s="677">
        <f>'CTA CTE'!J221</f>
        <v>300</v>
      </c>
      <c r="K614" s="677"/>
    </row>
    <row r="615" spans="1:11" ht="14.1" customHeight="1" x14ac:dyDescent="0.2">
      <c r="A615" s="515"/>
      <c r="B615" s="674"/>
      <c r="C615" s="675"/>
      <c r="D615" s="675"/>
      <c r="E615" s="675"/>
      <c r="F615" s="675"/>
      <c r="G615" s="675">
        <v>407</v>
      </c>
      <c r="H615" s="675">
        <v>407</v>
      </c>
      <c r="I615" s="676" t="str">
        <f>VLOOKUP(H615,'PLAN CONT'!$B$3:$C$1423,2,0)</f>
        <v>Administradoras de fondos de pensiones</v>
      </c>
      <c r="J615" s="677">
        <f>'CTA CTE'!J222</f>
        <v>350</v>
      </c>
      <c r="K615" s="677"/>
    </row>
    <row r="616" spans="1:11" ht="14.1" customHeight="1" x14ac:dyDescent="0.2">
      <c r="A616" s="515"/>
      <c r="B616" s="674"/>
      <c r="C616" s="675"/>
      <c r="D616" s="675"/>
      <c r="E616" s="675"/>
      <c r="F616" s="675"/>
      <c r="G616" s="675">
        <v>411</v>
      </c>
      <c r="H616" s="675">
        <v>4111</v>
      </c>
      <c r="I616" s="676" t="str">
        <f>VLOOKUP(H616,'PLAN CONT'!$B$3:$C$1423,2,0)</f>
        <v>Sueldos y salarios por pagar</v>
      </c>
      <c r="J616" s="677">
        <f>'CTA CTE'!J226</f>
        <v>4150</v>
      </c>
      <c r="K616" s="677"/>
    </row>
    <row r="617" spans="1:11" ht="14.1" customHeight="1" x14ac:dyDescent="0.2">
      <c r="A617" s="515"/>
      <c r="B617" s="674"/>
      <c r="C617" s="675"/>
      <c r="D617" s="675"/>
      <c r="E617" s="675"/>
      <c r="F617" s="675"/>
      <c r="G617" s="675">
        <v>451</v>
      </c>
      <c r="H617" s="675">
        <v>4511</v>
      </c>
      <c r="I617" s="676" t="str">
        <f>VLOOKUP(H617,'PLAN CONT'!$B$3:$C$1423,2,0)</f>
        <v>Instituciones financieras</v>
      </c>
      <c r="J617" s="677">
        <f>'CTA CTE'!J223</f>
        <v>1110</v>
      </c>
      <c r="K617" s="677"/>
    </row>
    <row r="618" spans="1:11" ht="14.1" customHeight="1" x14ac:dyDescent="0.2">
      <c r="A618" s="515"/>
      <c r="B618" s="674"/>
      <c r="C618" s="675"/>
      <c r="D618" s="675"/>
      <c r="E618" s="675"/>
      <c r="F618" s="675"/>
      <c r="G618" s="675">
        <v>455</v>
      </c>
      <c r="H618" s="675">
        <v>45511</v>
      </c>
      <c r="I618" s="676" t="str">
        <f>VLOOKUP(H618,'PLAN CONT'!$B$3:$C$1423,2,0)</f>
        <v>Instituciones financieras</v>
      </c>
      <c r="J618" s="677">
        <f>'CTA CTE'!J224</f>
        <v>90</v>
      </c>
      <c r="K618" s="677"/>
    </row>
    <row r="619" spans="1:11" ht="14.1" customHeight="1" x14ac:dyDescent="0.2">
      <c r="A619" s="515"/>
      <c r="B619" s="674"/>
      <c r="C619" s="675"/>
      <c r="D619" s="675"/>
      <c r="E619" s="675"/>
      <c r="F619" s="675"/>
      <c r="G619" s="675">
        <v>469</v>
      </c>
      <c r="H619" s="675">
        <v>469</v>
      </c>
      <c r="I619" s="676" t="str">
        <f>VLOOKUP(H619,'PLAN CONT'!$B$3:$C$1423,2,0)</f>
        <v>Otras cuentas por pagar diversas</v>
      </c>
      <c r="J619" s="677">
        <f>'CTA CTE'!J225</f>
        <v>1190</v>
      </c>
      <c r="K619" s="677"/>
    </row>
    <row r="620" spans="1:11" ht="14.1" customHeight="1" x14ac:dyDescent="0.2">
      <c r="A620" s="515"/>
      <c r="B620" s="674"/>
      <c r="C620" s="675"/>
      <c r="D620" s="675"/>
      <c r="E620" s="675"/>
      <c r="F620" s="675"/>
      <c r="G620" s="675">
        <v>104</v>
      </c>
      <c r="H620" s="675">
        <v>1041</v>
      </c>
      <c r="I620" s="676" t="str">
        <f>VLOOKUP(H620,'PLAN CONT'!$B$3:$C$1423,2,0)</f>
        <v>Cuentas corrientes operativas</v>
      </c>
      <c r="J620" s="677"/>
      <c r="K620" s="677">
        <f>'CTA CTE'!J219+'CTA CTE'!J220+'CTA CTE'!J221+'CTA CTE'!J222+'CTA CTE'!J223+'CTA CTE'!J224+'CTA CTE'!J225+'CTA CTE'!J226</f>
        <v>7840</v>
      </c>
    </row>
    <row r="621" spans="1:11" ht="14.1" customHeight="1" x14ac:dyDescent="0.2">
      <c r="A621" s="515"/>
      <c r="B621" s="674"/>
      <c r="C621" s="675"/>
      <c r="D621" s="675"/>
      <c r="E621" s="675"/>
      <c r="F621" s="675"/>
      <c r="G621" s="675"/>
      <c r="H621" s="675"/>
      <c r="I621" s="676"/>
      <c r="J621" s="677"/>
      <c r="K621" s="677"/>
    </row>
    <row r="622" spans="1:11" ht="14.1" customHeight="1" x14ac:dyDescent="0.2">
      <c r="A622" s="515"/>
      <c r="B622" s="674">
        <v>41180</v>
      </c>
      <c r="C622" s="675" t="s">
        <v>1687</v>
      </c>
      <c r="D622" s="675"/>
      <c r="E622" s="675"/>
      <c r="F622" s="675"/>
      <c r="G622" s="675">
        <v>621</v>
      </c>
      <c r="H622" s="675">
        <v>6211</v>
      </c>
      <c r="I622" s="676" t="str">
        <f>VLOOKUP(H622,'PLAN CONT'!$B$3:$C$1423,2,0)</f>
        <v>Sueldos y salarios</v>
      </c>
      <c r="J622" s="677">
        <v>5000</v>
      </c>
      <c r="K622" s="677"/>
    </row>
    <row r="623" spans="1:11" ht="14.1" customHeight="1" x14ac:dyDescent="0.2">
      <c r="A623" s="515" t="s">
        <v>1610</v>
      </c>
      <c r="B623" s="674"/>
      <c r="C623" s="675" t="s">
        <v>1726</v>
      </c>
      <c r="D623" s="675"/>
      <c r="E623" s="675"/>
      <c r="F623" s="675"/>
      <c r="G623" s="675">
        <v>627</v>
      </c>
      <c r="H623" s="675">
        <v>6271</v>
      </c>
      <c r="I623" s="676" t="str">
        <f>VLOOKUP(H623,'PLAN CONT'!$B$3:$C$1423,2,0)</f>
        <v>Régimen de prestaciones de salud</v>
      </c>
      <c r="J623" s="677">
        <v>450</v>
      </c>
      <c r="K623" s="677"/>
    </row>
    <row r="624" spans="1:11" ht="14.1" customHeight="1" x14ac:dyDescent="0.2">
      <c r="A624" s="515"/>
      <c r="B624" s="674"/>
      <c r="C624" s="675"/>
      <c r="D624" s="675"/>
      <c r="E624" s="675"/>
      <c r="F624" s="675"/>
      <c r="G624" s="675">
        <v>401</v>
      </c>
      <c r="H624" s="675">
        <v>40173</v>
      </c>
      <c r="I624" s="676" t="str">
        <f>VLOOKUP(H624,'PLAN CONT'!$B$3:$C$1423,2,0)</f>
        <v>Renta de quinta categoría</v>
      </c>
      <c r="J624" s="677"/>
      <c r="K624" s="677">
        <v>200</v>
      </c>
    </row>
    <row r="625" spans="1:13" ht="14.1" customHeight="1" x14ac:dyDescent="0.2">
      <c r="A625" s="515"/>
      <c r="B625" s="674"/>
      <c r="C625" s="675"/>
      <c r="D625" s="675"/>
      <c r="E625" s="675"/>
      <c r="F625" s="675"/>
      <c r="G625" s="675">
        <v>403</v>
      </c>
      <c r="H625" s="675">
        <v>4031</v>
      </c>
      <c r="I625" s="676" t="str">
        <f>VLOOKUP(H625,'PLAN CONT'!$B$3:$C$1423,2,0)</f>
        <v>ESSALUD</v>
      </c>
      <c r="J625" s="677"/>
      <c r="K625" s="677">
        <v>450</v>
      </c>
      <c r="M625" s="519">
        <v>0.3</v>
      </c>
    </row>
    <row r="626" spans="1:13" ht="14.1" customHeight="1" x14ac:dyDescent="0.2">
      <c r="A626" s="515"/>
      <c r="B626" s="674"/>
      <c r="C626" s="675"/>
      <c r="D626" s="675"/>
      <c r="E626" s="675"/>
      <c r="F626" s="675"/>
      <c r="G626" s="675">
        <v>403</v>
      </c>
      <c r="H626" s="675">
        <v>4032</v>
      </c>
      <c r="I626" s="676" t="str">
        <f>VLOOKUP(H626,'PLAN CONT'!$B$3:$C$1423,2,0)</f>
        <v>ONP</v>
      </c>
      <c r="J626" s="677"/>
      <c r="K626" s="677">
        <v>300</v>
      </c>
      <c r="M626" s="519">
        <v>0.7</v>
      </c>
    </row>
    <row r="627" spans="1:13" ht="14.1" customHeight="1" x14ac:dyDescent="0.2">
      <c r="A627" s="515"/>
      <c r="B627" s="674"/>
      <c r="C627" s="675"/>
      <c r="D627" s="675"/>
      <c r="E627" s="675"/>
      <c r="F627" s="675"/>
      <c r="G627" s="675">
        <v>407</v>
      </c>
      <c r="H627" s="675">
        <v>407</v>
      </c>
      <c r="I627" s="676" t="str">
        <f>VLOOKUP(H627,'PLAN CONT'!$B$3:$C$1423,2,0)</f>
        <v>Administradoras de fondos de pensiones</v>
      </c>
      <c r="J627" s="677">
        <v>0</v>
      </c>
      <c r="K627" s="677">
        <v>350</v>
      </c>
      <c r="M627" s="519"/>
    </row>
    <row r="628" spans="1:13" ht="14.1" customHeight="1" x14ac:dyDescent="0.2">
      <c r="A628" s="515"/>
      <c r="B628" s="674"/>
      <c r="C628" s="675"/>
      <c r="D628" s="675"/>
      <c r="E628" s="675"/>
      <c r="F628" s="675"/>
      <c r="G628" s="675">
        <v>411</v>
      </c>
      <c r="H628" s="675">
        <v>4111</v>
      </c>
      <c r="I628" s="676" t="str">
        <f>VLOOKUP(H628,'PLAN CONT'!$B$3:$C$1423,2,0)</f>
        <v>Sueldos y salarios por pagar</v>
      </c>
      <c r="J628" s="677"/>
      <c r="K628" s="677">
        <v>4150</v>
      </c>
      <c r="M628" s="519"/>
    </row>
    <row r="629" spans="1:13" ht="14.1" customHeight="1" x14ac:dyDescent="0.2">
      <c r="A629" s="515"/>
      <c r="B629" s="674"/>
      <c r="C629" s="675"/>
      <c r="D629" s="675"/>
      <c r="E629" s="675"/>
      <c r="F629" s="675"/>
      <c r="G629" s="675"/>
      <c r="H629" s="675"/>
      <c r="I629" s="676"/>
      <c r="J629" s="677"/>
      <c r="K629" s="677"/>
    </row>
    <row r="630" spans="1:13" ht="14.1" customHeight="1" x14ac:dyDescent="0.2">
      <c r="A630" s="515"/>
      <c r="B630" s="674">
        <v>41180</v>
      </c>
      <c r="C630" s="675" t="s">
        <v>1709</v>
      </c>
      <c r="D630" s="675"/>
      <c r="E630" s="675"/>
      <c r="F630" s="675"/>
      <c r="G630" s="675">
        <v>681</v>
      </c>
      <c r="H630" s="675">
        <v>68143</v>
      </c>
      <c r="I630" s="676" t="str">
        <f>VLOOKUP(H630,'PLAN CONT'!$B$3:$C$1423,2,0)</f>
        <v>Equipo de transporte</v>
      </c>
      <c r="J630" s="677">
        <v>1083.33</v>
      </c>
      <c r="K630" s="677"/>
    </row>
    <row r="631" spans="1:13" ht="14.1" customHeight="1" x14ac:dyDescent="0.2">
      <c r="A631" s="515" t="s">
        <v>1611</v>
      </c>
      <c r="B631" s="674"/>
      <c r="C631" s="675" t="s">
        <v>1727</v>
      </c>
      <c r="D631" s="675"/>
      <c r="E631" s="675"/>
      <c r="F631" s="675"/>
      <c r="G631" s="675">
        <v>681</v>
      </c>
      <c r="H631" s="675">
        <v>68145</v>
      </c>
      <c r="I631" s="676" t="str">
        <f>VLOOKUP(H631,'PLAN CONT'!$B$3:$C$1423,2,0)</f>
        <v>Equipos diversos</v>
      </c>
      <c r="J631" s="677" t="e">
        <f>'ACTIVO '!#REF!/12</f>
        <v>#REF!</v>
      </c>
      <c r="K631" s="677"/>
    </row>
    <row r="632" spans="1:13" ht="14.1" customHeight="1" x14ac:dyDescent="0.2">
      <c r="A632" s="515"/>
      <c r="B632" s="674"/>
      <c r="C632" s="675"/>
      <c r="D632" s="675"/>
      <c r="E632" s="675"/>
      <c r="F632" s="675"/>
      <c r="G632" s="675">
        <v>391</v>
      </c>
      <c r="H632" s="675">
        <v>39133</v>
      </c>
      <c r="I632" s="676" t="str">
        <f>VLOOKUP(H632,'PLAN CONT'!$B$3:$C$1423,2,0)</f>
        <v>Equipo de transporte</v>
      </c>
      <c r="J632" s="677"/>
      <c r="K632" s="677">
        <f>J630</f>
        <v>1083.33</v>
      </c>
    </row>
    <row r="633" spans="1:13" ht="14.1" customHeight="1" x14ac:dyDescent="0.2">
      <c r="A633" s="515"/>
      <c r="B633" s="674"/>
      <c r="C633" s="675"/>
      <c r="D633" s="675"/>
      <c r="E633" s="675"/>
      <c r="F633" s="675"/>
      <c r="G633" s="675">
        <v>391</v>
      </c>
      <c r="H633" s="675">
        <v>39135</v>
      </c>
      <c r="I633" s="676" t="str">
        <f>VLOOKUP(H633,'PLAN CONT'!$B$3:$C$1423,2,0)</f>
        <v>Equipos diversos</v>
      </c>
      <c r="J633" s="677"/>
      <c r="K633" s="677" t="e">
        <f>J631:J631</f>
        <v>#REF!</v>
      </c>
    </row>
    <row r="634" spans="1:13" ht="14.1" customHeight="1" x14ac:dyDescent="0.2">
      <c r="A634" s="515" t="s">
        <v>1612</v>
      </c>
      <c r="B634" s="674"/>
      <c r="C634" s="675"/>
      <c r="D634" s="675"/>
      <c r="E634" s="675"/>
      <c r="F634" s="675"/>
      <c r="G634" s="675"/>
      <c r="H634" s="675"/>
      <c r="I634" s="676"/>
      <c r="J634" s="677"/>
      <c r="K634" s="677"/>
    </row>
    <row r="635" spans="1:13" ht="14.1" customHeight="1" x14ac:dyDescent="0.2">
      <c r="A635" s="515"/>
      <c r="B635" s="674">
        <v>41180</v>
      </c>
      <c r="C635" s="675" t="s">
        <v>1655</v>
      </c>
      <c r="D635" s="675"/>
      <c r="E635" s="675"/>
      <c r="F635" s="675"/>
      <c r="G635" s="675">
        <v>632</v>
      </c>
      <c r="H635" s="675">
        <v>6321</v>
      </c>
      <c r="I635" s="676" t="str">
        <f>VLOOKUP(H635,'PLAN CONT'!$B$3:$C$1423,2,0)</f>
        <v>Honorarios</v>
      </c>
      <c r="J635" s="677">
        <v>500</v>
      </c>
      <c r="K635" s="677"/>
    </row>
    <row r="636" spans="1:13" ht="14.1" customHeight="1" x14ac:dyDescent="0.2">
      <c r="A636" s="515"/>
      <c r="B636" s="674"/>
      <c r="C636" s="675" t="s">
        <v>1728</v>
      </c>
      <c r="D636" s="675"/>
      <c r="E636" s="675"/>
      <c r="F636" s="675"/>
      <c r="G636" s="675">
        <v>424</v>
      </c>
      <c r="H636" s="675">
        <v>424</v>
      </c>
      <c r="I636" s="676" t="str">
        <f>VLOOKUP(H636,'PLAN CONT'!$B$3:$C$1423,2,0)</f>
        <v>Honorarios por pagar</v>
      </c>
      <c r="J636" s="677">
        <v>0</v>
      </c>
      <c r="K636" s="677">
        <f>J635</f>
        <v>500</v>
      </c>
    </row>
    <row r="637" spans="1:13" ht="14.1" customHeight="1" x14ac:dyDescent="0.2">
      <c r="A637" s="515"/>
      <c r="B637" s="674"/>
      <c r="C637" s="675"/>
      <c r="D637" s="675"/>
      <c r="E637" s="675"/>
      <c r="F637" s="675"/>
      <c r="G637" s="675"/>
      <c r="H637" s="675"/>
      <c r="I637" s="676"/>
      <c r="J637" s="677"/>
      <c r="K637" s="677"/>
    </row>
    <row r="638" spans="1:13" ht="14.1" customHeight="1" x14ac:dyDescent="0.2">
      <c r="A638" s="515"/>
      <c r="B638" s="674">
        <v>41180</v>
      </c>
      <c r="C638" s="675" t="s">
        <v>1729</v>
      </c>
      <c r="D638" s="675"/>
      <c r="E638" s="675"/>
      <c r="F638" s="675"/>
      <c r="G638" s="675">
        <v>629</v>
      </c>
      <c r="H638" s="675">
        <v>6291</v>
      </c>
      <c r="I638" s="676" t="str">
        <f>VLOOKUP(H638,'PLAN CONT'!$B$3:$C$1423,2,0)</f>
        <v>Compensación por tiempo de servicio</v>
      </c>
      <c r="J638" s="677">
        <f>PLANILLA!K26</f>
        <v>427.77777777777777</v>
      </c>
      <c r="K638" s="677"/>
    </row>
    <row r="639" spans="1:13" ht="14.1" customHeight="1" x14ac:dyDescent="0.2">
      <c r="A639" s="515"/>
      <c r="B639" s="674"/>
      <c r="C639" s="675"/>
      <c r="D639" s="675"/>
      <c r="E639" s="675"/>
      <c r="F639" s="675"/>
      <c r="G639" s="675">
        <v>415</v>
      </c>
      <c r="H639" s="675">
        <v>4151</v>
      </c>
      <c r="I639" s="676" t="str">
        <f>VLOOKUP(H639,'PLAN CONT'!$B$3:$C$1423,2,0)</f>
        <v>Compensación por tiempo de servicios</v>
      </c>
      <c r="J639" s="677">
        <v>0</v>
      </c>
      <c r="K639" s="677">
        <f>J638</f>
        <v>427.77777777777777</v>
      </c>
    </row>
    <row r="640" spans="1:13" ht="14.1" customHeight="1" x14ac:dyDescent="0.2">
      <c r="A640" s="515"/>
      <c r="B640" s="674"/>
      <c r="C640" s="675"/>
      <c r="D640" s="675"/>
      <c r="E640" s="675"/>
      <c r="F640" s="675"/>
      <c r="G640" s="675"/>
      <c r="H640" s="675"/>
      <c r="I640" s="676"/>
      <c r="J640" s="677"/>
      <c r="K640" s="677"/>
    </row>
    <row r="641" spans="1:14" ht="14.1" customHeight="1" x14ac:dyDescent="0.2">
      <c r="A641" s="515"/>
      <c r="B641" s="674">
        <v>41180</v>
      </c>
      <c r="C641" s="675" t="s">
        <v>1671</v>
      </c>
      <c r="D641" s="675"/>
      <c r="E641" s="675"/>
      <c r="F641" s="675"/>
      <c r="G641" s="675">
        <v>673</v>
      </c>
      <c r="H641" s="675">
        <v>67311</v>
      </c>
      <c r="I641" s="676" t="str">
        <f>VLOOKUP(H641,'PLAN CONT'!$B$3:$C$1423,2,0)</f>
        <v>Instituciones financieras</v>
      </c>
      <c r="J641" s="677">
        <v>90</v>
      </c>
      <c r="K641" s="677"/>
    </row>
    <row r="642" spans="1:14" ht="14.1" customHeight="1" x14ac:dyDescent="0.2">
      <c r="A642" s="515"/>
      <c r="B642" s="674"/>
      <c r="C642" s="675" t="s">
        <v>1659</v>
      </c>
      <c r="D642" s="675"/>
      <c r="E642" s="675"/>
      <c r="F642" s="675"/>
      <c r="G642" s="675">
        <v>373</v>
      </c>
      <c r="H642" s="675">
        <v>3731</v>
      </c>
      <c r="I642" s="676" t="str">
        <f>VLOOKUP(H642,'PLAN CONT'!$B$3:$C$1423,2,0)</f>
        <v xml:space="preserve">INTERESES NO DEVENGADOS </v>
      </c>
      <c r="J642" s="677"/>
      <c r="K642" s="677">
        <f>J641</f>
        <v>90</v>
      </c>
    </row>
    <row r="643" spans="1:14" ht="14.1" customHeight="1" x14ac:dyDescent="0.2">
      <c r="A643" s="515"/>
      <c r="B643" s="674"/>
      <c r="C643" s="675"/>
      <c r="D643" s="675"/>
      <c r="E643" s="675"/>
      <c r="F643" s="675"/>
      <c r="G643" s="675"/>
      <c r="H643" s="675"/>
      <c r="I643" s="676"/>
      <c r="J643" s="677"/>
      <c r="K643" s="677"/>
    </row>
    <row r="644" spans="1:14" ht="14.1" customHeight="1" x14ac:dyDescent="0.2">
      <c r="A644" s="515"/>
      <c r="B644" s="674">
        <v>41180</v>
      </c>
      <c r="C644" s="675" t="s">
        <v>1632</v>
      </c>
      <c r="D644" s="675"/>
      <c r="E644" s="675"/>
      <c r="F644" s="675"/>
      <c r="G644" s="675">
        <v>942</v>
      </c>
      <c r="H644" s="675">
        <v>942</v>
      </c>
      <c r="I644" s="676" t="str">
        <f>VLOOKUP(H644,'PLAN CONT'!$B$3:$C$1423,2,0)</f>
        <v>GASTOS DE PERSONAL, DIRECTORES Y GERENTES</v>
      </c>
      <c r="J644" s="677">
        <f>(J622+J623+J638)*$M$625</f>
        <v>1763.3333333333333</v>
      </c>
      <c r="K644" s="677"/>
    </row>
    <row r="645" spans="1:14" ht="14.1" customHeight="1" x14ac:dyDescent="0.2">
      <c r="A645" s="515"/>
      <c r="B645" s="674"/>
      <c r="C645" s="675" t="s">
        <v>1730</v>
      </c>
      <c r="D645" s="675"/>
      <c r="E645" s="675"/>
      <c r="F645" s="675"/>
      <c r="G645" s="675">
        <v>943</v>
      </c>
      <c r="H645" s="675">
        <v>943</v>
      </c>
      <c r="I645" s="676" t="str">
        <f>VLOOKUP(H645,'PLAN CONT'!$B$3:$C$1423,2,0)</f>
        <v>GASTO DE SERVICIOS</v>
      </c>
      <c r="J645" s="677" t="e">
        <f>(J635+J592)*$M$625</f>
        <v>#REF!</v>
      </c>
      <c r="K645" s="677"/>
    </row>
    <row r="646" spans="1:14" ht="14.1" customHeight="1" x14ac:dyDescent="0.2">
      <c r="A646" s="515"/>
      <c r="B646" s="674"/>
      <c r="C646" s="675"/>
      <c r="D646" s="675"/>
      <c r="E646" s="675"/>
      <c r="F646" s="675"/>
      <c r="G646" s="675">
        <v>944</v>
      </c>
      <c r="H646" s="675">
        <v>944</v>
      </c>
      <c r="I646" s="676" t="str">
        <f>VLOOKUP(H646,'PLAN CONT'!$B$3:$C$1423,2,0)</f>
        <v>GASTO DE TRIBUTO</v>
      </c>
      <c r="J646" s="677">
        <v>0</v>
      </c>
      <c r="K646" s="677"/>
      <c r="M646" s="527"/>
      <c r="N646" s="527"/>
    </row>
    <row r="647" spans="1:14" ht="14.1" customHeight="1" x14ac:dyDescent="0.2">
      <c r="A647" s="515"/>
      <c r="B647" s="674"/>
      <c r="C647" s="675"/>
      <c r="D647" s="675"/>
      <c r="E647" s="675"/>
      <c r="F647" s="675"/>
      <c r="G647" s="675">
        <v>945</v>
      </c>
      <c r="H647" s="675">
        <v>945</v>
      </c>
      <c r="I647" s="676" t="str">
        <f>VLOOKUP(H647,'PLAN CONT'!$B$3:$C$1423,2,0)</f>
        <v>GASTO DE GESTION</v>
      </c>
      <c r="J647" s="677">
        <v>0</v>
      </c>
      <c r="K647" s="677"/>
      <c r="M647" s="527"/>
      <c r="N647" s="527"/>
    </row>
    <row r="648" spans="1:14" ht="14.1" customHeight="1" x14ac:dyDescent="0.2">
      <c r="A648" s="515"/>
      <c r="B648" s="674"/>
      <c r="C648" s="675"/>
      <c r="D648" s="675"/>
      <c r="E648" s="675"/>
      <c r="F648" s="675"/>
      <c r="G648" s="675">
        <v>948</v>
      </c>
      <c r="H648" s="675">
        <v>948</v>
      </c>
      <c r="I648" s="676" t="str">
        <f>VLOOKUP(H648,'PLAN CONT'!$B$3:$C$1423,2,0)</f>
        <v>GASTO DE VALUACION</v>
      </c>
      <c r="J648" s="677" t="e">
        <f>(J630+J631)*$M$625</f>
        <v>#REF!</v>
      </c>
      <c r="K648" s="677"/>
      <c r="M648" s="527"/>
      <c r="N648" s="527"/>
    </row>
    <row r="649" spans="1:14" ht="14.1" customHeight="1" x14ac:dyDescent="0.2">
      <c r="A649" s="515"/>
      <c r="B649" s="674"/>
      <c r="C649" s="675"/>
      <c r="D649" s="675"/>
      <c r="E649" s="675"/>
      <c r="F649" s="675"/>
      <c r="G649" s="675">
        <v>952</v>
      </c>
      <c r="H649" s="675">
        <v>952</v>
      </c>
      <c r="I649" s="676" t="str">
        <f>VLOOKUP(H649,'PLAN CONT'!$B$3:$C$1423,2,0)</f>
        <v>GASTOS DE PERSONAL, DIRECTORES Y GERENTES</v>
      </c>
      <c r="J649" s="677">
        <f>(J622+J623+J638)*$M$626</f>
        <v>4114.4444444444443</v>
      </c>
      <c r="K649" s="677"/>
      <c r="M649" s="527"/>
      <c r="N649" s="527"/>
    </row>
    <row r="650" spans="1:14" ht="14.1" customHeight="1" x14ac:dyDescent="0.2">
      <c r="A650" s="515"/>
      <c r="B650" s="674"/>
      <c r="C650" s="675"/>
      <c r="D650" s="675"/>
      <c r="E650" s="675"/>
      <c r="F650" s="675"/>
      <c r="G650" s="675">
        <v>953</v>
      </c>
      <c r="H650" s="675">
        <v>953</v>
      </c>
      <c r="I650" s="676" t="str">
        <f>VLOOKUP(H650,'PLAN CONT'!$B$3:$C$1423,2,0)</f>
        <v>GASTO DE SERVICIOS</v>
      </c>
      <c r="J650" s="677" t="e">
        <f>(J635+J592)*$M$626</f>
        <v>#REF!</v>
      </c>
      <c r="K650" s="677"/>
      <c r="M650" s="527"/>
      <c r="N650" s="527"/>
    </row>
    <row r="651" spans="1:14" ht="14.1" customHeight="1" x14ac:dyDescent="0.2">
      <c r="A651" s="515"/>
      <c r="B651" s="674"/>
      <c r="C651" s="675"/>
      <c r="D651" s="675"/>
      <c r="E651" s="675"/>
      <c r="F651" s="675"/>
      <c r="G651" s="675">
        <v>954</v>
      </c>
      <c r="H651" s="675">
        <v>954</v>
      </c>
      <c r="I651" s="676" t="str">
        <f>VLOOKUP(H651,'PLAN CONT'!$B$3:$C$1423,2,0)</f>
        <v>GASTOS POR TRIBUTOS - VENTAS</v>
      </c>
      <c r="J651" s="677">
        <v>0</v>
      </c>
      <c r="K651" s="677"/>
      <c r="M651" s="527"/>
      <c r="N651" s="527"/>
    </row>
    <row r="652" spans="1:14" ht="14.1" customHeight="1" x14ac:dyDescent="0.2">
      <c r="A652" s="515"/>
      <c r="B652" s="674"/>
      <c r="C652" s="675"/>
      <c r="D652" s="675"/>
      <c r="E652" s="675"/>
      <c r="F652" s="675"/>
      <c r="G652" s="675">
        <v>955</v>
      </c>
      <c r="H652" s="675">
        <v>955</v>
      </c>
      <c r="I652" s="676" t="str">
        <f>VLOOKUP(H652,'PLAN CONT'!$B$3:$C$1423,2,0)</f>
        <v>GASTO DE GESTION</v>
      </c>
      <c r="J652" s="677">
        <v>0</v>
      </c>
      <c r="K652" s="677"/>
      <c r="M652" s="527"/>
      <c r="N652" s="527"/>
    </row>
    <row r="653" spans="1:14" ht="14.1" customHeight="1" x14ac:dyDescent="0.2">
      <c r="A653" s="515"/>
      <c r="B653" s="674"/>
      <c r="C653" s="675"/>
      <c r="D653" s="675"/>
      <c r="E653" s="675"/>
      <c r="F653" s="675"/>
      <c r="G653" s="675">
        <v>958</v>
      </c>
      <c r="H653" s="675">
        <v>958</v>
      </c>
      <c r="I653" s="676" t="str">
        <f>VLOOKUP(H653,'PLAN CONT'!$B$3:$C$1423,2,0)</f>
        <v>GASTO DE VALUACION</v>
      </c>
      <c r="J653" s="677" t="e">
        <f>(J630+J631)*$M$626</f>
        <v>#REF!</v>
      </c>
      <c r="K653" s="677"/>
      <c r="M653" s="527"/>
      <c r="N653" s="527"/>
    </row>
    <row r="654" spans="1:14" ht="14.1" customHeight="1" x14ac:dyDescent="0.2">
      <c r="A654" s="515"/>
      <c r="B654" s="674"/>
      <c r="C654" s="675"/>
      <c r="D654" s="675"/>
      <c r="E654" s="675"/>
      <c r="F654" s="675"/>
      <c r="G654" s="675">
        <v>974</v>
      </c>
      <c r="H654" s="675">
        <v>974</v>
      </c>
      <c r="I654" s="676" t="str">
        <f>VLOOKUP(H654,'PLAN CONT'!$B$3:$C$1423,2,0)</f>
        <v>GASTOS POR TRIBUTO - ITF</v>
      </c>
      <c r="J654" s="677">
        <v>0</v>
      </c>
      <c r="K654" s="677"/>
      <c r="M654" s="527"/>
      <c r="N654" s="527"/>
    </row>
    <row r="655" spans="1:14" ht="14.1" customHeight="1" x14ac:dyDescent="0.2">
      <c r="A655" s="515"/>
      <c r="B655" s="674"/>
      <c r="C655" s="675"/>
      <c r="D655" s="675"/>
      <c r="E655" s="675"/>
      <c r="F655" s="675"/>
      <c r="G655" s="675">
        <v>977</v>
      </c>
      <c r="H655" s="675">
        <v>977</v>
      </c>
      <c r="I655" s="676" t="str">
        <f>VLOOKUP(H655,'PLAN CONT'!$B$3:$C$1423,2,0)</f>
        <v>GASTOS FINANCIEROS</v>
      </c>
      <c r="J655" s="677">
        <f>J641</f>
        <v>90</v>
      </c>
      <c r="K655" s="677"/>
      <c r="M655" s="527"/>
      <c r="N655" s="527"/>
    </row>
    <row r="656" spans="1:14" ht="14.1" customHeight="1" x14ac:dyDescent="0.2">
      <c r="A656" s="515"/>
      <c r="B656" s="674"/>
      <c r="C656" s="675"/>
      <c r="D656" s="675"/>
      <c r="E656" s="675"/>
      <c r="F656" s="675"/>
      <c r="G656" s="675">
        <v>791</v>
      </c>
      <c r="H656" s="675">
        <v>791</v>
      </c>
      <c r="I656" s="676" t="str">
        <f>VLOOKUP(H656,'PLAN CONT'!$B$3:$C$1423,2,0)</f>
        <v>Cargas imputables a cuentas de costos y gastos</v>
      </c>
      <c r="J656" s="677">
        <v>0</v>
      </c>
      <c r="K656" s="677" t="e">
        <f>SUM(J644:J655)</f>
        <v>#REF!</v>
      </c>
      <c r="M656" s="527"/>
      <c r="N656" s="527"/>
    </row>
    <row r="657" spans="1:14" ht="14.1" customHeight="1" x14ac:dyDescent="0.2">
      <c r="A657" s="515"/>
      <c r="B657" s="509"/>
      <c r="C657" s="511"/>
      <c r="D657" s="511"/>
      <c r="E657" s="511"/>
      <c r="F657" s="511"/>
      <c r="G657" s="511"/>
      <c r="H657" s="511"/>
      <c r="I657" s="516"/>
      <c r="J657" s="558"/>
      <c r="K657" s="558"/>
      <c r="M657" s="527"/>
      <c r="N657" s="527"/>
    </row>
    <row r="658" spans="1:14" ht="14.1" customHeight="1" x14ac:dyDescent="0.2">
      <c r="A658" s="515"/>
      <c r="B658" s="570">
        <v>41213</v>
      </c>
      <c r="C658" s="571" t="s">
        <v>1703</v>
      </c>
      <c r="D658" s="571"/>
      <c r="E658" s="571"/>
      <c r="F658" s="571"/>
      <c r="G658" s="571">
        <v>601</v>
      </c>
      <c r="H658" s="571">
        <v>6011</v>
      </c>
      <c r="I658" s="572" t="str">
        <f>VLOOKUP(H658,'PLAN CONT'!$B$3:$C$1423,2,0)</f>
        <v>Mercaderías manufacturadas</v>
      </c>
      <c r="J658" s="573">
        <v>0</v>
      </c>
      <c r="K658" s="573"/>
    </row>
    <row r="659" spans="1:14" ht="14.1" customHeight="1" x14ac:dyDescent="0.2">
      <c r="A659" s="515"/>
      <c r="B659" s="570"/>
      <c r="C659" s="571" t="s">
        <v>1734</v>
      </c>
      <c r="D659" s="571"/>
      <c r="E659" s="571"/>
      <c r="F659" s="571"/>
      <c r="G659" s="571">
        <v>401</v>
      </c>
      <c r="H659" s="571">
        <v>40111</v>
      </c>
      <c r="I659" s="572" t="str">
        <f>VLOOKUP(H659,'PLAN CONT'!$B$3:$C$1423,2,0)</f>
        <v>IGV - Cuenta propia</v>
      </c>
      <c r="J659" s="573">
        <f>J658*18%</f>
        <v>0</v>
      </c>
      <c r="K659" s="573"/>
    </row>
    <row r="660" spans="1:14" ht="14.1" customHeight="1" x14ac:dyDescent="0.2">
      <c r="A660" s="515"/>
      <c r="B660" s="570"/>
      <c r="C660" s="571"/>
      <c r="D660" s="571"/>
      <c r="E660" s="571"/>
      <c r="F660" s="571"/>
      <c r="G660" s="571">
        <v>421</v>
      </c>
      <c r="H660" s="571">
        <v>4212</v>
      </c>
      <c r="I660" s="572" t="str">
        <f>VLOOKUP(H660,'PLAN CONT'!$B$3:$C$1423,2,0)</f>
        <v>Emitidas</v>
      </c>
      <c r="J660" s="573"/>
      <c r="K660" s="573">
        <f>J658+J659</f>
        <v>0</v>
      </c>
    </row>
    <row r="661" spans="1:14" ht="14.1" customHeight="1" x14ac:dyDescent="0.2">
      <c r="A661" s="515"/>
      <c r="B661" s="570"/>
      <c r="C661" s="571"/>
      <c r="D661" s="571"/>
      <c r="E661" s="571"/>
      <c r="F661" s="571"/>
      <c r="G661" s="571"/>
      <c r="H661" s="571"/>
      <c r="I661" s="572"/>
      <c r="J661" s="573"/>
      <c r="K661" s="573"/>
    </row>
    <row r="662" spans="1:14" ht="14.1" customHeight="1" x14ac:dyDescent="0.2">
      <c r="A662" s="515"/>
      <c r="B662" s="570">
        <v>41213</v>
      </c>
      <c r="C662" s="571" t="s">
        <v>1587</v>
      </c>
      <c r="D662" s="571"/>
      <c r="E662" s="571"/>
      <c r="F662" s="571"/>
      <c r="G662" s="571">
        <v>201</v>
      </c>
      <c r="H662" s="571">
        <v>20111</v>
      </c>
      <c r="I662" s="572" t="str">
        <f>VLOOKUP(H662,'PLAN CONT'!$B$3:$C$1423,2,0)</f>
        <v>Costo</v>
      </c>
      <c r="J662" s="573">
        <f>J658</f>
        <v>0</v>
      </c>
      <c r="K662" s="573"/>
    </row>
    <row r="663" spans="1:14" ht="14.1" customHeight="1" x14ac:dyDescent="0.2">
      <c r="A663" s="515"/>
      <c r="B663" s="570"/>
      <c r="C663" s="571"/>
      <c r="D663" s="571"/>
      <c r="E663" s="571"/>
      <c r="F663" s="571"/>
      <c r="G663" s="571">
        <v>611</v>
      </c>
      <c r="H663" s="571">
        <v>6111</v>
      </c>
      <c r="I663" s="572" t="str">
        <f>VLOOKUP(H663,'PLAN CONT'!$B$3:$C$1423,2,0)</f>
        <v>Mercaderías manufacturadas</v>
      </c>
      <c r="J663" s="573"/>
      <c r="K663" s="573">
        <f>J662</f>
        <v>0</v>
      </c>
    </row>
    <row r="664" spans="1:14" ht="14.1" customHeight="1" x14ac:dyDescent="0.2">
      <c r="A664" s="515"/>
      <c r="B664" s="570"/>
      <c r="C664" s="571"/>
      <c r="D664" s="571"/>
      <c r="E664" s="571"/>
      <c r="F664" s="571"/>
      <c r="G664" s="571"/>
      <c r="H664" s="571"/>
      <c r="I664" s="572"/>
      <c r="J664" s="573"/>
      <c r="K664" s="573"/>
    </row>
    <row r="665" spans="1:14" ht="14.1" customHeight="1" x14ac:dyDescent="0.2">
      <c r="A665" s="515"/>
      <c r="B665" s="570">
        <v>41213</v>
      </c>
      <c r="C665" s="571" t="s">
        <v>1735</v>
      </c>
      <c r="D665" s="571"/>
      <c r="E665" s="571"/>
      <c r="F665" s="571"/>
      <c r="G665" s="571">
        <v>121</v>
      </c>
      <c r="H665" s="571">
        <v>1213</v>
      </c>
      <c r="I665" s="572" t="str">
        <f>VLOOKUP(H665,'PLAN CONT'!$B$3:$C$1423,2,0)</f>
        <v>En cobranza</v>
      </c>
      <c r="J665" s="573" t="e">
        <f>K666+K667</f>
        <v>#REF!</v>
      </c>
      <c r="K665" s="573"/>
    </row>
    <row r="666" spans="1:14" ht="14.1" customHeight="1" x14ac:dyDescent="0.2">
      <c r="A666" s="515" t="s">
        <v>1613</v>
      </c>
      <c r="B666" s="570"/>
      <c r="C666" s="571" t="s">
        <v>1734</v>
      </c>
      <c r="D666" s="571"/>
      <c r="E666" s="571"/>
      <c r="F666" s="571"/>
      <c r="G666" s="571">
        <v>401</v>
      </c>
      <c r="H666" s="571">
        <v>40111</v>
      </c>
      <c r="I666" s="572" t="str">
        <f>VLOOKUP(H666,'PLAN CONT'!$B$3:$C$1423,2,0)</f>
        <v>IGV - Cuenta propia</v>
      </c>
      <c r="J666" s="573"/>
      <c r="K666" s="573" t="e">
        <f>K667*18%</f>
        <v>#REF!</v>
      </c>
    </row>
    <row r="667" spans="1:14" ht="14.1" customHeight="1" x14ac:dyDescent="0.2">
      <c r="A667" s="515"/>
      <c r="B667" s="570"/>
      <c r="C667" s="571"/>
      <c r="D667" s="571"/>
      <c r="E667" s="571"/>
      <c r="F667" s="571"/>
      <c r="G667" s="571">
        <v>701</v>
      </c>
      <c r="H667" s="571">
        <v>70111</v>
      </c>
      <c r="I667" s="572" t="str">
        <f>VLOOKUP(H667,'PLAN CONT'!$B$3:$C$1423,2,0)</f>
        <v>Terceros</v>
      </c>
      <c r="J667" s="573"/>
      <c r="K667" s="573" t="e">
        <f>VENTAS!#REF!</f>
        <v>#REF!</v>
      </c>
    </row>
    <row r="668" spans="1:14" ht="14.1" customHeight="1" x14ac:dyDescent="0.2">
      <c r="A668" s="515"/>
      <c r="B668" s="570"/>
      <c r="C668" s="571"/>
      <c r="D668" s="571"/>
      <c r="E668" s="571"/>
      <c r="F668" s="571"/>
      <c r="G668" s="571"/>
      <c r="H668" s="571"/>
      <c r="I668" s="572"/>
      <c r="J668" s="573"/>
      <c r="K668" s="573"/>
    </row>
    <row r="669" spans="1:14" ht="14.1" customHeight="1" x14ac:dyDescent="0.2">
      <c r="A669" s="515"/>
      <c r="B669" s="570">
        <v>41213</v>
      </c>
      <c r="C669" s="571" t="s">
        <v>1732</v>
      </c>
      <c r="D669" s="571"/>
      <c r="E669" s="571"/>
      <c r="F669" s="571"/>
      <c r="G669" s="571">
        <v>691</v>
      </c>
      <c r="H669" s="571">
        <v>69111</v>
      </c>
      <c r="I669" s="572" t="str">
        <f>VLOOKUP(H669,'PLAN CONT'!$B$3:$C$1423,2,0)</f>
        <v>Terceros</v>
      </c>
      <c r="J669" s="573">
        <v>20000</v>
      </c>
      <c r="K669" s="573"/>
    </row>
    <row r="670" spans="1:14" ht="14.1" customHeight="1" x14ac:dyDescent="0.2">
      <c r="A670" s="515"/>
      <c r="B670" s="570"/>
      <c r="C670" s="571" t="s">
        <v>1733</v>
      </c>
      <c r="D670" s="571"/>
      <c r="E670" s="571"/>
      <c r="F670" s="571"/>
      <c r="G670" s="571">
        <v>201</v>
      </c>
      <c r="H670" s="571">
        <v>20111</v>
      </c>
      <c r="I670" s="572" t="str">
        <f>VLOOKUP(H670,'PLAN CONT'!$B$3:$C$1423,2,0)</f>
        <v>Costo</v>
      </c>
      <c r="J670" s="573"/>
      <c r="K670" s="573">
        <f>J669</f>
        <v>20000</v>
      </c>
    </row>
    <row r="671" spans="1:14" ht="14.1" customHeight="1" x14ac:dyDescent="0.2">
      <c r="A671" s="515"/>
      <c r="B671" s="570"/>
      <c r="C671" s="571"/>
      <c r="D671" s="571"/>
      <c r="E671" s="571"/>
      <c r="F671" s="571"/>
      <c r="G671" s="571"/>
      <c r="H671" s="571"/>
      <c r="I671" s="572"/>
      <c r="J671" s="573"/>
      <c r="K671" s="573"/>
    </row>
    <row r="672" spans="1:14" ht="14.1" customHeight="1" x14ac:dyDescent="0.2">
      <c r="A672" s="515"/>
      <c r="B672" s="570">
        <v>41213</v>
      </c>
      <c r="C672" s="571" t="s">
        <v>1645</v>
      </c>
      <c r="D672" s="571"/>
      <c r="E672" s="571"/>
      <c r="F672" s="571"/>
      <c r="G672" s="571">
        <v>101</v>
      </c>
      <c r="H672" s="571">
        <v>1011</v>
      </c>
      <c r="I672" s="572" t="str">
        <f>VLOOKUP(H672,'PLAN CONT'!$B$3:$C$1423,2,0)</f>
        <v xml:space="preserve">EFECTIVO </v>
      </c>
      <c r="J672" s="573" t="e">
        <f>EFECT!#REF!</f>
        <v>#REF!</v>
      </c>
      <c r="K672" s="573"/>
    </row>
    <row r="673" spans="1:11" ht="14.1" customHeight="1" x14ac:dyDescent="0.2">
      <c r="A673" s="515" t="s">
        <v>1614</v>
      </c>
      <c r="B673" s="570"/>
      <c r="C673" s="571" t="s">
        <v>1646</v>
      </c>
      <c r="D673" s="571"/>
      <c r="E673" s="571"/>
      <c r="F673" s="571"/>
      <c r="G673" s="571">
        <v>121</v>
      </c>
      <c r="H673" s="571">
        <v>1213</v>
      </c>
      <c r="I673" s="572" t="str">
        <f>VLOOKUP(H673,'PLAN CONT'!$B$3:$C$1423,2,0)</f>
        <v>En cobranza</v>
      </c>
      <c r="J673" s="573"/>
      <c r="K673" s="573" t="e">
        <f>EFECT!#REF!</f>
        <v>#REF!</v>
      </c>
    </row>
    <row r="674" spans="1:11" ht="14.1" customHeight="1" x14ac:dyDescent="0.2">
      <c r="A674" s="515"/>
      <c r="B674" s="570"/>
      <c r="C674" s="571"/>
      <c r="D674" s="571"/>
      <c r="E674" s="571"/>
      <c r="F674" s="571"/>
      <c r="G674" s="571"/>
      <c r="H674" s="571"/>
      <c r="I674" s="572"/>
      <c r="J674" s="573"/>
      <c r="K674" s="573"/>
    </row>
    <row r="675" spans="1:11" ht="14.1" customHeight="1" x14ac:dyDescent="0.2">
      <c r="A675" s="515"/>
      <c r="B675" s="570">
        <v>41213</v>
      </c>
      <c r="C675" s="571" t="s">
        <v>1686</v>
      </c>
      <c r="D675" s="571"/>
      <c r="E675" s="571"/>
      <c r="F675" s="571"/>
      <c r="G675" s="571">
        <v>104</v>
      </c>
      <c r="H675" s="571">
        <v>1041</v>
      </c>
      <c r="I675" s="572" t="str">
        <f>VLOOKUP(H675,'PLAN CONT'!$B$3:$C$1423,2,0)</f>
        <v>Cuentas corrientes operativas</v>
      </c>
      <c r="J675" s="573" t="e">
        <f>EFECT!#REF!</f>
        <v>#REF!</v>
      </c>
      <c r="K675" s="573"/>
    </row>
    <row r="676" spans="1:11" ht="14.1" customHeight="1" x14ac:dyDescent="0.2">
      <c r="A676" s="515" t="s">
        <v>1615</v>
      </c>
      <c r="B676" s="570"/>
      <c r="C676" s="571" t="s">
        <v>1646</v>
      </c>
      <c r="D676" s="571"/>
      <c r="E676" s="571"/>
      <c r="F676" s="571"/>
      <c r="G676" s="571">
        <v>101</v>
      </c>
      <c r="H676" s="571">
        <v>1011</v>
      </c>
      <c r="I676" s="572" t="str">
        <f>VLOOKUP(H676,'PLAN CONT'!$B$3:$C$1423,2,0)</f>
        <v xml:space="preserve">EFECTIVO </v>
      </c>
      <c r="J676" s="573"/>
      <c r="K676" s="573" t="e">
        <f>EFECT!#REF!</f>
        <v>#REF!</v>
      </c>
    </row>
    <row r="677" spans="1:11" ht="14.1" customHeight="1" x14ac:dyDescent="0.2">
      <c r="A677" s="515"/>
      <c r="B677" s="570"/>
      <c r="C677" s="571"/>
      <c r="D677" s="571"/>
      <c r="E677" s="571"/>
      <c r="F677" s="571"/>
      <c r="G677" s="571"/>
      <c r="H677" s="571"/>
      <c r="I677" s="572"/>
      <c r="J677" s="573"/>
      <c r="K677" s="573"/>
    </row>
    <row r="678" spans="1:11" ht="14.1" customHeight="1" x14ac:dyDescent="0.2">
      <c r="A678" s="515"/>
      <c r="B678" s="570">
        <v>41213</v>
      </c>
      <c r="C678" s="571" t="s">
        <v>1645</v>
      </c>
      <c r="D678" s="571"/>
      <c r="E678" s="571"/>
      <c r="F678" s="571"/>
      <c r="G678" s="571">
        <v>104</v>
      </c>
      <c r="H678" s="571">
        <v>1041</v>
      </c>
      <c r="I678" s="572" t="str">
        <f>VLOOKUP(H678,'PLAN CONT'!$B$3:$C$1423,2,0)</f>
        <v>Cuentas corrientes operativas</v>
      </c>
      <c r="J678" s="573">
        <f>K679</f>
        <v>0</v>
      </c>
      <c r="K678" s="573"/>
    </row>
    <row r="679" spans="1:11" ht="14.1" customHeight="1" x14ac:dyDescent="0.2">
      <c r="A679" s="515"/>
      <c r="B679" s="570"/>
      <c r="C679" s="571" t="s">
        <v>1650</v>
      </c>
      <c r="D679" s="571"/>
      <c r="E679" s="571"/>
      <c r="F679" s="571"/>
      <c r="G679" s="571">
        <v>121</v>
      </c>
      <c r="H679" s="571">
        <v>1213</v>
      </c>
      <c r="I679" s="572" t="str">
        <f>VLOOKUP(H679,'PLAN CONT'!$B$3:$C$1423,2,0)</f>
        <v>En cobranza</v>
      </c>
      <c r="J679" s="573"/>
      <c r="K679" s="573">
        <v>0</v>
      </c>
    </row>
    <row r="680" spans="1:11" ht="14.1" customHeight="1" x14ac:dyDescent="0.2">
      <c r="A680" s="515"/>
      <c r="B680" s="570"/>
      <c r="C680" s="571"/>
      <c r="D680" s="571"/>
      <c r="E680" s="571"/>
      <c r="F680" s="571"/>
      <c r="G680" s="571"/>
      <c r="H680" s="571"/>
      <c r="I680" s="572"/>
      <c r="J680" s="573"/>
      <c r="K680" s="573"/>
    </row>
    <row r="681" spans="1:11" ht="14.1" customHeight="1" x14ac:dyDescent="0.2">
      <c r="A681" s="515"/>
      <c r="B681" s="570">
        <v>41213</v>
      </c>
      <c r="C681" s="571" t="s">
        <v>1686</v>
      </c>
      <c r="D681" s="571"/>
      <c r="E681" s="571"/>
      <c r="F681" s="571"/>
      <c r="G681" s="571">
        <v>401</v>
      </c>
      <c r="H681" s="571">
        <v>40173</v>
      </c>
      <c r="I681" s="572" t="str">
        <f>VLOOKUP(H681,'PLAN CONT'!$B$3:$C$1423,2,0)</f>
        <v>Renta de quinta categoría</v>
      </c>
      <c r="J681" s="573">
        <f>'CTA CTE'!J244</f>
        <v>200</v>
      </c>
      <c r="K681" s="573"/>
    </row>
    <row r="682" spans="1:11" ht="14.1" customHeight="1" x14ac:dyDescent="0.2">
      <c r="A682" s="515" t="s">
        <v>1616</v>
      </c>
      <c r="B682" s="570"/>
      <c r="C682" s="571" t="s">
        <v>1650</v>
      </c>
      <c r="D682" s="571"/>
      <c r="E682" s="571"/>
      <c r="F682" s="571"/>
      <c r="G682" s="571">
        <v>403</v>
      </c>
      <c r="H682" s="571">
        <v>4031</v>
      </c>
      <c r="I682" s="572" t="str">
        <f>VLOOKUP(H682,'PLAN CONT'!$B$3:$C$1423,2,0)</f>
        <v>ESSALUD</v>
      </c>
      <c r="J682" s="573">
        <f>'CTA CTE'!J245</f>
        <v>450</v>
      </c>
      <c r="K682" s="573"/>
    </row>
    <row r="683" spans="1:11" ht="14.1" customHeight="1" x14ac:dyDescent="0.2">
      <c r="A683" s="515"/>
      <c r="B683" s="570"/>
      <c r="C683" s="571"/>
      <c r="D683" s="571"/>
      <c r="E683" s="571"/>
      <c r="F683" s="571"/>
      <c r="G683" s="571">
        <v>403</v>
      </c>
      <c r="H683" s="571">
        <v>4032</v>
      </c>
      <c r="I683" s="572" t="str">
        <f>VLOOKUP(H683,'PLAN CONT'!$B$3:$C$1423,2,0)</f>
        <v>ONP</v>
      </c>
      <c r="J683" s="573">
        <f>'CTA CTE'!J246</f>
        <v>300</v>
      </c>
      <c r="K683" s="573"/>
    </row>
    <row r="684" spans="1:11" ht="14.1" customHeight="1" x14ac:dyDescent="0.2">
      <c r="A684" s="515"/>
      <c r="B684" s="570"/>
      <c r="C684" s="571"/>
      <c r="D684" s="571"/>
      <c r="E684" s="571"/>
      <c r="F684" s="571"/>
      <c r="G684" s="571">
        <v>407</v>
      </c>
      <c r="H684" s="571">
        <v>407</v>
      </c>
      <c r="I684" s="572" t="str">
        <f>VLOOKUP(H684,'PLAN CONT'!$B$3:$C$1423,2,0)</f>
        <v>Administradoras de fondos de pensiones</v>
      </c>
      <c r="J684" s="573">
        <f>'CTA CTE'!J247</f>
        <v>350</v>
      </c>
      <c r="K684" s="573"/>
    </row>
    <row r="685" spans="1:11" ht="14.1" customHeight="1" x14ac:dyDescent="0.2">
      <c r="A685" s="515"/>
      <c r="B685" s="570"/>
      <c r="C685" s="571"/>
      <c r="D685" s="571"/>
      <c r="E685" s="571"/>
      <c r="F685" s="571"/>
      <c r="G685" s="571">
        <v>659</v>
      </c>
      <c r="H685" s="571">
        <v>6592</v>
      </c>
      <c r="I685" s="572" t="str">
        <f>VLOOKUP(H685,'PLAN CONT'!$B$3:$C$1423,2,0)</f>
        <v>Sanciones administrativas</v>
      </c>
      <c r="J685" s="573">
        <f>'CTA CTE'!J248</f>
        <v>580</v>
      </c>
      <c r="K685" s="573"/>
    </row>
    <row r="686" spans="1:11" ht="14.1" customHeight="1" x14ac:dyDescent="0.2">
      <c r="A686" s="515"/>
      <c r="B686" s="570"/>
      <c r="C686" s="571"/>
      <c r="D686" s="571"/>
      <c r="E686" s="571"/>
      <c r="F686" s="571"/>
      <c r="G686" s="571">
        <v>411</v>
      </c>
      <c r="H686" s="571">
        <v>4111</v>
      </c>
      <c r="I686" s="572" t="str">
        <f>VLOOKUP(H686,'PLAN CONT'!$B$3:$C$1423,2,0)</f>
        <v>Sueldos y salarios por pagar</v>
      </c>
      <c r="J686" s="573">
        <f>'CTA CTE'!J251</f>
        <v>4150</v>
      </c>
      <c r="K686" s="573"/>
    </row>
    <row r="687" spans="1:11" ht="14.1" customHeight="1" x14ac:dyDescent="0.2">
      <c r="A687" s="515"/>
      <c r="B687" s="570"/>
      <c r="C687" s="571"/>
      <c r="D687" s="571"/>
      <c r="E687" s="571"/>
      <c r="F687" s="571"/>
      <c r="G687" s="571">
        <v>451</v>
      </c>
      <c r="H687" s="571">
        <v>4511</v>
      </c>
      <c r="I687" s="572" t="str">
        <f>VLOOKUP(H687,'PLAN CONT'!$B$3:$C$1423,2,0)</f>
        <v>Instituciones financieras</v>
      </c>
      <c r="J687" s="573">
        <f>'CTA CTE'!J249</f>
        <v>1120</v>
      </c>
      <c r="K687" s="573"/>
    </row>
    <row r="688" spans="1:11" ht="14.1" customHeight="1" x14ac:dyDescent="0.2">
      <c r="A688" s="515"/>
      <c r="B688" s="570"/>
      <c r="C688" s="571"/>
      <c r="D688" s="571"/>
      <c r="E688" s="571"/>
      <c r="F688" s="571"/>
      <c r="G688" s="571">
        <v>455</v>
      </c>
      <c r="H688" s="571">
        <v>45511</v>
      </c>
      <c r="I688" s="572" t="str">
        <f>VLOOKUP(H688,'PLAN CONT'!$B$3:$C$1423,2,0)</f>
        <v>Instituciones financieras</v>
      </c>
      <c r="J688" s="573">
        <f>'CTA CTE'!J250</f>
        <v>80</v>
      </c>
      <c r="K688" s="573"/>
    </row>
    <row r="689" spans="1:13" ht="14.1" customHeight="1" x14ac:dyDescent="0.2">
      <c r="A689" s="515"/>
      <c r="B689" s="570"/>
      <c r="C689" s="571"/>
      <c r="D689" s="571"/>
      <c r="E689" s="571"/>
      <c r="F689" s="571"/>
      <c r="G689" s="571">
        <v>104</v>
      </c>
      <c r="H689" s="571">
        <v>1041</v>
      </c>
      <c r="I689" s="572" t="str">
        <f>VLOOKUP(H689,'PLAN CONT'!$B$3:$C$1423,2,0)</f>
        <v>Cuentas corrientes operativas</v>
      </c>
      <c r="J689" s="573"/>
      <c r="K689" s="573">
        <f>'CTA CTE'!J244+'CTA CTE'!J245+'CTA CTE'!J246+'CTA CTE'!J247+'CTA CTE'!J248+'CTA CTE'!J249+'CTA CTE'!J250+'CTA CTE'!J251</f>
        <v>7230</v>
      </c>
    </row>
    <row r="690" spans="1:13" ht="14.1" customHeight="1" x14ac:dyDescent="0.2">
      <c r="A690" s="515"/>
      <c r="B690" s="570"/>
      <c r="C690" s="571"/>
      <c r="D690" s="571"/>
      <c r="E690" s="571"/>
      <c r="F690" s="571"/>
      <c r="G690" s="571"/>
      <c r="H690" s="571"/>
      <c r="I690" s="572"/>
      <c r="J690" s="573"/>
      <c r="K690" s="573"/>
    </row>
    <row r="691" spans="1:13" ht="14.1" customHeight="1" x14ac:dyDescent="0.2">
      <c r="A691" s="515"/>
      <c r="B691" s="570">
        <v>41213</v>
      </c>
      <c r="C691" s="571" t="s">
        <v>1653</v>
      </c>
      <c r="D691" s="571"/>
      <c r="E691" s="571"/>
      <c r="F691" s="571"/>
      <c r="G691" s="571">
        <v>621</v>
      </c>
      <c r="H691" s="571">
        <v>6211</v>
      </c>
      <c r="I691" s="572" t="str">
        <f>VLOOKUP(H691,'PLAN CONT'!$B$3:$C$1423,2,0)</f>
        <v>Sueldos y salarios</v>
      </c>
      <c r="J691" s="573">
        <v>5000</v>
      </c>
      <c r="K691" s="573"/>
    </row>
    <row r="692" spans="1:13" ht="14.1" customHeight="1" x14ac:dyDescent="0.2">
      <c r="A692" s="515" t="s">
        <v>1617</v>
      </c>
      <c r="B692" s="570"/>
      <c r="C692" s="571" t="s">
        <v>1736</v>
      </c>
      <c r="D692" s="571"/>
      <c r="E692" s="571"/>
      <c r="F692" s="571"/>
      <c r="G692" s="571">
        <v>627</v>
      </c>
      <c r="H692" s="571">
        <v>6271</v>
      </c>
      <c r="I692" s="572" t="str">
        <f>VLOOKUP(H692,'PLAN CONT'!$B$3:$C$1423,2,0)</f>
        <v>Régimen de prestaciones de salud</v>
      </c>
      <c r="J692" s="573">
        <v>450</v>
      </c>
      <c r="K692" s="573"/>
    </row>
    <row r="693" spans="1:13" ht="14.1" customHeight="1" x14ac:dyDescent="0.2">
      <c r="A693" s="515"/>
      <c r="B693" s="570"/>
      <c r="C693" s="571"/>
      <c r="D693" s="571"/>
      <c r="E693" s="571"/>
      <c r="F693" s="571"/>
      <c r="G693" s="571">
        <v>401</v>
      </c>
      <c r="H693" s="571">
        <v>40173</v>
      </c>
      <c r="I693" s="572" t="str">
        <f>VLOOKUP(H693,'PLAN CONT'!$B$3:$C$1423,2,0)</f>
        <v>Renta de quinta categoría</v>
      </c>
      <c r="J693" s="573"/>
      <c r="K693" s="573">
        <v>200</v>
      </c>
    </row>
    <row r="694" spans="1:13" ht="14.1" customHeight="1" x14ac:dyDescent="0.2">
      <c r="A694" s="515"/>
      <c r="B694" s="570"/>
      <c r="C694" s="571"/>
      <c r="D694" s="571"/>
      <c r="E694" s="571"/>
      <c r="F694" s="571"/>
      <c r="G694" s="571">
        <v>403</v>
      </c>
      <c r="H694" s="571">
        <v>4031</v>
      </c>
      <c r="I694" s="572" t="str">
        <f>VLOOKUP(H694,'PLAN CONT'!$B$3:$C$1423,2,0)</f>
        <v>ESSALUD</v>
      </c>
      <c r="J694" s="573"/>
      <c r="K694" s="573">
        <v>450</v>
      </c>
      <c r="M694" s="519">
        <v>0.3</v>
      </c>
    </row>
    <row r="695" spans="1:13" ht="14.1" customHeight="1" x14ac:dyDescent="0.2">
      <c r="A695" s="515"/>
      <c r="B695" s="570"/>
      <c r="C695" s="571"/>
      <c r="D695" s="571"/>
      <c r="E695" s="571"/>
      <c r="F695" s="571"/>
      <c r="G695" s="571">
        <v>403</v>
      </c>
      <c r="H695" s="571">
        <v>4032</v>
      </c>
      <c r="I695" s="572" t="str">
        <f>VLOOKUP(H695,'PLAN CONT'!$B$3:$C$1423,2,0)</f>
        <v>ONP</v>
      </c>
      <c r="J695" s="573"/>
      <c r="K695" s="573">
        <v>300</v>
      </c>
      <c r="M695" s="519">
        <v>0.7</v>
      </c>
    </row>
    <row r="696" spans="1:13" ht="14.1" customHeight="1" x14ac:dyDescent="0.2">
      <c r="A696" s="515"/>
      <c r="B696" s="570"/>
      <c r="C696" s="571"/>
      <c r="D696" s="571"/>
      <c r="E696" s="571"/>
      <c r="F696" s="571"/>
      <c r="G696" s="571">
        <v>407</v>
      </c>
      <c r="H696" s="571">
        <v>407</v>
      </c>
      <c r="I696" s="572" t="str">
        <f>VLOOKUP(H696,'PLAN CONT'!$B$3:$C$1423,2,0)</f>
        <v>Administradoras de fondos de pensiones</v>
      </c>
      <c r="J696" s="573">
        <v>0</v>
      </c>
      <c r="K696" s="573">
        <v>350</v>
      </c>
      <c r="M696" s="519"/>
    </row>
    <row r="697" spans="1:13" ht="14.1" customHeight="1" x14ac:dyDescent="0.2">
      <c r="A697" s="515"/>
      <c r="B697" s="570"/>
      <c r="C697" s="571"/>
      <c r="D697" s="571"/>
      <c r="E697" s="571"/>
      <c r="F697" s="571"/>
      <c r="G697" s="571">
        <v>411</v>
      </c>
      <c r="H697" s="571">
        <v>4111</v>
      </c>
      <c r="I697" s="572" t="str">
        <f>VLOOKUP(H697,'PLAN CONT'!$B$3:$C$1423,2,0)</f>
        <v>Sueldos y salarios por pagar</v>
      </c>
      <c r="J697" s="573"/>
      <c r="K697" s="573">
        <v>4150</v>
      </c>
      <c r="M697" s="519"/>
    </row>
    <row r="698" spans="1:13" ht="14.1" customHeight="1" x14ac:dyDescent="0.2">
      <c r="A698" s="515"/>
      <c r="B698" s="570"/>
      <c r="C698" s="571"/>
      <c r="D698" s="571"/>
      <c r="E698" s="571"/>
      <c r="F698" s="571"/>
      <c r="G698" s="571"/>
      <c r="H698" s="571"/>
      <c r="I698" s="572"/>
      <c r="J698" s="573"/>
      <c r="K698" s="573"/>
    </row>
    <row r="699" spans="1:13" ht="14.1" customHeight="1" x14ac:dyDescent="0.2">
      <c r="A699" s="515"/>
      <c r="B699" s="570">
        <v>41213</v>
      </c>
      <c r="C699" s="571" t="s">
        <v>1709</v>
      </c>
      <c r="D699" s="571"/>
      <c r="E699" s="571"/>
      <c r="F699" s="571"/>
      <c r="G699" s="571">
        <v>681</v>
      </c>
      <c r="H699" s="571">
        <v>68143</v>
      </c>
      <c r="I699" s="572" t="str">
        <f>VLOOKUP(H699,'PLAN CONT'!$B$3:$C$1423,2,0)</f>
        <v>Equipo de transporte</v>
      </c>
      <c r="J699" s="573">
        <v>1083.33</v>
      </c>
      <c r="K699" s="573"/>
    </row>
    <row r="700" spans="1:13" ht="14.1" customHeight="1" x14ac:dyDescent="0.2">
      <c r="A700" s="515"/>
      <c r="B700" s="570"/>
      <c r="C700" s="571" t="s">
        <v>1737</v>
      </c>
      <c r="D700" s="571"/>
      <c r="E700" s="571"/>
      <c r="F700" s="571"/>
      <c r="G700" s="571">
        <v>681</v>
      </c>
      <c r="H700" s="571">
        <v>68145</v>
      </c>
      <c r="I700" s="572" t="str">
        <f>VLOOKUP(H700,'PLAN CONT'!$B$3:$C$1423,2,0)</f>
        <v>Equipos diversos</v>
      </c>
      <c r="J700" s="573" t="e">
        <f>'ACTIVO '!#REF!/12</f>
        <v>#REF!</v>
      </c>
      <c r="K700" s="573"/>
    </row>
    <row r="701" spans="1:13" ht="14.1" customHeight="1" x14ac:dyDescent="0.2">
      <c r="A701" s="515"/>
      <c r="B701" s="570"/>
      <c r="C701" s="571"/>
      <c r="D701" s="571"/>
      <c r="E701" s="571"/>
      <c r="F701" s="571"/>
      <c r="G701" s="571">
        <v>391</v>
      </c>
      <c r="H701" s="571">
        <v>39133</v>
      </c>
      <c r="I701" s="572" t="str">
        <f>VLOOKUP(H701,'PLAN CONT'!$B$3:$C$1423,2,0)</f>
        <v>Equipo de transporte</v>
      </c>
      <c r="J701" s="573"/>
      <c r="K701" s="573">
        <f>J699</f>
        <v>1083.33</v>
      </c>
    </row>
    <row r="702" spans="1:13" ht="14.1" customHeight="1" x14ac:dyDescent="0.2">
      <c r="A702" s="515"/>
      <c r="B702" s="570"/>
      <c r="C702" s="571"/>
      <c r="D702" s="571"/>
      <c r="E702" s="571"/>
      <c r="F702" s="571"/>
      <c r="G702" s="571">
        <v>391</v>
      </c>
      <c r="H702" s="571">
        <v>39135</v>
      </c>
      <c r="I702" s="572" t="str">
        <f>VLOOKUP(H702,'PLAN CONT'!$B$3:$C$1423,2,0)</f>
        <v>Equipos diversos</v>
      </c>
      <c r="J702" s="573"/>
      <c r="K702" s="573" t="e">
        <f>J700:J700</f>
        <v>#REF!</v>
      </c>
    </row>
    <row r="703" spans="1:13" ht="14.1" customHeight="1" x14ac:dyDescent="0.2">
      <c r="A703" s="515"/>
      <c r="B703" s="570"/>
      <c r="C703" s="571"/>
      <c r="D703" s="571"/>
      <c r="E703" s="571"/>
      <c r="F703" s="571"/>
      <c r="G703" s="571"/>
      <c r="H703" s="571"/>
      <c r="I703" s="572"/>
      <c r="J703" s="573"/>
      <c r="K703" s="573"/>
    </row>
    <row r="704" spans="1:13" ht="14.1" customHeight="1" x14ac:dyDescent="0.2">
      <c r="A704" s="515"/>
      <c r="B704" s="570">
        <v>41213</v>
      </c>
      <c r="C704" s="571" t="s">
        <v>1655</v>
      </c>
      <c r="D704" s="571"/>
      <c r="E704" s="571"/>
      <c r="F704" s="571"/>
      <c r="G704" s="571">
        <v>632</v>
      </c>
      <c r="H704" s="571">
        <v>6321</v>
      </c>
      <c r="I704" s="572" t="str">
        <f>VLOOKUP(H704,'PLAN CONT'!$B$3:$C$1423,2,0)</f>
        <v>Honorarios</v>
      </c>
      <c r="J704" s="573">
        <v>500</v>
      </c>
      <c r="K704" s="573"/>
    </row>
    <row r="705" spans="1:11" ht="14.1" customHeight="1" x14ac:dyDescent="0.2">
      <c r="A705" s="515"/>
      <c r="B705" s="570"/>
      <c r="C705" s="571" t="s">
        <v>1738</v>
      </c>
      <c r="D705" s="571"/>
      <c r="E705" s="571"/>
      <c r="F705" s="571"/>
      <c r="G705" s="571">
        <v>424</v>
      </c>
      <c r="H705" s="571">
        <v>424</v>
      </c>
      <c r="I705" s="572" t="str">
        <f>VLOOKUP(H705,'PLAN CONT'!$B$3:$C$1423,2,0)</f>
        <v>Honorarios por pagar</v>
      </c>
      <c r="J705" s="573">
        <v>0</v>
      </c>
      <c r="K705" s="573">
        <f>J704</f>
        <v>500</v>
      </c>
    </row>
    <row r="706" spans="1:11" ht="14.1" customHeight="1" x14ac:dyDescent="0.2">
      <c r="A706" s="515"/>
      <c r="B706" s="570"/>
      <c r="C706" s="571"/>
      <c r="D706" s="571"/>
      <c r="E706" s="571"/>
      <c r="F706" s="571"/>
      <c r="G706" s="571"/>
      <c r="H706" s="571"/>
      <c r="I706" s="572"/>
      <c r="J706" s="573"/>
      <c r="K706" s="573"/>
    </row>
    <row r="707" spans="1:11" ht="14.1" customHeight="1" x14ac:dyDescent="0.2">
      <c r="A707" s="515"/>
      <c r="B707" s="570">
        <v>41213</v>
      </c>
      <c r="C707" s="571" t="s">
        <v>1739</v>
      </c>
      <c r="D707" s="571"/>
      <c r="E707" s="571"/>
      <c r="F707" s="571"/>
      <c r="G707" s="571">
        <v>629</v>
      </c>
      <c r="H707" s="571">
        <v>6291</v>
      </c>
      <c r="I707" s="572" t="str">
        <f>VLOOKUP(H707,'PLAN CONT'!$B$3:$C$1423,2,0)</f>
        <v>Compensación por tiempo de servicio</v>
      </c>
      <c r="J707" s="573">
        <f>PLANILLA!K26</f>
        <v>427.77777777777777</v>
      </c>
      <c r="K707" s="573"/>
    </row>
    <row r="708" spans="1:11" ht="14.1" customHeight="1" x14ac:dyDescent="0.2">
      <c r="A708" s="515"/>
      <c r="B708" s="570"/>
      <c r="C708" s="571"/>
      <c r="D708" s="571"/>
      <c r="E708" s="571"/>
      <c r="F708" s="571"/>
      <c r="G708" s="571">
        <v>415</v>
      </c>
      <c r="H708" s="571">
        <v>4151</v>
      </c>
      <c r="I708" s="572" t="str">
        <f>VLOOKUP(H708,'PLAN CONT'!$B$3:$C$1423,2,0)</f>
        <v>Compensación por tiempo de servicios</v>
      </c>
      <c r="J708" s="573">
        <v>0</v>
      </c>
      <c r="K708" s="573">
        <f>J707</f>
        <v>427.77777777777777</v>
      </c>
    </row>
    <row r="709" spans="1:11" ht="14.1" customHeight="1" x14ac:dyDescent="0.2">
      <c r="A709" s="515"/>
      <c r="B709" s="570"/>
      <c r="C709" s="571"/>
      <c r="D709" s="571"/>
      <c r="E709" s="571"/>
      <c r="F709" s="571"/>
      <c r="G709" s="571"/>
      <c r="H709" s="571"/>
      <c r="I709" s="572"/>
      <c r="J709" s="573"/>
      <c r="K709" s="573"/>
    </row>
    <row r="710" spans="1:11" ht="14.1" customHeight="1" x14ac:dyDescent="0.2">
      <c r="A710" s="515"/>
      <c r="B710" s="570">
        <v>41213</v>
      </c>
      <c r="C710" s="571" t="s">
        <v>1671</v>
      </c>
      <c r="D710" s="571"/>
      <c r="E710" s="571"/>
      <c r="F710" s="571"/>
      <c r="G710" s="571">
        <v>673</v>
      </c>
      <c r="H710" s="571">
        <v>67311</v>
      </c>
      <c r="I710" s="572" t="str">
        <f>VLOOKUP(H710,'PLAN CONT'!$B$3:$C$1423,2,0)</f>
        <v>Instituciones financieras</v>
      </c>
      <c r="J710" s="573">
        <v>80</v>
      </c>
      <c r="K710" s="573"/>
    </row>
    <row r="711" spans="1:11" ht="14.1" customHeight="1" x14ac:dyDescent="0.2">
      <c r="A711" s="515"/>
      <c r="B711" s="570"/>
      <c r="C711" s="571" t="s">
        <v>1659</v>
      </c>
      <c r="D711" s="571"/>
      <c r="E711" s="571"/>
      <c r="F711" s="571"/>
      <c r="G711" s="571">
        <v>373</v>
      </c>
      <c r="H711" s="571">
        <v>3731</v>
      </c>
      <c r="I711" s="572" t="str">
        <f>VLOOKUP(H711,'PLAN CONT'!$B$3:$C$1423,2,0)</f>
        <v xml:space="preserve">INTERESES NO DEVENGADOS </v>
      </c>
      <c r="J711" s="573"/>
      <c r="K711" s="573">
        <f>J710</f>
        <v>80</v>
      </c>
    </row>
    <row r="712" spans="1:11" ht="14.1" customHeight="1" x14ac:dyDescent="0.2">
      <c r="A712" s="515"/>
      <c r="B712" s="570"/>
      <c r="C712" s="571"/>
      <c r="D712" s="571"/>
      <c r="E712" s="571"/>
      <c r="F712" s="571"/>
      <c r="G712" s="571"/>
      <c r="H712" s="571"/>
      <c r="I712" s="572"/>
      <c r="J712" s="573"/>
      <c r="K712" s="573"/>
    </row>
    <row r="713" spans="1:11" ht="14.1" customHeight="1" x14ac:dyDescent="0.2">
      <c r="A713" s="515"/>
      <c r="B713" s="570">
        <v>41213</v>
      </c>
      <c r="C713" s="571" t="s">
        <v>1632</v>
      </c>
      <c r="D713" s="571"/>
      <c r="E713" s="571"/>
      <c r="F713" s="571"/>
      <c r="G713" s="571">
        <v>942</v>
      </c>
      <c r="H713" s="571">
        <v>942</v>
      </c>
      <c r="I713" s="572" t="str">
        <f>VLOOKUP(H713,'PLAN CONT'!$B$3:$C$1423,2,0)</f>
        <v>GASTOS DE PERSONAL, DIRECTORES Y GERENTES</v>
      </c>
      <c r="J713" s="573">
        <f>(J691+J692+J707)*$M$694</f>
        <v>1763.3333333333333</v>
      </c>
      <c r="K713" s="573"/>
    </row>
    <row r="714" spans="1:11" ht="14.1" customHeight="1" x14ac:dyDescent="0.2">
      <c r="A714" s="515"/>
      <c r="B714" s="570"/>
      <c r="C714" s="571" t="s">
        <v>1740</v>
      </c>
      <c r="D714" s="571"/>
      <c r="E714" s="571"/>
      <c r="F714" s="571"/>
      <c r="G714" s="571">
        <v>943</v>
      </c>
      <c r="H714" s="571">
        <v>943</v>
      </c>
      <c r="I714" s="572" t="str">
        <f>VLOOKUP(H714,'PLAN CONT'!$B$3:$C$1423,2,0)</f>
        <v>GASTO DE SERVICIOS</v>
      </c>
      <c r="J714" s="573">
        <f>(J704+J661)*$M$694</f>
        <v>150</v>
      </c>
      <c r="K714" s="573"/>
    </row>
    <row r="715" spans="1:11" ht="14.1" customHeight="1" x14ac:dyDescent="0.2">
      <c r="A715" s="515"/>
      <c r="B715" s="570"/>
      <c r="C715" s="571"/>
      <c r="D715" s="571"/>
      <c r="E715" s="571"/>
      <c r="F715" s="571"/>
      <c r="G715" s="571">
        <v>944</v>
      </c>
      <c r="H715" s="571">
        <v>944</v>
      </c>
      <c r="I715" s="572" t="str">
        <f>VLOOKUP(H715,'PLAN CONT'!$B$3:$C$1423,2,0)</f>
        <v>GASTO DE TRIBUTO</v>
      </c>
      <c r="J715" s="573">
        <v>0</v>
      </c>
      <c r="K715" s="573"/>
    </row>
    <row r="716" spans="1:11" ht="14.1" customHeight="1" x14ac:dyDescent="0.2">
      <c r="A716" s="515"/>
      <c r="B716" s="570"/>
      <c r="C716" s="571"/>
      <c r="D716" s="571"/>
      <c r="E716" s="571"/>
      <c r="F716" s="571"/>
      <c r="G716" s="571">
        <v>945</v>
      </c>
      <c r="H716" s="571">
        <v>945</v>
      </c>
      <c r="I716" s="572" t="str">
        <f>VLOOKUP(H716,'PLAN CONT'!$B$3:$C$1423,2,0)</f>
        <v>GASTO DE GESTION</v>
      </c>
      <c r="J716" s="573">
        <f>J685</f>
        <v>580</v>
      </c>
      <c r="K716" s="573"/>
    </row>
    <row r="717" spans="1:11" ht="14.1" customHeight="1" x14ac:dyDescent="0.2">
      <c r="A717" s="515"/>
      <c r="B717" s="570"/>
      <c r="C717" s="571"/>
      <c r="D717" s="571"/>
      <c r="E717" s="571"/>
      <c r="F717" s="571"/>
      <c r="G717" s="571">
        <v>948</v>
      </c>
      <c r="H717" s="571">
        <v>948</v>
      </c>
      <c r="I717" s="572" t="str">
        <f>VLOOKUP(H717,'PLAN CONT'!$B$3:$C$1423,2,0)</f>
        <v>GASTO DE VALUACION</v>
      </c>
      <c r="J717" s="573" t="e">
        <f>(J699+J700)*$M$694</f>
        <v>#REF!</v>
      </c>
      <c r="K717" s="573"/>
    </row>
    <row r="718" spans="1:11" ht="14.1" customHeight="1" x14ac:dyDescent="0.2">
      <c r="A718" s="515"/>
      <c r="B718" s="570"/>
      <c r="C718" s="571"/>
      <c r="D718" s="571"/>
      <c r="E718" s="571"/>
      <c r="F718" s="571"/>
      <c r="G718" s="571">
        <v>952</v>
      </c>
      <c r="H718" s="571">
        <v>952</v>
      </c>
      <c r="I718" s="572" t="str">
        <f>VLOOKUP(H718,'PLAN CONT'!$B$3:$C$1423,2,0)</f>
        <v>GASTOS DE PERSONAL, DIRECTORES Y GERENTES</v>
      </c>
      <c r="J718" s="573">
        <f>(J691+J692+J707)*$M$695</f>
        <v>4114.4444444444443</v>
      </c>
      <c r="K718" s="573"/>
    </row>
    <row r="719" spans="1:11" ht="14.1" customHeight="1" x14ac:dyDescent="0.2">
      <c r="A719" s="515"/>
      <c r="B719" s="570"/>
      <c r="C719" s="571"/>
      <c r="D719" s="571"/>
      <c r="E719" s="571"/>
      <c r="F719" s="571"/>
      <c r="G719" s="571">
        <v>953</v>
      </c>
      <c r="H719" s="571">
        <v>953</v>
      </c>
      <c r="I719" s="572" t="str">
        <f>VLOOKUP(H719,'PLAN CONT'!$B$3:$C$1423,2,0)</f>
        <v>GASTO DE SERVICIOS</v>
      </c>
      <c r="J719" s="573">
        <f>(J704+J661)*$M$695</f>
        <v>350</v>
      </c>
      <c r="K719" s="573"/>
    </row>
    <row r="720" spans="1:11" ht="14.1" customHeight="1" x14ac:dyDescent="0.2">
      <c r="A720" s="515"/>
      <c r="B720" s="570"/>
      <c r="C720" s="571"/>
      <c r="D720" s="571"/>
      <c r="E720" s="571"/>
      <c r="F720" s="571"/>
      <c r="G720" s="571">
        <v>954</v>
      </c>
      <c r="H720" s="571">
        <v>954</v>
      </c>
      <c r="I720" s="572" t="str">
        <f>VLOOKUP(H720,'PLAN CONT'!$B$3:$C$1423,2,0)</f>
        <v>GASTOS POR TRIBUTOS - VENTAS</v>
      </c>
      <c r="J720" s="573">
        <v>0</v>
      </c>
      <c r="K720" s="573"/>
    </row>
    <row r="721" spans="1:11" ht="14.1" customHeight="1" x14ac:dyDescent="0.2">
      <c r="A721" s="515"/>
      <c r="B721" s="570"/>
      <c r="C721" s="571"/>
      <c r="D721" s="571"/>
      <c r="E721" s="571"/>
      <c r="F721" s="571"/>
      <c r="G721" s="571">
        <v>955</v>
      </c>
      <c r="H721" s="571">
        <v>955</v>
      </c>
      <c r="I721" s="572" t="str">
        <f>VLOOKUP(H721,'PLAN CONT'!$B$3:$C$1423,2,0)</f>
        <v>GASTO DE GESTION</v>
      </c>
      <c r="J721" s="573">
        <v>0</v>
      </c>
      <c r="K721" s="573"/>
    </row>
    <row r="722" spans="1:11" ht="14.1" customHeight="1" x14ac:dyDescent="0.2">
      <c r="A722" s="515"/>
      <c r="B722" s="570"/>
      <c r="C722" s="571"/>
      <c r="D722" s="571"/>
      <c r="E722" s="571"/>
      <c r="F722" s="571"/>
      <c r="G722" s="571">
        <v>958</v>
      </c>
      <c r="H722" s="571">
        <v>958</v>
      </c>
      <c r="I722" s="572" t="str">
        <f>VLOOKUP(H722,'PLAN CONT'!$B$3:$C$1423,2,0)</f>
        <v>GASTO DE VALUACION</v>
      </c>
      <c r="J722" s="573" t="e">
        <f>(J699+J700)*$M$695</f>
        <v>#REF!</v>
      </c>
      <c r="K722" s="573"/>
    </row>
    <row r="723" spans="1:11" ht="14.1" customHeight="1" x14ac:dyDescent="0.2">
      <c r="A723" s="515"/>
      <c r="B723" s="570"/>
      <c r="C723" s="571"/>
      <c r="D723" s="571"/>
      <c r="E723" s="571"/>
      <c r="F723" s="571"/>
      <c r="G723" s="571">
        <v>974</v>
      </c>
      <c r="H723" s="571">
        <v>974</v>
      </c>
      <c r="I723" s="572" t="str">
        <f>VLOOKUP(H723,'PLAN CONT'!$B$3:$C$1423,2,0)</f>
        <v>GASTOS POR TRIBUTO - ITF</v>
      </c>
      <c r="J723" s="573">
        <v>0</v>
      </c>
      <c r="K723" s="573"/>
    </row>
    <row r="724" spans="1:11" ht="14.1" customHeight="1" x14ac:dyDescent="0.2">
      <c r="A724" s="515"/>
      <c r="B724" s="570"/>
      <c r="C724" s="571"/>
      <c r="D724" s="571"/>
      <c r="E724" s="571"/>
      <c r="F724" s="571"/>
      <c r="G724" s="571">
        <v>977</v>
      </c>
      <c r="H724" s="571">
        <v>977</v>
      </c>
      <c r="I724" s="572" t="str">
        <f>VLOOKUP(H724,'PLAN CONT'!$B$3:$C$1423,2,0)</f>
        <v>GASTOS FINANCIEROS</v>
      </c>
      <c r="J724" s="573">
        <f>J710</f>
        <v>80</v>
      </c>
      <c r="K724" s="573"/>
    </row>
    <row r="725" spans="1:11" ht="14.1" customHeight="1" x14ac:dyDescent="0.2">
      <c r="A725" s="515"/>
      <c r="B725" s="570"/>
      <c r="C725" s="571"/>
      <c r="D725" s="571"/>
      <c r="E725" s="571"/>
      <c r="F725" s="571"/>
      <c r="G725" s="571">
        <v>791</v>
      </c>
      <c r="H725" s="571">
        <v>791</v>
      </c>
      <c r="I725" s="572" t="str">
        <f>VLOOKUP(H725,'PLAN CONT'!$B$3:$C$1423,2,0)</f>
        <v>Cargas imputables a cuentas de costos y gastos</v>
      </c>
      <c r="J725" s="573">
        <v>0</v>
      </c>
      <c r="K725" s="573" t="e">
        <f>SUM(J713:J724)</f>
        <v>#REF!</v>
      </c>
    </row>
    <row r="726" spans="1:11" ht="14.1" customHeight="1" x14ac:dyDescent="0.2">
      <c r="A726" s="515"/>
      <c r="B726" s="509"/>
      <c r="C726" s="511"/>
      <c r="D726" s="511"/>
      <c r="E726" s="511"/>
      <c r="F726" s="511"/>
      <c r="G726" s="511"/>
      <c r="H726" s="511"/>
      <c r="I726" s="516"/>
      <c r="J726" s="558"/>
      <c r="K726" s="558"/>
    </row>
    <row r="727" spans="1:11" ht="14.1" customHeight="1" x14ac:dyDescent="0.2">
      <c r="A727" s="515"/>
      <c r="B727" s="566">
        <v>41243</v>
      </c>
      <c r="C727" s="567" t="s">
        <v>1703</v>
      </c>
      <c r="D727" s="567"/>
      <c r="E727" s="567"/>
      <c r="F727" s="567"/>
      <c r="G727" s="567">
        <v>601</v>
      </c>
      <c r="H727" s="567">
        <v>6011</v>
      </c>
      <c r="I727" s="568" t="str">
        <f>VLOOKUP(H727,'PLAN CONT'!$B$3:$C$1423,2,0)</f>
        <v>Mercaderías manufacturadas</v>
      </c>
      <c r="J727" s="569" t="e">
        <f>'COMPRA '!#REF!</f>
        <v>#REF!</v>
      </c>
      <c r="K727" s="569"/>
    </row>
    <row r="728" spans="1:11" ht="14.1" customHeight="1" x14ac:dyDescent="0.2">
      <c r="A728" s="515" t="s">
        <v>1618</v>
      </c>
      <c r="B728" s="566"/>
      <c r="C728" s="567" t="s">
        <v>1741</v>
      </c>
      <c r="D728" s="567"/>
      <c r="E728" s="567"/>
      <c r="F728" s="567"/>
      <c r="G728" s="567">
        <v>401</v>
      </c>
      <c r="H728" s="567">
        <v>40111</v>
      </c>
      <c r="I728" s="568" t="str">
        <f>VLOOKUP(H728,'PLAN CONT'!$B$3:$C$1423,2,0)</f>
        <v>IGV - Cuenta propia</v>
      </c>
      <c r="J728" s="569" t="e">
        <f>J727*18%</f>
        <v>#REF!</v>
      </c>
      <c r="K728" s="569"/>
    </row>
    <row r="729" spans="1:11" ht="14.1" customHeight="1" x14ac:dyDescent="0.2">
      <c r="A729" s="515"/>
      <c r="B729" s="566"/>
      <c r="C729" s="567"/>
      <c r="D729" s="567"/>
      <c r="E729" s="567"/>
      <c r="F729" s="567"/>
      <c r="G729" s="567">
        <v>421</v>
      </c>
      <c r="H729" s="567">
        <v>4212</v>
      </c>
      <c r="I729" s="568" t="str">
        <f>VLOOKUP(H729,'PLAN CONT'!$B$3:$C$1423,2,0)</f>
        <v>Emitidas</v>
      </c>
      <c r="J729" s="569"/>
      <c r="K729" s="569" t="e">
        <f>J727+J728</f>
        <v>#REF!</v>
      </c>
    </row>
    <row r="730" spans="1:11" ht="14.1" customHeight="1" x14ac:dyDescent="0.2">
      <c r="A730" s="515"/>
      <c r="B730" s="566"/>
      <c r="C730" s="567"/>
      <c r="D730" s="567"/>
      <c r="E730" s="567"/>
      <c r="F730" s="567"/>
      <c r="G730" s="567"/>
      <c r="H730" s="567"/>
      <c r="I730" s="568"/>
      <c r="J730" s="569"/>
      <c r="K730" s="569"/>
    </row>
    <row r="731" spans="1:11" ht="14.1" customHeight="1" x14ac:dyDescent="0.2">
      <c r="A731" s="515"/>
      <c r="B731" s="566">
        <v>41243</v>
      </c>
      <c r="C731" s="567" t="s">
        <v>1587</v>
      </c>
      <c r="D731" s="567"/>
      <c r="E731" s="567"/>
      <c r="F731" s="567"/>
      <c r="G731" s="567">
        <v>201</v>
      </c>
      <c r="H731" s="567">
        <v>20111</v>
      </c>
      <c r="I731" s="568" t="str">
        <f>VLOOKUP(H731,'PLAN CONT'!$B$3:$C$1423,2,0)</f>
        <v>Costo</v>
      </c>
      <c r="J731" s="569" t="e">
        <f>J727</f>
        <v>#REF!</v>
      </c>
      <c r="K731" s="569"/>
    </row>
    <row r="732" spans="1:11" ht="14.1" customHeight="1" x14ac:dyDescent="0.2">
      <c r="A732" s="515" t="s">
        <v>1619</v>
      </c>
      <c r="B732" s="566"/>
      <c r="C732" s="567"/>
      <c r="D732" s="567"/>
      <c r="E732" s="567"/>
      <c r="F732" s="567"/>
      <c r="G732" s="567">
        <v>611</v>
      </c>
      <c r="H732" s="567">
        <v>6111</v>
      </c>
      <c r="I732" s="568" t="str">
        <f>VLOOKUP(H732,'PLAN CONT'!$B$3:$C$1423,2,0)</f>
        <v>Mercaderías manufacturadas</v>
      </c>
      <c r="J732" s="569"/>
      <c r="K732" s="569" t="e">
        <f>J731</f>
        <v>#REF!</v>
      </c>
    </row>
    <row r="733" spans="1:11" ht="14.1" customHeight="1" x14ac:dyDescent="0.2">
      <c r="A733" s="515"/>
      <c r="B733" s="566"/>
      <c r="C733" s="567"/>
      <c r="D733" s="567"/>
      <c r="E733" s="567"/>
      <c r="F733" s="567"/>
      <c r="G733" s="567"/>
      <c r="H733" s="567"/>
      <c r="I733" s="568"/>
      <c r="J733" s="569"/>
      <c r="K733" s="569"/>
    </row>
    <row r="734" spans="1:11" ht="14.1" customHeight="1" x14ac:dyDescent="0.2">
      <c r="A734" s="515"/>
      <c r="B734" s="566">
        <v>41243</v>
      </c>
      <c r="C734" s="567" t="s">
        <v>1716</v>
      </c>
      <c r="D734" s="567"/>
      <c r="E734" s="567"/>
      <c r="F734" s="567"/>
      <c r="G734" s="567">
        <v>121</v>
      </c>
      <c r="H734" s="567">
        <v>1213</v>
      </c>
      <c r="I734" s="568" t="str">
        <f>VLOOKUP(H734,'PLAN CONT'!$B$3:$C$1423,2,0)</f>
        <v>En cobranza</v>
      </c>
      <c r="J734" s="569">
        <f>K735+K736</f>
        <v>0</v>
      </c>
      <c r="K734" s="569"/>
    </row>
    <row r="735" spans="1:11" ht="14.1" customHeight="1" x14ac:dyDescent="0.2">
      <c r="A735" s="515"/>
      <c r="B735" s="566"/>
      <c r="C735" s="567" t="s">
        <v>1744</v>
      </c>
      <c r="D735" s="567"/>
      <c r="E735" s="567"/>
      <c r="F735" s="567"/>
      <c r="G735" s="567">
        <v>401</v>
      </c>
      <c r="H735" s="567">
        <v>40111</v>
      </c>
      <c r="I735" s="568" t="str">
        <f>VLOOKUP(H735,'PLAN CONT'!$B$3:$C$1423,2,0)</f>
        <v>IGV - Cuenta propia</v>
      </c>
      <c r="J735" s="569"/>
      <c r="K735" s="569">
        <f>K736*18%</f>
        <v>0</v>
      </c>
    </row>
    <row r="736" spans="1:11" ht="14.1" customHeight="1" x14ac:dyDescent="0.2">
      <c r="A736" s="515"/>
      <c r="B736" s="566"/>
      <c r="C736" s="567"/>
      <c r="D736" s="567"/>
      <c r="E736" s="567"/>
      <c r="F736" s="567"/>
      <c r="G736" s="567">
        <v>701</v>
      </c>
      <c r="H736" s="567">
        <v>70111</v>
      </c>
      <c r="I736" s="568" t="str">
        <f>VLOOKUP(H736,'PLAN CONT'!$B$3:$C$1423,2,0)</f>
        <v>Terceros</v>
      </c>
      <c r="J736" s="569"/>
      <c r="K736" s="569">
        <v>0</v>
      </c>
    </row>
    <row r="737" spans="1:11" ht="14.1" customHeight="1" x14ac:dyDescent="0.2">
      <c r="A737" s="515"/>
      <c r="B737" s="566"/>
      <c r="C737" s="567"/>
      <c r="D737" s="567"/>
      <c r="E737" s="567"/>
      <c r="F737" s="567"/>
      <c r="G737" s="567"/>
      <c r="H737" s="567"/>
      <c r="I737" s="568"/>
      <c r="J737" s="569"/>
      <c r="K737" s="569"/>
    </row>
    <row r="738" spans="1:11" ht="14.1" customHeight="1" x14ac:dyDescent="0.2">
      <c r="A738" s="515"/>
      <c r="B738" s="566">
        <v>41243</v>
      </c>
      <c r="C738" s="567" t="s">
        <v>1732</v>
      </c>
      <c r="D738" s="567"/>
      <c r="E738" s="567"/>
      <c r="F738" s="567"/>
      <c r="G738" s="567">
        <v>691</v>
      </c>
      <c r="H738" s="567">
        <v>69111</v>
      </c>
      <c r="I738" s="568" t="str">
        <f>VLOOKUP(H738,'PLAN CONT'!$B$3:$C$1423,2,0)</f>
        <v>Terceros</v>
      </c>
      <c r="J738" s="569">
        <v>0</v>
      </c>
      <c r="K738" s="569"/>
    </row>
    <row r="739" spans="1:11" ht="14.1" customHeight="1" x14ac:dyDescent="0.2">
      <c r="A739" s="515"/>
      <c r="B739" s="566"/>
      <c r="C739" s="567" t="s">
        <v>1743</v>
      </c>
      <c r="D739" s="567"/>
      <c r="E739" s="567"/>
      <c r="F739" s="567"/>
      <c r="G739" s="567">
        <v>201</v>
      </c>
      <c r="H739" s="567">
        <v>20111</v>
      </c>
      <c r="I739" s="568" t="str">
        <f>VLOOKUP(H739,'PLAN CONT'!$B$3:$C$1423,2,0)</f>
        <v>Costo</v>
      </c>
      <c r="J739" s="569"/>
      <c r="K739" s="569">
        <f>J738</f>
        <v>0</v>
      </c>
    </row>
    <row r="740" spans="1:11" ht="14.1" customHeight="1" x14ac:dyDescent="0.2">
      <c r="A740" s="515"/>
      <c r="B740" s="566"/>
      <c r="C740" s="567"/>
      <c r="D740" s="567"/>
      <c r="E740" s="567"/>
      <c r="F740" s="567"/>
      <c r="G740" s="567"/>
      <c r="H740" s="567"/>
      <c r="I740" s="568"/>
      <c r="J740" s="569"/>
      <c r="K740" s="569"/>
    </row>
    <row r="741" spans="1:11" ht="14.1" customHeight="1" x14ac:dyDescent="0.2">
      <c r="A741" s="515"/>
      <c r="B741" s="566">
        <v>41243</v>
      </c>
      <c r="C741" s="567" t="s">
        <v>1645</v>
      </c>
      <c r="D741" s="567"/>
      <c r="E741" s="567"/>
      <c r="F741" s="567"/>
      <c r="G741" s="567">
        <v>101</v>
      </c>
      <c r="H741" s="567">
        <v>1011</v>
      </c>
      <c r="I741" s="568" t="str">
        <f>VLOOKUP(H741,'PLAN CONT'!$B$3:$C$1423,2,0)</f>
        <v xml:space="preserve">EFECTIVO </v>
      </c>
      <c r="J741" s="569">
        <f>K742</f>
        <v>0</v>
      </c>
      <c r="K741" s="569"/>
    </row>
    <row r="742" spans="1:11" ht="14.1" customHeight="1" x14ac:dyDescent="0.2">
      <c r="A742" s="515"/>
      <c r="B742" s="566"/>
      <c r="C742" s="567" t="s">
        <v>1742</v>
      </c>
      <c r="D742" s="567"/>
      <c r="E742" s="567"/>
      <c r="F742" s="567"/>
      <c r="G742" s="567">
        <v>121</v>
      </c>
      <c r="H742" s="567">
        <v>1213</v>
      </c>
      <c r="I742" s="568" t="str">
        <f>VLOOKUP(H742,'PLAN CONT'!$B$3:$C$1423,2,0)</f>
        <v>En cobranza</v>
      </c>
      <c r="J742" s="569"/>
      <c r="K742" s="569">
        <v>0</v>
      </c>
    </row>
    <row r="743" spans="1:11" ht="14.1" customHeight="1" x14ac:dyDescent="0.2">
      <c r="A743" s="515"/>
      <c r="B743" s="566"/>
      <c r="C743" s="567"/>
      <c r="D743" s="567"/>
      <c r="E743" s="567"/>
      <c r="F743" s="567"/>
      <c r="G743" s="567"/>
      <c r="H743" s="567"/>
      <c r="I743" s="568"/>
      <c r="J743" s="569"/>
      <c r="K743" s="569"/>
    </row>
    <row r="744" spans="1:11" ht="14.1" customHeight="1" x14ac:dyDescent="0.2">
      <c r="A744" s="515"/>
      <c r="B744" s="566">
        <v>41243</v>
      </c>
      <c r="C744" s="567" t="s">
        <v>1686</v>
      </c>
      <c r="D744" s="567"/>
      <c r="E744" s="567"/>
      <c r="F744" s="567"/>
      <c r="G744" s="567">
        <v>104</v>
      </c>
      <c r="H744" s="567">
        <v>1041</v>
      </c>
      <c r="I744" s="568" t="str">
        <f>VLOOKUP(H744,'PLAN CONT'!$B$3:$C$1423,2,0)</f>
        <v>Cuentas corrientes operativas</v>
      </c>
      <c r="J744" s="569">
        <f>K745</f>
        <v>0</v>
      </c>
      <c r="K744" s="569"/>
    </row>
    <row r="745" spans="1:11" ht="14.1" customHeight="1" x14ac:dyDescent="0.2">
      <c r="A745" s="515"/>
      <c r="B745" s="566"/>
      <c r="C745" s="567" t="s">
        <v>1742</v>
      </c>
      <c r="D745" s="567"/>
      <c r="E745" s="567"/>
      <c r="F745" s="567"/>
      <c r="G745" s="567">
        <v>101</v>
      </c>
      <c r="H745" s="567">
        <v>1011</v>
      </c>
      <c r="I745" s="568" t="str">
        <f>VLOOKUP(H745,'PLAN CONT'!$B$3:$C$1423,2,0)</f>
        <v xml:space="preserve">EFECTIVO </v>
      </c>
      <c r="J745" s="569"/>
      <c r="K745" s="569">
        <v>0</v>
      </c>
    </row>
    <row r="746" spans="1:11" ht="14.1" customHeight="1" x14ac:dyDescent="0.2">
      <c r="A746" s="515"/>
      <c r="B746" s="566"/>
      <c r="C746" s="567"/>
      <c r="D746" s="567"/>
      <c r="E746" s="567"/>
      <c r="F746" s="567"/>
      <c r="G746" s="567"/>
      <c r="H746" s="567"/>
      <c r="I746" s="568"/>
      <c r="J746" s="569"/>
      <c r="K746" s="569"/>
    </row>
    <row r="747" spans="1:11" ht="14.1" customHeight="1" x14ac:dyDescent="0.2">
      <c r="A747" s="515"/>
      <c r="B747" s="566">
        <v>41243</v>
      </c>
      <c r="C747" s="567" t="s">
        <v>1645</v>
      </c>
      <c r="D747" s="567"/>
      <c r="E747" s="567"/>
      <c r="F747" s="567"/>
      <c r="G747" s="567">
        <v>104</v>
      </c>
      <c r="H747" s="567">
        <v>1041</v>
      </c>
      <c r="I747" s="568" t="str">
        <f>VLOOKUP(H747,'PLAN CONT'!$B$3:$C$1423,2,0)</f>
        <v>Cuentas corrientes operativas</v>
      </c>
      <c r="J747" s="569">
        <f>K748</f>
        <v>0</v>
      </c>
      <c r="K747" s="569"/>
    </row>
    <row r="748" spans="1:11" ht="14.1" customHeight="1" x14ac:dyDescent="0.2">
      <c r="A748" s="515"/>
      <c r="B748" s="566"/>
      <c r="C748" s="567" t="s">
        <v>1650</v>
      </c>
      <c r="D748" s="567"/>
      <c r="E748" s="567"/>
      <c r="F748" s="567"/>
      <c r="G748" s="567">
        <v>121</v>
      </c>
      <c r="H748" s="567">
        <v>1213</v>
      </c>
      <c r="I748" s="568" t="str">
        <f>VLOOKUP(H748,'PLAN CONT'!$B$3:$C$1423,2,0)</f>
        <v>En cobranza</v>
      </c>
      <c r="J748" s="569"/>
      <c r="K748" s="569">
        <v>0</v>
      </c>
    </row>
    <row r="749" spans="1:11" ht="14.1" customHeight="1" x14ac:dyDescent="0.2">
      <c r="A749" s="515"/>
      <c r="B749" s="566"/>
      <c r="C749" s="567"/>
      <c r="D749" s="567"/>
      <c r="E749" s="567"/>
      <c r="F749" s="567"/>
      <c r="G749" s="567"/>
      <c r="H749" s="567"/>
      <c r="I749" s="568"/>
      <c r="J749" s="569"/>
      <c r="K749" s="569"/>
    </row>
    <row r="750" spans="1:11" ht="14.1" customHeight="1" x14ac:dyDescent="0.2">
      <c r="A750" s="515"/>
      <c r="B750" s="566">
        <v>41243</v>
      </c>
      <c r="C750" s="567" t="s">
        <v>1663</v>
      </c>
      <c r="D750" s="567"/>
      <c r="E750" s="567"/>
      <c r="F750" s="567"/>
      <c r="G750" s="567">
        <v>401</v>
      </c>
      <c r="H750" s="567">
        <v>40111</v>
      </c>
      <c r="I750" s="568" t="str">
        <f>VLOOKUP(H750,'PLAN CONT'!$B$3:$C$1423,2,0)</f>
        <v>IGV - Cuenta propia</v>
      </c>
      <c r="J750" s="569">
        <f>'CTA CTE'!J270</f>
        <v>6660</v>
      </c>
      <c r="K750" s="569"/>
    </row>
    <row r="751" spans="1:11" ht="14.1" customHeight="1" x14ac:dyDescent="0.2">
      <c r="A751" s="515" t="s">
        <v>1620</v>
      </c>
      <c r="B751" s="566"/>
      <c r="C751" s="567" t="s">
        <v>1650</v>
      </c>
      <c r="D751" s="567"/>
      <c r="E751" s="567"/>
      <c r="F751" s="567"/>
      <c r="G751" s="567">
        <v>401</v>
      </c>
      <c r="H751" s="567">
        <v>40171</v>
      </c>
      <c r="I751" s="568" t="str">
        <f>VLOOKUP(H751,'PLAN CONT'!$B$3:$C$1423,2,0)</f>
        <v>Renta de tercera categoría</v>
      </c>
      <c r="J751" s="569">
        <f>'CTA CTE'!J271</f>
        <v>600</v>
      </c>
      <c r="K751" s="569"/>
    </row>
    <row r="752" spans="1:11" ht="14.1" customHeight="1" x14ac:dyDescent="0.2">
      <c r="A752" s="515"/>
      <c r="B752" s="566"/>
      <c r="C752" s="567"/>
      <c r="D752" s="567"/>
      <c r="E752" s="567"/>
      <c r="F752" s="567"/>
      <c r="G752" s="567">
        <v>401</v>
      </c>
      <c r="H752" s="567">
        <v>40173</v>
      </c>
      <c r="I752" s="568" t="str">
        <f>VLOOKUP(H752,'PLAN CONT'!$B$3:$C$1423,2,0)</f>
        <v>Renta de quinta categoría</v>
      </c>
      <c r="J752" s="569">
        <f>'CTA CTE'!J272</f>
        <v>200</v>
      </c>
      <c r="K752" s="569"/>
    </row>
    <row r="753" spans="1:13" ht="15" customHeight="1" x14ac:dyDescent="0.2">
      <c r="A753" s="515"/>
      <c r="B753" s="566"/>
      <c r="C753" s="567"/>
      <c r="D753" s="567"/>
      <c r="E753" s="567"/>
      <c r="F753" s="567"/>
      <c r="G753" s="567">
        <v>403</v>
      </c>
      <c r="H753" s="567">
        <v>4031</v>
      </c>
      <c r="I753" s="568" t="str">
        <f>VLOOKUP(H753,'PLAN CONT'!$B$3:$C$1423,2,0)</f>
        <v>ESSALUD</v>
      </c>
      <c r="J753" s="569">
        <f>'CTA CTE'!J273</f>
        <v>450</v>
      </c>
      <c r="K753" s="569"/>
    </row>
    <row r="754" spans="1:13" ht="15" customHeight="1" x14ac:dyDescent="0.2">
      <c r="A754" s="515"/>
      <c r="B754" s="566"/>
      <c r="C754" s="567"/>
      <c r="D754" s="567"/>
      <c r="E754" s="567"/>
      <c r="F754" s="567"/>
      <c r="G754" s="567">
        <v>403</v>
      </c>
      <c r="H754" s="567">
        <v>4032</v>
      </c>
      <c r="I754" s="568" t="str">
        <f>VLOOKUP(H754,'PLAN CONT'!$B$3:$C$1423,2,0)</f>
        <v>ONP</v>
      </c>
      <c r="J754" s="569">
        <f>'CTA CTE'!J274</f>
        <v>300</v>
      </c>
      <c r="K754" s="569"/>
    </row>
    <row r="755" spans="1:13" ht="15" customHeight="1" x14ac:dyDescent="0.2">
      <c r="A755" s="515"/>
      <c r="B755" s="566"/>
      <c r="C755" s="567"/>
      <c r="D755" s="567"/>
      <c r="E755" s="567"/>
      <c r="F755" s="567"/>
      <c r="G755" s="567">
        <v>407</v>
      </c>
      <c r="H755" s="567">
        <v>407</v>
      </c>
      <c r="I755" s="568" t="str">
        <f>VLOOKUP(H755,'PLAN CONT'!$B$3:$C$1423,2,0)</f>
        <v>Administradoras de fondos de pensiones</v>
      </c>
      <c r="J755" s="569">
        <f>'CTA CTE'!J275</f>
        <v>350</v>
      </c>
      <c r="K755" s="569"/>
    </row>
    <row r="756" spans="1:13" ht="15" customHeight="1" x14ac:dyDescent="0.2">
      <c r="A756" s="515"/>
      <c r="B756" s="566"/>
      <c r="C756" s="567"/>
      <c r="D756" s="567"/>
      <c r="E756" s="567"/>
      <c r="F756" s="567"/>
      <c r="G756" s="567">
        <v>411</v>
      </c>
      <c r="H756" s="567">
        <v>4111</v>
      </c>
      <c r="I756" s="568" t="str">
        <f>VLOOKUP(H756,'PLAN CONT'!$B$3:$C$1423,2,0)</f>
        <v>Sueldos y salarios por pagar</v>
      </c>
      <c r="J756" s="569">
        <f>'CTA CTE'!J279</f>
        <v>4150</v>
      </c>
      <c r="K756" s="569"/>
    </row>
    <row r="757" spans="1:13" ht="15" customHeight="1" x14ac:dyDescent="0.2">
      <c r="A757" s="515"/>
      <c r="B757" s="566"/>
      <c r="C757" s="567"/>
      <c r="D757" s="567"/>
      <c r="E757" s="567"/>
      <c r="F757" s="567"/>
      <c r="G757" s="567">
        <v>415</v>
      </c>
      <c r="H757" s="567">
        <v>4151</v>
      </c>
      <c r="I757" s="568" t="str">
        <f>VLOOKUP(H757,'PLAN CONT'!$B$3:$C$1423,2,0)</f>
        <v>Compensación por tiempo de servicios</v>
      </c>
      <c r="J757" s="569">
        <f>'CTA CTE'!J269</f>
        <v>2916.66</v>
      </c>
      <c r="K757" s="569"/>
    </row>
    <row r="758" spans="1:13" ht="15" customHeight="1" x14ac:dyDescent="0.2">
      <c r="A758" s="515"/>
      <c r="B758" s="566"/>
      <c r="C758" s="567"/>
      <c r="D758" s="567"/>
      <c r="E758" s="567"/>
      <c r="F758" s="567"/>
      <c r="G758" s="567">
        <v>421</v>
      </c>
      <c r="H758" s="567">
        <v>4212</v>
      </c>
      <c r="I758" s="568" t="str">
        <f>VLOOKUP(H758,'PLAN CONT'!$B$3:$C$1423,2,0)</f>
        <v>Emitidas</v>
      </c>
      <c r="J758" s="569">
        <f>'CTA CTE'!J268</f>
        <v>30680</v>
      </c>
      <c r="K758" s="569"/>
    </row>
    <row r="759" spans="1:13" ht="15" customHeight="1" x14ac:dyDescent="0.2">
      <c r="A759" s="515"/>
      <c r="B759" s="566"/>
      <c r="C759" s="567"/>
      <c r="D759" s="567"/>
      <c r="E759" s="567"/>
      <c r="F759" s="567"/>
      <c r="G759" s="567">
        <v>424</v>
      </c>
      <c r="H759" s="567">
        <v>424</v>
      </c>
      <c r="I759" s="568" t="str">
        <f>VLOOKUP(H759,'PLAN CONT'!$B$3:$C$1423,2,0)</f>
        <v>Honorarios por pagar</v>
      </c>
      <c r="J759" s="569">
        <f>'CTA CTE'!J278</f>
        <v>3500</v>
      </c>
      <c r="K759" s="569"/>
    </row>
    <row r="760" spans="1:13" ht="15" customHeight="1" x14ac:dyDescent="0.2">
      <c r="A760" s="515"/>
      <c r="B760" s="566"/>
      <c r="C760" s="567"/>
      <c r="D760" s="567"/>
      <c r="E760" s="567"/>
      <c r="F760" s="567"/>
      <c r="G760" s="567">
        <v>451</v>
      </c>
      <c r="H760" s="567">
        <v>4511</v>
      </c>
      <c r="I760" s="568" t="str">
        <f>VLOOKUP(H760,'PLAN CONT'!$B$3:$C$1423,2,0)</f>
        <v>Instituciones financieras</v>
      </c>
      <c r="J760" s="569">
        <f>'CTA CTE'!J276</f>
        <v>1130</v>
      </c>
      <c r="K760" s="569"/>
    </row>
    <row r="761" spans="1:13" ht="15" customHeight="1" x14ac:dyDescent="0.2">
      <c r="A761" s="515"/>
      <c r="B761" s="566"/>
      <c r="C761" s="567"/>
      <c r="D761" s="567"/>
      <c r="E761" s="567"/>
      <c r="F761" s="567"/>
      <c r="G761" s="567">
        <v>455</v>
      </c>
      <c r="H761" s="567">
        <v>45511</v>
      </c>
      <c r="I761" s="568" t="str">
        <f>VLOOKUP(H761,'PLAN CONT'!$B$3:$C$1423,2,0)</f>
        <v>Instituciones financieras</v>
      </c>
      <c r="J761" s="569">
        <f>'CTA CTE'!J277</f>
        <v>70</v>
      </c>
      <c r="K761" s="569"/>
    </row>
    <row r="762" spans="1:13" ht="15" customHeight="1" x14ac:dyDescent="0.2">
      <c r="A762" s="515"/>
      <c r="B762" s="566"/>
      <c r="C762" s="567"/>
      <c r="D762" s="567"/>
      <c r="E762" s="567"/>
      <c r="F762" s="567"/>
      <c r="G762" s="567">
        <v>104</v>
      </c>
      <c r="H762" s="567">
        <v>1041</v>
      </c>
      <c r="I762" s="568" t="str">
        <f>VLOOKUP(H762,'PLAN CONT'!$B$3:$C$1423,2,0)</f>
        <v>Cuentas corrientes operativas</v>
      </c>
      <c r="J762" s="569"/>
      <c r="K762" s="569">
        <f>'CTA CTE'!J268+'CTA CTE'!J269+'CTA CTE'!J270+'CTA CTE'!J271+'CTA CTE'!J272+'CTA CTE'!J273+'CTA CTE'!J274+'CTA CTE'!J275+'CTA CTE'!J276+'CTA CTE'!J277+'CTA CTE'!J278+'CTA CTE'!J279</f>
        <v>51006.66</v>
      </c>
    </row>
    <row r="763" spans="1:13" ht="15" customHeight="1" x14ac:dyDescent="0.2">
      <c r="A763" s="515"/>
      <c r="B763" s="566"/>
      <c r="C763" s="567"/>
      <c r="D763" s="567"/>
      <c r="E763" s="567"/>
      <c r="F763" s="567"/>
      <c r="G763" s="567"/>
      <c r="H763" s="567"/>
      <c r="I763" s="568"/>
      <c r="J763" s="569"/>
      <c r="K763" s="569"/>
    </row>
    <row r="764" spans="1:13" ht="15" customHeight="1" x14ac:dyDescent="0.2">
      <c r="A764" s="515"/>
      <c r="B764" s="566">
        <v>41243</v>
      </c>
      <c r="C764" s="567" t="s">
        <v>1653</v>
      </c>
      <c r="D764" s="567"/>
      <c r="E764" s="567"/>
      <c r="F764" s="567"/>
      <c r="G764" s="567">
        <v>621</v>
      </c>
      <c r="H764" s="567">
        <v>6211</v>
      </c>
      <c r="I764" s="568" t="str">
        <f>VLOOKUP(H764,'PLAN CONT'!$B$3:$C$1423,2,0)</f>
        <v>Sueldos y salarios</v>
      </c>
      <c r="J764" s="569">
        <v>5000</v>
      </c>
      <c r="K764" s="569"/>
    </row>
    <row r="765" spans="1:13" ht="15" customHeight="1" x14ac:dyDescent="0.2">
      <c r="A765" s="515" t="s">
        <v>1621</v>
      </c>
      <c r="B765" s="566"/>
      <c r="C765" s="567" t="s">
        <v>1741</v>
      </c>
      <c r="D765" s="567"/>
      <c r="E765" s="567"/>
      <c r="F765" s="567"/>
      <c r="G765" s="567">
        <v>627</v>
      </c>
      <c r="H765" s="567">
        <v>6271</v>
      </c>
      <c r="I765" s="568" t="str">
        <f>VLOOKUP(H765,'PLAN CONT'!$B$3:$C$1423,2,0)</f>
        <v>Régimen de prestaciones de salud</v>
      </c>
      <c r="J765" s="569">
        <v>450</v>
      </c>
      <c r="K765" s="569"/>
    </row>
    <row r="766" spans="1:13" ht="15" customHeight="1" x14ac:dyDescent="0.2">
      <c r="A766" s="515"/>
      <c r="B766" s="566"/>
      <c r="C766" s="567"/>
      <c r="D766" s="567"/>
      <c r="E766" s="567"/>
      <c r="F766" s="567"/>
      <c r="G766" s="567">
        <v>401</v>
      </c>
      <c r="H766" s="567">
        <v>40173</v>
      </c>
      <c r="I766" s="568" t="str">
        <f>VLOOKUP(H766,'PLAN CONT'!$B$3:$C$1423,2,0)</f>
        <v>Renta de quinta categoría</v>
      </c>
      <c r="J766" s="569"/>
      <c r="K766" s="569">
        <v>200</v>
      </c>
    </row>
    <row r="767" spans="1:13" ht="15" customHeight="1" x14ac:dyDescent="0.2">
      <c r="A767" s="515"/>
      <c r="B767" s="566"/>
      <c r="C767" s="567"/>
      <c r="D767" s="567"/>
      <c r="E767" s="567"/>
      <c r="F767" s="567"/>
      <c r="G767" s="567">
        <v>403</v>
      </c>
      <c r="H767" s="567">
        <v>4031</v>
      </c>
      <c r="I767" s="568" t="str">
        <f>VLOOKUP(H767,'PLAN CONT'!$B$3:$C$1423,2,0)</f>
        <v>ESSALUD</v>
      </c>
      <c r="J767" s="569"/>
      <c r="K767" s="569">
        <v>450</v>
      </c>
      <c r="M767" s="519">
        <v>0.3</v>
      </c>
    </row>
    <row r="768" spans="1:13" ht="15" customHeight="1" x14ac:dyDescent="0.2">
      <c r="A768" s="515"/>
      <c r="B768" s="566"/>
      <c r="C768" s="567"/>
      <c r="D768" s="567"/>
      <c r="E768" s="567"/>
      <c r="F768" s="567"/>
      <c r="G768" s="567">
        <v>403</v>
      </c>
      <c r="H768" s="567">
        <v>4032</v>
      </c>
      <c r="I768" s="568" t="str">
        <f>VLOOKUP(H768,'PLAN CONT'!$B$3:$C$1423,2,0)</f>
        <v>ONP</v>
      </c>
      <c r="J768" s="569"/>
      <c r="K768" s="569">
        <v>300</v>
      </c>
      <c r="M768" s="519">
        <v>0.7</v>
      </c>
    </row>
    <row r="769" spans="1:13" ht="15" customHeight="1" x14ac:dyDescent="0.2">
      <c r="A769" s="515"/>
      <c r="B769" s="566"/>
      <c r="C769" s="567"/>
      <c r="D769" s="567"/>
      <c r="E769" s="567"/>
      <c r="F769" s="567"/>
      <c r="G769" s="567">
        <v>407</v>
      </c>
      <c r="H769" s="567">
        <v>407</v>
      </c>
      <c r="I769" s="568" t="str">
        <f>VLOOKUP(H769,'PLAN CONT'!$B$3:$C$1423,2,0)</f>
        <v>Administradoras de fondos de pensiones</v>
      </c>
      <c r="J769" s="569">
        <v>0</v>
      </c>
      <c r="K769" s="569">
        <v>350</v>
      </c>
      <c r="M769" s="519"/>
    </row>
    <row r="770" spans="1:13" ht="15" customHeight="1" x14ac:dyDescent="0.2">
      <c r="A770" s="515"/>
      <c r="B770" s="566"/>
      <c r="C770" s="567"/>
      <c r="D770" s="567"/>
      <c r="E770" s="567"/>
      <c r="F770" s="567"/>
      <c r="G770" s="567">
        <v>411</v>
      </c>
      <c r="H770" s="567">
        <v>4111</v>
      </c>
      <c r="I770" s="568" t="str">
        <f>VLOOKUP(H770,'PLAN CONT'!$B$3:$C$1423,2,0)</f>
        <v>Sueldos y salarios por pagar</v>
      </c>
      <c r="J770" s="569"/>
      <c r="K770" s="569">
        <v>4150</v>
      </c>
      <c r="M770" s="519"/>
    </row>
    <row r="771" spans="1:13" ht="15" customHeight="1" x14ac:dyDescent="0.2">
      <c r="A771" s="515"/>
      <c r="B771" s="566"/>
      <c r="C771" s="567"/>
      <c r="D771" s="567"/>
      <c r="E771" s="567"/>
      <c r="F771" s="567"/>
      <c r="G771" s="567"/>
      <c r="H771" s="567"/>
      <c r="I771" s="568"/>
      <c r="J771" s="569"/>
      <c r="K771" s="569"/>
    </row>
    <row r="772" spans="1:13" ht="15" customHeight="1" x14ac:dyDescent="0.2">
      <c r="A772" s="515"/>
      <c r="B772" s="566">
        <v>41243</v>
      </c>
      <c r="C772" s="567" t="s">
        <v>1709</v>
      </c>
      <c r="D772" s="567"/>
      <c r="E772" s="567"/>
      <c r="F772" s="567"/>
      <c r="G772" s="567">
        <v>681</v>
      </c>
      <c r="H772" s="567">
        <v>68143</v>
      </c>
      <c r="I772" s="568" t="str">
        <f>VLOOKUP(H772,'PLAN CONT'!$B$3:$C$1423,2,0)</f>
        <v>Equipo de transporte</v>
      </c>
      <c r="J772" s="569">
        <v>1083.33</v>
      </c>
      <c r="K772" s="569"/>
    </row>
    <row r="773" spans="1:13" ht="15" customHeight="1" x14ac:dyDescent="0.2">
      <c r="A773" s="515"/>
      <c r="B773" s="566"/>
      <c r="C773" s="567" t="s">
        <v>1745</v>
      </c>
      <c r="D773" s="567"/>
      <c r="E773" s="567"/>
      <c r="F773" s="567"/>
      <c r="G773" s="567">
        <v>681</v>
      </c>
      <c r="H773" s="567">
        <v>68145</v>
      </c>
      <c r="I773" s="568" t="str">
        <f>VLOOKUP(H773,'PLAN CONT'!$B$3:$C$1423,2,0)</f>
        <v>Equipos diversos</v>
      </c>
      <c r="J773" s="569" t="e">
        <f>'ACTIVO '!#REF!/12</f>
        <v>#REF!</v>
      </c>
      <c r="K773" s="569"/>
    </row>
    <row r="774" spans="1:13" ht="15" customHeight="1" x14ac:dyDescent="0.2">
      <c r="A774" s="515"/>
      <c r="B774" s="566"/>
      <c r="C774" s="567"/>
      <c r="D774" s="567"/>
      <c r="E774" s="567"/>
      <c r="F774" s="567"/>
      <c r="G774" s="567">
        <v>391</v>
      </c>
      <c r="H774" s="567">
        <v>39133</v>
      </c>
      <c r="I774" s="568" t="str">
        <f>VLOOKUP(H774,'PLAN CONT'!$B$3:$C$1423,2,0)</f>
        <v>Equipo de transporte</v>
      </c>
      <c r="J774" s="569"/>
      <c r="K774" s="569">
        <f>J772</f>
        <v>1083.33</v>
      </c>
    </row>
    <row r="775" spans="1:13" ht="15" customHeight="1" x14ac:dyDescent="0.2">
      <c r="A775" s="515"/>
      <c r="B775" s="566"/>
      <c r="C775" s="567"/>
      <c r="D775" s="567"/>
      <c r="E775" s="567"/>
      <c r="F775" s="567"/>
      <c r="G775" s="567">
        <v>391</v>
      </c>
      <c r="H775" s="567">
        <v>39135</v>
      </c>
      <c r="I775" s="568" t="str">
        <f>VLOOKUP(H775,'PLAN CONT'!$B$3:$C$1423,2,0)</f>
        <v>Equipos diversos</v>
      </c>
      <c r="J775" s="569"/>
      <c r="K775" s="569" t="e">
        <f>J773</f>
        <v>#REF!</v>
      </c>
    </row>
    <row r="776" spans="1:13" ht="15" customHeight="1" x14ac:dyDescent="0.2">
      <c r="A776" s="515"/>
      <c r="B776" s="566"/>
      <c r="C776" s="567"/>
      <c r="D776" s="567"/>
      <c r="E776" s="567"/>
      <c r="F776" s="567"/>
      <c r="G776" s="567"/>
      <c r="H776" s="567"/>
      <c r="I776" s="568"/>
      <c r="J776" s="569"/>
      <c r="K776" s="569"/>
    </row>
    <row r="777" spans="1:13" ht="15" customHeight="1" x14ac:dyDescent="0.2">
      <c r="A777" s="515"/>
      <c r="B777" s="566">
        <v>41243</v>
      </c>
      <c r="C777" s="567" t="s">
        <v>1655</v>
      </c>
      <c r="D777" s="567"/>
      <c r="E777" s="567"/>
      <c r="F777" s="567"/>
      <c r="G777" s="567">
        <v>632</v>
      </c>
      <c r="H777" s="567">
        <v>6321</v>
      </c>
      <c r="I777" s="568" t="str">
        <f>VLOOKUP(H777,'PLAN CONT'!$B$3:$C$1423,2,0)</f>
        <v>Honorarios</v>
      </c>
      <c r="J777" s="569">
        <v>500</v>
      </c>
      <c r="K777" s="569"/>
    </row>
    <row r="778" spans="1:13" ht="15" customHeight="1" x14ac:dyDescent="0.2">
      <c r="A778" s="515"/>
      <c r="B778" s="566"/>
      <c r="C778" s="567" t="s">
        <v>1746</v>
      </c>
      <c r="D778" s="567"/>
      <c r="E778" s="567"/>
      <c r="F778" s="567"/>
      <c r="G778" s="567">
        <v>424</v>
      </c>
      <c r="H778" s="567">
        <v>424</v>
      </c>
      <c r="I778" s="568" t="str">
        <f>VLOOKUP(H778,'PLAN CONT'!$B$3:$C$1423,2,0)</f>
        <v>Honorarios por pagar</v>
      </c>
      <c r="J778" s="569">
        <v>0</v>
      </c>
      <c r="K778" s="569">
        <f>J777</f>
        <v>500</v>
      </c>
    </row>
    <row r="779" spans="1:13" ht="15" customHeight="1" x14ac:dyDescent="0.2">
      <c r="A779" s="515"/>
      <c r="B779" s="566"/>
      <c r="C779" s="567"/>
      <c r="D779" s="567"/>
      <c r="E779" s="567"/>
      <c r="F779" s="567"/>
      <c r="G779" s="567"/>
      <c r="H779" s="567"/>
      <c r="I779" s="568"/>
      <c r="J779" s="569"/>
      <c r="K779" s="569"/>
    </row>
    <row r="780" spans="1:13" ht="15" customHeight="1" x14ac:dyDescent="0.2">
      <c r="A780" s="515"/>
      <c r="B780" s="566">
        <v>41243</v>
      </c>
      <c r="C780" s="567" t="s">
        <v>1747</v>
      </c>
      <c r="D780" s="567"/>
      <c r="E780" s="567"/>
      <c r="F780" s="567"/>
      <c r="G780" s="567">
        <v>629</v>
      </c>
      <c r="H780" s="567">
        <v>6291</v>
      </c>
      <c r="I780" s="568" t="str">
        <f>VLOOKUP(H780,'PLAN CONT'!$B$3:$C$1423,2,0)</f>
        <v>Compensación por tiempo de servicio</v>
      </c>
      <c r="J780" s="569">
        <f>PLANILLA!K26</f>
        <v>427.77777777777777</v>
      </c>
      <c r="K780" s="569"/>
    </row>
    <row r="781" spans="1:13" ht="15" customHeight="1" x14ac:dyDescent="0.2">
      <c r="A781" s="515"/>
      <c r="B781" s="566"/>
      <c r="C781" s="567"/>
      <c r="D781" s="567"/>
      <c r="E781" s="567"/>
      <c r="F781" s="567"/>
      <c r="G781" s="567">
        <v>415</v>
      </c>
      <c r="H781" s="567">
        <v>4151</v>
      </c>
      <c r="I781" s="568" t="str">
        <f>VLOOKUP(H781,'PLAN CONT'!$B$3:$C$1423,2,0)</f>
        <v>Compensación por tiempo de servicios</v>
      </c>
      <c r="J781" s="569">
        <v>0</v>
      </c>
      <c r="K781" s="569">
        <f>J780</f>
        <v>427.77777777777777</v>
      </c>
    </row>
    <row r="782" spans="1:13" ht="15" customHeight="1" x14ac:dyDescent="0.2">
      <c r="A782" s="515"/>
      <c r="B782" s="566"/>
      <c r="C782" s="567"/>
      <c r="D782" s="567"/>
      <c r="E782" s="567"/>
      <c r="F782" s="567"/>
      <c r="G782" s="567"/>
      <c r="H782" s="567"/>
      <c r="I782" s="568"/>
      <c r="J782" s="569"/>
      <c r="K782" s="569"/>
    </row>
    <row r="783" spans="1:13" ht="15" customHeight="1" x14ac:dyDescent="0.2">
      <c r="A783" s="515"/>
      <c r="B783" s="566">
        <v>41243</v>
      </c>
      <c r="C783" s="567" t="s">
        <v>1671</v>
      </c>
      <c r="D783" s="567"/>
      <c r="E783" s="567"/>
      <c r="F783" s="567"/>
      <c r="G783" s="567">
        <v>673</v>
      </c>
      <c r="H783" s="567">
        <v>67311</v>
      </c>
      <c r="I783" s="568" t="str">
        <f>VLOOKUP(H783,'PLAN CONT'!$B$3:$C$1423,2,0)</f>
        <v>Instituciones financieras</v>
      </c>
      <c r="J783" s="569">
        <v>70</v>
      </c>
      <c r="K783" s="569"/>
    </row>
    <row r="784" spans="1:13" ht="15" customHeight="1" x14ac:dyDescent="0.2">
      <c r="A784" s="515"/>
      <c r="B784" s="566"/>
      <c r="C784" s="567" t="s">
        <v>1659</v>
      </c>
      <c r="D784" s="567"/>
      <c r="E784" s="567"/>
      <c r="F784" s="567"/>
      <c r="G784" s="567">
        <v>373</v>
      </c>
      <c r="H784" s="567">
        <v>3731</v>
      </c>
      <c r="I784" s="568" t="str">
        <f>VLOOKUP(H784,'PLAN CONT'!$B$3:$C$1423,2,0)</f>
        <v xml:space="preserve">INTERESES NO DEVENGADOS </v>
      </c>
      <c r="J784" s="569"/>
      <c r="K784" s="569">
        <f>J783</f>
        <v>70</v>
      </c>
    </row>
    <row r="785" spans="1:13" ht="15" customHeight="1" x14ac:dyDescent="0.2">
      <c r="A785" s="515"/>
      <c r="B785" s="566"/>
      <c r="C785" s="567"/>
      <c r="D785" s="567"/>
      <c r="E785" s="567"/>
      <c r="F785" s="567"/>
      <c r="G785" s="567"/>
      <c r="H785" s="567"/>
      <c r="I785" s="568"/>
      <c r="J785" s="569"/>
      <c r="K785" s="569"/>
    </row>
    <row r="786" spans="1:13" ht="15" customHeight="1" x14ac:dyDescent="0.2">
      <c r="A786" s="515"/>
      <c r="B786" s="566">
        <v>41243</v>
      </c>
      <c r="C786" s="567" t="s">
        <v>1632</v>
      </c>
      <c r="D786" s="567"/>
      <c r="E786" s="567"/>
      <c r="F786" s="567"/>
      <c r="G786" s="567">
        <v>942</v>
      </c>
      <c r="H786" s="567">
        <v>942</v>
      </c>
      <c r="I786" s="568" t="str">
        <f>VLOOKUP(H786,'PLAN CONT'!$B$3:$C$1423,2,0)</f>
        <v>GASTOS DE PERSONAL, DIRECTORES Y GERENTES</v>
      </c>
      <c r="J786" s="569">
        <f>(J764+J765+J780)*$M$767</f>
        <v>1763.3333333333333</v>
      </c>
      <c r="K786" s="569"/>
    </row>
    <row r="787" spans="1:13" ht="14.1" customHeight="1" x14ac:dyDescent="0.2">
      <c r="A787" s="515"/>
      <c r="B787" s="566"/>
      <c r="C787" s="567" t="s">
        <v>1748</v>
      </c>
      <c r="D787" s="567"/>
      <c r="E787" s="567"/>
      <c r="F787" s="567"/>
      <c r="G787" s="567">
        <v>943</v>
      </c>
      <c r="H787" s="567">
        <v>943</v>
      </c>
      <c r="I787" s="568" t="str">
        <f>VLOOKUP(H787,'PLAN CONT'!$B$3:$C$1423,2,0)</f>
        <v>GASTO DE SERVICIOS</v>
      </c>
      <c r="J787" s="569">
        <f>(J777+J734)*$M$767</f>
        <v>150</v>
      </c>
      <c r="K787" s="569"/>
      <c r="M787" s="20"/>
    </row>
    <row r="788" spans="1:13" ht="14.1" customHeight="1" x14ac:dyDescent="0.2">
      <c r="A788" s="515"/>
      <c r="B788" s="566"/>
      <c r="C788" s="567"/>
      <c r="D788" s="567"/>
      <c r="E788" s="567"/>
      <c r="F788" s="567"/>
      <c r="G788" s="567">
        <v>944</v>
      </c>
      <c r="H788" s="567">
        <v>944</v>
      </c>
      <c r="I788" s="568" t="str">
        <f>VLOOKUP(H788,'PLAN CONT'!$B$3:$C$1423,2,0)</f>
        <v>GASTO DE TRIBUTO</v>
      </c>
      <c r="J788" s="569">
        <v>0</v>
      </c>
      <c r="K788" s="569"/>
    </row>
    <row r="789" spans="1:13" ht="14.1" customHeight="1" x14ac:dyDescent="0.2">
      <c r="A789" s="515"/>
      <c r="B789" s="566"/>
      <c r="C789" s="567"/>
      <c r="D789" s="567"/>
      <c r="E789" s="567"/>
      <c r="F789" s="567"/>
      <c r="G789" s="567">
        <v>945</v>
      </c>
      <c r="H789" s="567">
        <v>945</v>
      </c>
      <c r="I789" s="568" t="str">
        <f>VLOOKUP(H789,'PLAN CONT'!$B$3:$C$1423,2,0)</f>
        <v>GASTO DE GESTION</v>
      </c>
      <c r="J789" s="569">
        <v>0</v>
      </c>
      <c r="K789" s="569"/>
    </row>
    <row r="790" spans="1:13" ht="14.1" customHeight="1" x14ac:dyDescent="0.2">
      <c r="A790" s="515"/>
      <c r="B790" s="566"/>
      <c r="C790" s="567"/>
      <c r="D790" s="567"/>
      <c r="E790" s="567"/>
      <c r="F790" s="567"/>
      <c r="G790" s="567">
        <v>948</v>
      </c>
      <c r="H790" s="567">
        <v>948</v>
      </c>
      <c r="I790" s="568" t="str">
        <f>VLOOKUP(H790,'PLAN CONT'!$B$3:$C$1423,2,0)</f>
        <v>GASTO DE VALUACION</v>
      </c>
      <c r="J790" s="569" t="e">
        <f>(J772+J773)*$M$767</f>
        <v>#REF!</v>
      </c>
      <c r="K790" s="569"/>
    </row>
    <row r="791" spans="1:13" ht="14.1" customHeight="1" x14ac:dyDescent="0.2">
      <c r="A791" s="515"/>
      <c r="B791" s="566"/>
      <c r="C791" s="567"/>
      <c r="D791" s="567"/>
      <c r="E791" s="567"/>
      <c r="F791" s="567"/>
      <c r="G791" s="567">
        <v>952</v>
      </c>
      <c r="H791" s="567">
        <v>952</v>
      </c>
      <c r="I791" s="568" t="str">
        <f>VLOOKUP(H791,'PLAN CONT'!$B$3:$C$1423,2,0)</f>
        <v>GASTOS DE PERSONAL, DIRECTORES Y GERENTES</v>
      </c>
      <c r="J791" s="569">
        <f>(J764+J765+J780)*$M$768</f>
        <v>4114.4444444444443</v>
      </c>
      <c r="K791" s="569"/>
    </row>
    <row r="792" spans="1:13" ht="14.1" customHeight="1" x14ac:dyDescent="0.2">
      <c r="A792" s="515"/>
      <c r="B792" s="566"/>
      <c r="C792" s="567"/>
      <c r="D792" s="567"/>
      <c r="E792" s="567"/>
      <c r="F792" s="567"/>
      <c r="G792" s="567">
        <v>953</v>
      </c>
      <c r="H792" s="567">
        <v>953</v>
      </c>
      <c r="I792" s="568" t="str">
        <f>VLOOKUP(H792,'PLAN CONT'!$B$3:$C$1423,2,0)</f>
        <v>GASTO DE SERVICIOS</v>
      </c>
      <c r="J792" s="569">
        <f>(J777+J734)*$M$768</f>
        <v>350</v>
      </c>
      <c r="K792" s="569"/>
    </row>
    <row r="793" spans="1:13" ht="14.1" customHeight="1" x14ac:dyDescent="0.2">
      <c r="A793" s="515"/>
      <c r="B793" s="566"/>
      <c r="C793" s="567"/>
      <c r="D793" s="567"/>
      <c r="E793" s="567"/>
      <c r="F793" s="567"/>
      <c r="G793" s="567">
        <v>954</v>
      </c>
      <c r="H793" s="567">
        <v>954</v>
      </c>
      <c r="I793" s="568" t="str">
        <f>VLOOKUP(H793,'PLAN CONT'!$B$3:$C$1423,2,0)</f>
        <v>GASTOS POR TRIBUTOS - VENTAS</v>
      </c>
      <c r="J793" s="569">
        <v>0</v>
      </c>
      <c r="K793" s="569"/>
    </row>
    <row r="794" spans="1:13" ht="14.1" customHeight="1" x14ac:dyDescent="0.2">
      <c r="A794" s="515"/>
      <c r="B794" s="566"/>
      <c r="C794" s="567"/>
      <c r="D794" s="567"/>
      <c r="E794" s="567"/>
      <c r="F794" s="567"/>
      <c r="G794" s="567">
        <v>955</v>
      </c>
      <c r="H794" s="567">
        <v>955</v>
      </c>
      <c r="I794" s="568" t="str">
        <f>VLOOKUP(H794,'PLAN CONT'!$B$3:$C$1423,2,0)</f>
        <v>GASTO DE GESTION</v>
      </c>
      <c r="J794" s="569">
        <v>0</v>
      </c>
      <c r="K794" s="569"/>
    </row>
    <row r="795" spans="1:13" ht="14.1" customHeight="1" x14ac:dyDescent="0.2">
      <c r="A795" s="515"/>
      <c r="B795" s="566"/>
      <c r="C795" s="567"/>
      <c r="D795" s="567"/>
      <c r="E795" s="567"/>
      <c r="F795" s="567"/>
      <c r="G795" s="567">
        <v>958</v>
      </c>
      <c r="H795" s="567">
        <v>958</v>
      </c>
      <c r="I795" s="568" t="str">
        <f>VLOOKUP(H795,'PLAN CONT'!$B$3:$C$1423,2,0)</f>
        <v>GASTO DE VALUACION</v>
      </c>
      <c r="J795" s="569" t="e">
        <f>(J772+J773)*$M$768</f>
        <v>#REF!</v>
      </c>
      <c r="K795" s="569"/>
    </row>
    <row r="796" spans="1:13" ht="14.1" customHeight="1" x14ac:dyDescent="0.2">
      <c r="A796" s="515"/>
      <c r="B796" s="566"/>
      <c r="C796" s="567"/>
      <c r="D796" s="567"/>
      <c r="E796" s="567"/>
      <c r="F796" s="567"/>
      <c r="G796" s="567">
        <v>974</v>
      </c>
      <c r="H796" s="567">
        <v>974</v>
      </c>
      <c r="I796" s="568" t="str">
        <f>VLOOKUP(H796,'PLAN CONT'!$B$3:$C$1423,2,0)</f>
        <v>GASTOS POR TRIBUTO - ITF</v>
      </c>
      <c r="J796" s="569">
        <v>0</v>
      </c>
      <c r="K796" s="569"/>
    </row>
    <row r="797" spans="1:13" ht="14.1" customHeight="1" x14ac:dyDescent="0.2">
      <c r="A797" s="515"/>
      <c r="B797" s="566"/>
      <c r="C797" s="567"/>
      <c r="D797" s="567"/>
      <c r="E797" s="567"/>
      <c r="F797" s="567"/>
      <c r="G797" s="567">
        <v>977</v>
      </c>
      <c r="H797" s="567">
        <v>977</v>
      </c>
      <c r="I797" s="568" t="str">
        <f>VLOOKUP(H797,'PLAN CONT'!$B$3:$C$1423,2,0)</f>
        <v>GASTOS FINANCIEROS</v>
      </c>
      <c r="J797" s="569">
        <f>J783</f>
        <v>70</v>
      </c>
      <c r="K797" s="569"/>
    </row>
    <row r="798" spans="1:13" ht="14.1" customHeight="1" x14ac:dyDescent="0.2">
      <c r="A798" s="515"/>
      <c r="B798" s="566"/>
      <c r="C798" s="567"/>
      <c r="D798" s="567"/>
      <c r="E798" s="567"/>
      <c r="F798" s="567"/>
      <c r="G798" s="567">
        <v>791</v>
      </c>
      <c r="H798" s="567">
        <v>791</v>
      </c>
      <c r="I798" s="568" t="str">
        <f>VLOOKUP(H798,'PLAN CONT'!$B$3:$C$1423,2,0)</f>
        <v>Cargas imputables a cuentas de costos y gastos</v>
      </c>
      <c r="J798" s="569">
        <v>0</v>
      </c>
      <c r="K798" s="569" t="e">
        <f>SUM(J786:J797)</f>
        <v>#REF!</v>
      </c>
    </row>
    <row r="799" spans="1:13" ht="14.1" customHeight="1" x14ac:dyDescent="0.2">
      <c r="A799" s="515"/>
      <c r="B799" s="509"/>
      <c r="C799" s="511"/>
      <c r="D799" s="511"/>
      <c r="E799" s="511"/>
      <c r="F799" s="511"/>
      <c r="G799" s="511"/>
      <c r="H799" s="511"/>
      <c r="I799" s="516"/>
      <c r="J799" s="557"/>
      <c r="K799" s="557"/>
    </row>
    <row r="800" spans="1:13" ht="14.1" customHeight="1" x14ac:dyDescent="0.2">
      <c r="A800" s="515"/>
      <c r="B800" s="562">
        <v>41258</v>
      </c>
      <c r="C800" s="561" t="s">
        <v>1770</v>
      </c>
      <c r="D800" s="561"/>
      <c r="E800" s="561"/>
      <c r="F800" s="561"/>
      <c r="G800" s="561">
        <v>621</v>
      </c>
      <c r="H800" s="561">
        <v>6214</v>
      </c>
      <c r="I800" s="563" t="str">
        <f>VLOOKUP(H800,'PLAN CONT'!$B$3:$C$1423,2,0)</f>
        <v>Gratificaciones</v>
      </c>
      <c r="J800" s="548">
        <v>5450</v>
      </c>
      <c r="K800" s="548"/>
    </row>
    <row r="801" spans="1:11" ht="14.1" customHeight="1" x14ac:dyDescent="0.2">
      <c r="A801" s="515"/>
      <c r="B801" s="562"/>
      <c r="C801" s="561" t="s">
        <v>1771</v>
      </c>
      <c r="D801" s="561"/>
      <c r="E801" s="561"/>
      <c r="F801" s="561"/>
      <c r="G801" s="561">
        <v>411</v>
      </c>
      <c r="H801" s="561">
        <v>4114</v>
      </c>
      <c r="I801" s="563" t="str">
        <f>VLOOKUP(H801,'PLAN CONT'!$B$3:$C$1423,2,0)</f>
        <v>Gratificaciones por pagar</v>
      </c>
      <c r="J801" s="548"/>
      <c r="K801" s="548">
        <f>J800</f>
        <v>5450</v>
      </c>
    </row>
    <row r="802" spans="1:11" ht="14.1" customHeight="1" x14ac:dyDescent="0.2">
      <c r="A802" s="515"/>
      <c r="B802" s="562"/>
      <c r="C802" s="561"/>
      <c r="D802" s="561"/>
      <c r="E802" s="561"/>
      <c r="F802" s="561"/>
      <c r="G802" s="561"/>
      <c r="H802" s="561"/>
      <c r="I802" s="563"/>
      <c r="J802" s="548"/>
      <c r="K802" s="548"/>
    </row>
    <row r="803" spans="1:11" ht="14.1" customHeight="1" x14ac:dyDescent="0.2">
      <c r="A803" s="515"/>
      <c r="B803" s="562">
        <v>41265</v>
      </c>
      <c r="C803" s="561" t="s">
        <v>1772</v>
      </c>
      <c r="D803" s="561"/>
      <c r="E803" s="561"/>
      <c r="F803" s="561"/>
      <c r="G803" s="561">
        <v>13</v>
      </c>
      <c r="H803" s="564" t="s">
        <v>1073</v>
      </c>
      <c r="I803" s="563" t="str">
        <f>VLOOKUP(H803,'PLAN CONT'!$B$3:$C$1425,2,0)</f>
        <v>Activos realizables entregados en consignación</v>
      </c>
      <c r="J803" s="548">
        <v>25000</v>
      </c>
      <c r="K803" s="548"/>
    </row>
    <row r="804" spans="1:11" ht="14.1" customHeight="1" x14ac:dyDescent="0.2">
      <c r="A804" s="515"/>
      <c r="B804" s="562"/>
      <c r="C804" s="561" t="s">
        <v>1773</v>
      </c>
      <c r="D804" s="561"/>
      <c r="E804" s="561"/>
      <c r="F804" s="561"/>
      <c r="G804" s="561">
        <v>91</v>
      </c>
      <c r="H804" s="564" t="s">
        <v>1638</v>
      </c>
      <c r="I804" s="563" t="str">
        <f>VLOOKUP(H804,'PLAN CONT'!$B$3:$C$1425,2,0)</f>
        <v>Activos realizables entregados en consignación</v>
      </c>
      <c r="J804" s="548">
        <v>0</v>
      </c>
      <c r="K804" s="548">
        <f>J803</f>
        <v>25000</v>
      </c>
    </row>
    <row r="805" spans="1:11" ht="14.1" customHeight="1" x14ac:dyDescent="0.2">
      <c r="A805" s="515"/>
      <c r="B805" s="562"/>
      <c r="C805" s="561"/>
      <c r="D805" s="561"/>
      <c r="E805" s="561"/>
      <c r="F805" s="561"/>
      <c r="G805" s="561"/>
      <c r="H805" s="561"/>
      <c r="I805" s="563"/>
      <c r="J805" s="548"/>
      <c r="K805" s="548"/>
    </row>
    <row r="806" spans="1:11" ht="14.1" customHeight="1" x14ac:dyDescent="0.2">
      <c r="A806" s="511"/>
      <c r="B806" s="562">
        <v>41274</v>
      </c>
      <c r="C806" s="561" t="s">
        <v>1749</v>
      </c>
      <c r="D806" s="561"/>
      <c r="E806" s="561"/>
      <c r="F806" s="561"/>
      <c r="G806" s="561">
        <v>659</v>
      </c>
      <c r="H806" s="561">
        <v>6594</v>
      </c>
      <c r="I806" s="563" t="str">
        <f>VLOOKUP(H806,'PLAN CONT'!$B$3:$C$1423,2,0)</f>
        <v>GASTOS DE REPRESENTACION</v>
      </c>
      <c r="J806" s="548" t="e">
        <f>'COMPRA '!#REF!</f>
        <v>#REF!</v>
      </c>
      <c r="K806" s="548"/>
    </row>
    <row r="807" spans="1:11" ht="14.1" customHeight="1" x14ac:dyDescent="0.2">
      <c r="A807" s="511">
        <v>82</v>
      </c>
      <c r="B807" s="561"/>
      <c r="C807" s="561" t="s">
        <v>1750</v>
      </c>
      <c r="D807" s="561"/>
      <c r="E807" s="561"/>
      <c r="F807" s="561"/>
      <c r="G807" s="561">
        <v>401</v>
      </c>
      <c r="H807" s="561">
        <v>40111</v>
      </c>
      <c r="I807" s="563" t="str">
        <f>VLOOKUP(H807,'PLAN CONT'!$B$3:$C$1423,2,0)</f>
        <v>IGV - Cuenta propia</v>
      </c>
      <c r="J807" s="548" t="e">
        <f>J806*18%</f>
        <v>#REF!</v>
      </c>
      <c r="K807" s="548"/>
    </row>
    <row r="808" spans="1:11" ht="14.1" customHeight="1" x14ac:dyDescent="0.2">
      <c r="A808" s="511"/>
      <c r="B808" s="561"/>
      <c r="C808" s="561"/>
      <c r="D808" s="561"/>
      <c r="E808" s="561"/>
      <c r="F808" s="561"/>
      <c r="G808" s="561">
        <v>469</v>
      </c>
      <c r="H808" s="561">
        <v>469</v>
      </c>
      <c r="I808" s="563" t="str">
        <f>VLOOKUP(H808,'PLAN CONT'!$B$3:$C$1423,2,0)</f>
        <v>Otras cuentas por pagar diversas</v>
      </c>
      <c r="J808" s="548"/>
      <c r="K808" s="548" t="e">
        <f>J806+J807</f>
        <v>#REF!</v>
      </c>
    </row>
    <row r="809" spans="1:11" ht="14.1" customHeight="1" x14ac:dyDescent="0.2">
      <c r="A809" s="511"/>
      <c r="B809" s="561"/>
      <c r="C809" s="561"/>
      <c r="D809" s="561"/>
      <c r="E809" s="561"/>
      <c r="F809" s="561"/>
      <c r="G809" s="561"/>
      <c r="H809" s="561"/>
      <c r="I809" s="563"/>
      <c r="J809" s="549"/>
      <c r="K809" s="549"/>
    </row>
    <row r="810" spans="1:11" ht="14.1" customHeight="1" x14ac:dyDescent="0.2">
      <c r="A810" s="511"/>
      <c r="B810" s="562">
        <v>41274</v>
      </c>
      <c r="C810" s="561" t="s">
        <v>1735</v>
      </c>
      <c r="D810" s="561"/>
      <c r="E810" s="561"/>
      <c r="F810" s="561"/>
      <c r="G810" s="561">
        <v>641</v>
      </c>
      <c r="H810" s="561">
        <v>641</v>
      </c>
      <c r="I810" s="563" t="str">
        <f>VLOOKUP(H810,'PLAN CONT'!$B$3:$C$1423,2,0)</f>
        <v>Impuesto general a las ventas</v>
      </c>
      <c r="J810" s="548" t="e">
        <f>VENTAS!#REF!</f>
        <v>#REF!</v>
      </c>
      <c r="K810" s="548"/>
    </row>
    <row r="811" spans="1:11" ht="14.1" customHeight="1" x14ac:dyDescent="0.2">
      <c r="A811" s="511">
        <v>84</v>
      </c>
      <c r="B811" s="561"/>
      <c r="C811" s="561" t="s">
        <v>1750</v>
      </c>
      <c r="D811" s="561"/>
      <c r="E811" s="561"/>
      <c r="F811" s="561"/>
      <c r="G811" s="561">
        <v>401</v>
      </c>
      <c r="H811" s="561">
        <v>40111</v>
      </c>
      <c r="I811" s="563" t="str">
        <f>VLOOKUP(H811,'PLAN CONT'!$B$3:$C$1423,2,0)</f>
        <v>IGV - Cuenta propia</v>
      </c>
      <c r="J811" s="548">
        <v>0</v>
      </c>
      <c r="K811" s="548" t="e">
        <f>J810</f>
        <v>#REF!</v>
      </c>
    </row>
    <row r="812" spans="1:11" ht="14.1" customHeight="1" x14ac:dyDescent="0.2">
      <c r="A812" s="511"/>
      <c r="B812" s="561"/>
      <c r="C812" s="561"/>
      <c r="D812" s="561"/>
      <c r="E812" s="561"/>
      <c r="F812" s="561"/>
      <c r="G812" s="561"/>
      <c r="H812" s="561"/>
      <c r="I812" s="563"/>
      <c r="J812" s="549"/>
      <c r="K812" s="549"/>
    </row>
    <row r="813" spans="1:11" ht="14.1" customHeight="1" x14ac:dyDescent="0.2">
      <c r="A813" s="511"/>
      <c r="B813" s="562">
        <v>41274</v>
      </c>
      <c r="C813" s="561" t="s">
        <v>1645</v>
      </c>
      <c r="D813" s="561"/>
      <c r="E813" s="561"/>
      <c r="F813" s="561"/>
      <c r="G813" s="561">
        <v>101</v>
      </c>
      <c r="H813" s="561">
        <v>1011</v>
      </c>
      <c r="I813" s="563" t="str">
        <f>VLOOKUP(H813,'PLAN CONT'!$B$3:$C$1423,2,0)</f>
        <v xml:space="preserve">EFECTIVO </v>
      </c>
      <c r="J813" s="548">
        <f>K814</f>
        <v>0</v>
      </c>
      <c r="K813" s="548"/>
    </row>
    <row r="814" spans="1:11" ht="14.1" customHeight="1" x14ac:dyDescent="0.2">
      <c r="A814" s="511"/>
      <c r="B814" s="561"/>
      <c r="C814" s="561" t="s">
        <v>1755</v>
      </c>
      <c r="D814" s="561"/>
      <c r="E814" s="561"/>
      <c r="F814" s="561"/>
      <c r="G814" s="561">
        <v>121</v>
      </c>
      <c r="H814" s="561">
        <v>1213</v>
      </c>
      <c r="I814" s="563" t="str">
        <f>VLOOKUP(H814,'PLAN CONT'!$B$3:$C$1423,2,0)</f>
        <v>En cobranza</v>
      </c>
      <c r="J814" s="548"/>
      <c r="K814" s="548">
        <v>0</v>
      </c>
    </row>
    <row r="815" spans="1:11" ht="14.1" customHeight="1" x14ac:dyDescent="0.2">
      <c r="A815" s="511"/>
      <c r="B815" s="561"/>
      <c r="C815" s="561"/>
      <c r="D815" s="561"/>
      <c r="E815" s="561"/>
      <c r="F815" s="561"/>
      <c r="G815" s="561"/>
      <c r="H815" s="561"/>
      <c r="I815" s="563"/>
      <c r="J815" s="548"/>
      <c r="K815" s="548"/>
    </row>
    <row r="816" spans="1:11" ht="14.1" customHeight="1" x14ac:dyDescent="0.2">
      <c r="A816" s="511"/>
      <c r="B816" s="562">
        <v>41274</v>
      </c>
      <c r="C816" s="561" t="s">
        <v>1686</v>
      </c>
      <c r="D816" s="561"/>
      <c r="E816" s="561"/>
      <c r="F816" s="561"/>
      <c r="G816" s="561">
        <v>104</v>
      </c>
      <c r="H816" s="561">
        <v>1041</v>
      </c>
      <c r="I816" s="563" t="str">
        <f>VLOOKUP(H816,'PLAN CONT'!$B$3:$C$1423,2,0)</f>
        <v>Cuentas corrientes operativas</v>
      </c>
      <c r="J816" s="548">
        <f>K817</f>
        <v>0</v>
      </c>
      <c r="K816" s="548"/>
    </row>
    <row r="817" spans="1:11" ht="14.1" customHeight="1" x14ac:dyDescent="0.2">
      <c r="A817" s="511"/>
      <c r="B817" s="561"/>
      <c r="C817" s="561" t="s">
        <v>1755</v>
      </c>
      <c r="D817" s="561"/>
      <c r="E817" s="561"/>
      <c r="F817" s="561"/>
      <c r="G817" s="561">
        <v>101</v>
      </c>
      <c r="H817" s="561">
        <v>1011</v>
      </c>
      <c r="I817" s="563" t="str">
        <f>VLOOKUP(H817,'PLAN CONT'!$B$3:$C$1423,2,0)</f>
        <v xml:space="preserve">EFECTIVO </v>
      </c>
      <c r="J817" s="548"/>
      <c r="K817" s="548">
        <v>0</v>
      </c>
    </row>
    <row r="818" spans="1:11" ht="14.1" customHeight="1" x14ac:dyDescent="0.2">
      <c r="A818" s="511"/>
      <c r="B818" s="561"/>
      <c r="C818" s="561"/>
      <c r="D818" s="561"/>
      <c r="E818" s="561"/>
      <c r="F818" s="561"/>
      <c r="G818" s="561"/>
      <c r="H818" s="561"/>
      <c r="I818" s="563"/>
      <c r="J818" s="548"/>
      <c r="K818" s="548"/>
    </row>
    <row r="819" spans="1:11" ht="14.1" customHeight="1" x14ac:dyDescent="0.2">
      <c r="A819" s="511"/>
      <c r="B819" s="562">
        <v>41274</v>
      </c>
      <c r="C819" s="561" t="s">
        <v>1645</v>
      </c>
      <c r="D819" s="561"/>
      <c r="E819" s="561"/>
      <c r="F819" s="561"/>
      <c r="G819" s="561">
        <v>104</v>
      </c>
      <c r="H819" s="561">
        <v>1041</v>
      </c>
      <c r="I819" s="563" t="str">
        <f>VLOOKUP(H819,'PLAN CONT'!$B$3:$C$1423,2,0)</f>
        <v>Cuentas corrientes operativas</v>
      </c>
      <c r="J819" s="548">
        <f>K820</f>
        <v>0</v>
      </c>
      <c r="K819" s="548"/>
    </row>
    <row r="820" spans="1:11" ht="14.1" customHeight="1" x14ac:dyDescent="0.2">
      <c r="A820" s="511"/>
      <c r="B820" s="561"/>
      <c r="C820" s="561" t="s">
        <v>1650</v>
      </c>
      <c r="D820" s="561"/>
      <c r="E820" s="561"/>
      <c r="F820" s="561"/>
      <c r="G820" s="561">
        <v>121</v>
      </c>
      <c r="H820" s="561">
        <v>1213</v>
      </c>
      <c r="I820" s="563" t="str">
        <f>VLOOKUP(H820,'PLAN CONT'!$B$3:$C$1423,2,0)</f>
        <v>En cobranza</v>
      </c>
      <c r="J820" s="548"/>
      <c r="K820" s="548">
        <v>0</v>
      </c>
    </row>
    <row r="821" spans="1:11" ht="14.1" customHeight="1" x14ac:dyDescent="0.2">
      <c r="A821" s="511"/>
      <c r="B821" s="561"/>
      <c r="C821" s="561"/>
      <c r="D821" s="561"/>
      <c r="E821" s="561"/>
      <c r="F821" s="561"/>
      <c r="G821" s="561"/>
      <c r="H821" s="561"/>
      <c r="I821" s="563"/>
      <c r="J821" s="548"/>
      <c r="K821" s="548"/>
    </row>
    <row r="822" spans="1:11" ht="14.1" customHeight="1" x14ac:dyDescent="0.2">
      <c r="A822" s="511"/>
      <c r="B822" s="562">
        <v>41274</v>
      </c>
      <c r="C822" s="561" t="s">
        <v>1686</v>
      </c>
      <c r="D822" s="561"/>
      <c r="E822" s="561"/>
      <c r="F822" s="561"/>
      <c r="G822" s="561">
        <v>401</v>
      </c>
      <c r="H822" s="561">
        <v>40173</v>
      </c>
      <c r="I822" s="563" t="str">
        <f>VLOOKUP(H822,'PLAN CONT'!$B$3:$C$1423,2,0)</f>
        <v>Renta de quinta categoría</v>
      </c>
      <c r="J822" s="548">
        <f>'CTA CTE'!J299</f>
        <v>200</v>
      </c>
      <c r="K822" s="548"/>
    </row>
    <row r="823" spans="1:11" ht="14.1" customHeight="1" x14ac:dyDescent="0.2">
      <c r="A823" s="511">
        <v>85</v>
      </c>
      <c r="B823" s="561"/>
      <c r="C823" s="561" t="s">
        <v>1650</v>
      </c>
      <c r="D823" s="561"/>
      <c r="E823" s="561"/>
      <c r="F823" s="561"/>
      <c r="G823" s="561">
        <v>403</v>
      </c>
      <c r="H823" s="561">
        <v>4031</v>
      </c>
      <c r="I823" s="563" t="str">
        <f>VLOOKUP(H823,'PLAN CONT'!$B$3:$C$1423,2,0)</f>
        <v>ESSALUD</v>
      </c>
      <c r="J823" s="548">
        <f>'CTA CTE'!J300</f>
        <v>450</v>
      </c>
      <c r="K823" s="548"/>
    </row>
    <row r="824" spans="1:11" ht="14.1" customHeight="1" x14ac:dyDescent="0.2">
      <c r="A824" s="511"/>
      <c r="B824" s="561"/>
      <c r="C824" s="561"/>
      <c r="D824" s="561"/>
      <c r="E824" s="561"/>
      <c r="F824" s="561"/>
      <c r="G824" s="561">
        <v>403</v>
      </c>
      <c r="H824" s="561">
        <v>4032</v>
      </c>
      <c r="I824" s="563" t="str">
        <f>VLOOKUP(H824,'PLAN CONT'!$B$3:$C$1423,2,0)</f>
        <v>ONP</v>
      </c>
      <c r="J824" s="548">
        <f>'CTA CTE'!J301</f>
        <v>300</v>
      </c>
      <c r="K824" s="548"/>
    </row>
    <row r="825" spans="1:11" ht="14.1" customHeight="1" x14ac:dyDescent="0.2">
      <c r="A825" s="511"/>
      <c r="B825" s="561"/>
      <c r="C825" s="561"/>
      <c r="D825" s="561"/>
      <c r="E825" s="561"/>
      <c r="F825" s="561"/>
      <c r="G825" s="561">
        <v>407</v>
      </c>
      <c r="H825" s="561">
        <v>407</v>
      </c>
      <c r="I825" s="563" t="str">
        <f>VLOOKUP(H825,'PLAN CONT'!$B$3:$C$1423,2,0)</f>
        <v>Administradoras de fondos de pensiones</v>
      </c>
      <c r="J825" s="548">
        <f>'CTA CTE'!J302</f>
        <v>350</v>
      </c>
      <c r="K825" s="548"/>
    </row>
    <row r="826" spans="1:11" ht="14.1" customHeight="1" x14ac:dyDescent="0.2">
      <c r="A826" s="511"/>
      <c r="B826" s="561"/>
      <c r="C826" s="561"/>
      <c r="D826" s="561"/>
      <c r="E826" s="561"/>
      <c r="F826" s="561"/>
      <c r="G826" s="561">
        <v>411</v>
      </c>
      <c r="H826" s="561">
        <v>4111</v>
      </c>
      <c r="I826" s="563" t="str">
        <f>VLOOKUP(H826,'PLAN CONT'!$B$3:$C$1423,2,0)</f>
        <v>Sueldos y salarios por pagar</v>
      </c>
      <c r="J826" s="548">
        <f>'CTA CTE'!J304</f>
        <v>4150</v>
      </c>
      <c r="K826" s="548"/>
    </row>
    <row r="827" spans="1:11" ht="14.1" customHeight="1" x14ac:dyDescent="0.2">
      <c r="A827" s="511"/>
      <c r="B827" s="561"/>
      <c r="C827" s="561"/>
      <c r="D827" s="561"/>
      <c r="E827" s="561"/>
      <c r="F827" s="561"/>
      <c r="G827" s="561">
        <v>411</v>
      </c>
      <c r="H827" s="561">
        <v>4114</v>
      </c>
      <c r="I827" s="563" t="str">
        <f>VLOOKUP(H827,'PLAN CONT'!$B$3:$C$1423,2,0)</f>
        <v>Gratificaciones por pagar</v>
      </c>
      <c r="J827" s="548">
        <v>5450</v>
      </c>
      <c r="K827" s="548"/>
    </row>
    <row r="828" spans="1:11" ht="14.1" customHeight="1" x14ac:dyDescent="0.2">
      <c r="A828" s="511"/>
      <c r="B828" s="561"/>
      <c r="C828" s="561"/>
      <c r="D828" s="561"/>
      <c r="E828" s="561"/>
      <c r="F828" s="561"/>
      <c r="G828" s="561">
        <v>451</v>
      </c>
      <c r="H828" s="561">
        <v>4511</v>
      </c>
      <c r="I828" s="563" t="str">
        <f>VLOOKUP(H828,'PLAN CONT'!$B$3:$C$1423,2,0)</f>
        <v>Instituciones financieras</v>
      </c>
      <c r="J828" s="548">
        <f>'CTA CTE'!J297</f>
        <v>1140</v>
      </c>
      <c r="K828" s="548"/>
    </row>
    <row r="829" spans="1:11" ht="14.1" customHeight="1" x14ac:dyDescent="0.2">
      <c r="A829" s="511"/>
      <c r="B829" s="561"/>
      <c r="C829" s="561"/>
      <c r="D829" s="561"/>
      <c r="E829" s="561"/>
      <c r="F829" s="561"/>
      <c r="G829" s="561">
        <v>455</v>
      </c>
      <c r="H829" s="561">
        <v>45511</v>
      </c>
      <c r="I829" s="563" t="str">
        <f>VLOOKUP(H829,'PLAN CONT'!$B$3:$C$1423,2,0)</f>
        <v>Instituciones financieras</v>
      </c>
      <c r="J829" s="548">
        <f>'CTA CTE'!J298</f>
        <v>60</v>
      </c>
      <c r="K829" s="548"/>
    </row>
    <row r="830" spans="1:11" ht="14.1" customHeight="1" x14ac:dyDescent="0.2">
      <c r="A830" s="511"/>
      <c r="B830" s="561"/>
      <c r="C830" s="561"/>
      <c r="D830" s="561"/>
      <c r="E830" s="561"/>
      <c r="F830" s="561"/>
      <c r="G830" s="561">
        <v>469</v>
      </c>
      <c r="H830" s="561">
        <v>469</v>
      </c>
      <c r="I830" s="563" t="str">
        <f>VLOOKUP(H830,'PLAN CONT'!$B$3:$C$1423,2,0)</f>
        <v>Otras cuentas por pagar diversas</v>
      </c>
      <c r="J830" s="548">
        <f>'CTA CTE'!J303</f>
        <v>708</v>
      </c>
      <c r="K830" s="548"/>
    </row>
    <row r="831" spans="1:11" ht="14.1" customHeight="1" x14ac:dyDescent="0.2">
      <c r="A831" s="511"/>
      <c r="B831" s="561"/>
      <c r="C831" s="561"/>
      <c r="D831" s="561"/>
      <c r="E831" s="561"/>
      <c r="F831" s="561"/>
      <c r="G831" s="561">
        <v>104</v>
      </c>
      <c r="H831" s="561">
        <v>1041</v>
      </c>
      <c r="I831" s="563" t="str">
        <f>VLOOKUP(H831,'PLAN CONT'!$B$3:$C$1423,2,0)</f>
        <v>Cuentas corrientes operativas</v>
      </c>
      <c r="J831" s="548"/>
      <c r="K831" s="548">
        <f>SUM(J822:J830)</f>
        <v>12808</v>
      </c>
    </row>
    <row r="832" spans="1:11" ht="14.1" customHeight="1" x14ac:dyDescent="0.2">
      <c r="A832" s="511"/>
      <c r="B832" s="561"/>
      <c r="C832" s="561"/>
      <c r="D832" s="561"/>
      <c r="E832" s="561"/>
      <c r="F832" s="561"/>
      <c r="G832" s="561"/>
      <c r="H832" s="561"/>
      <c r="I832" s="563"/>
      <c r="J832" s="548"/>
      <c r="K832" s="548"/>
    </row>
    <row r="833" spans="1:13" ht="14.1" customHeight="1" x14ac:dyDescent="0.2">
      <c r="A833" s="511"/>
      <c r="B833" s="562">
        <v>41274</v>
      </c>
      <c r="C833" s="561" t="s">
        <v>1653</v>
      </c>
      <c r="D833" s="561"/>
      <c r="E833" s="561"/>
      <c r="F833" s="561"/>
      <c r="G833" s="561">
        <v>621</v>
      </c>
      <c r="H833" s="561">
        <v>6211</v>
      </c>
      <c r="I833" s="563" t="str">
        <f>VLOOKUP(H833,'PLAN CONT'!$B$3:$C$1423,2,0)</f>
        <v>Sueldos y salarios</v>
      </c>
      <c r="J833" s="548">
        <v>5000</v>
      </c>
      <c r="K833" s="548"/>
    </row>
    <row r="834" spans="1:13" ht="14.1" customHeight="1" x14ac:dyDescent="0.2">
      <c r="A834" s="515" t="s">
        <v>1622</v>
      </c>
      <c r="B834" s="562"/>
      <c r="C834" s="561" t="s">
        <v>1750</v>
      </c>
      <c r="D834" s="561"/>
      <c r="E834" s="561"/>
      <c r="F834" s="561"/>
      <c r="G834" s="561">
        <v>627</v>
      </c>
      <c r="H834" s="561">
        <v>6271</v>
      </c>
      <c r="I834" s="563" t="str">
        <f>VLOOKUP(H834,'PLAN CONT'!$B$3:$C$1423,2,0)</f>
        <v>Régimen de prestaciones de salud</v>
      </c>
      <c r="J834" s="548">
        <v>450</v>
      </c>
      <c r="K834" s="548"/>
    </row>
    <row r="835" spans="1:13" ht="14.1" customHeight="1" x14ac:dyDescent="0.2">
      <c r="A835" s="515"/>
      <c r="B835" s="562"/>
      <c r="C835" s="561"/>
      <c r="D835" s="561"/>
      <c r="E835" s="561"/>
      <c r="F835" s="561"/>
      <c r="G835" s="561">
        <v>401</v>
      </c>
      <c r="H835" s="561">
        <v>40173</v>
      </c>
      <c r="I835" s="563" t="str">
        <f>VLOOKUP(H835,'PLAN CONT'!$B$3:$C$1423,2,0)</f>
        <v>Renta de quinta categoría</v>
      </c>
      <c r="J835" s="548"/>
      <c r="K835" s="548">
        <v>200</v>
      </c>
    </row>
    <row r="836" spans="1:13" ht="14.1" customHeight="1" x14ac:dyDescent="0.2">
      <c r="A836" s="515"/>
      <c r="B836" s="562"/>
      <c r="C836" s="561"/>
      <c r="D836" s="561"/>
      <c r="E836" s="561"/>
      <c r="F836" s="561"/>
      <c r="G836" s="561">
        <v>403</v>
      </c>
      <c r="H836" s="561">
        <v>4031</v>
      </c>
      <c r="I836" s="563" t="str">
        <f>VLOOKUP(H836,'PLAN CONT'!$B$3:$C$1423,2,0)</f>
        <v>ESSALUD</v>
      </c>
      <c r="J836" s="548"/>
      <c r="K836" s="548">
        <v>450</v>
      </c>
      <c r="M836" s="519">
        <v>0.3</v>
      </c>
    </row>
    <row r="837" spans="1:13" ht="14.1" customHeight="1" x14ac:dyDescent="0.2">
      <c r="A837" s="515"/>
      <c r="B837" s="562"/>
      <c r="C837" s="561"/>
      <c r="D837" s="561"/>
      <c r="E837" s="561"/>
      <c r="F837" s="561"/>
      <c r="G837" s="561">
        <v>403</v>
      </c>
      <c r="H837" s="561">
        <v>4032</v>
      </c>
      <c r="I837" s="563" t="str">
        <f>VLOOKUP(H837,'PLAN CONT'!$B$3:$C$1423,2,0)</f>
        <v>ONP</v>
      </c>
      <c r="J837" s="548"/>
      <c r="K837" s="548">
        <v>300</v>
      </c>
      <c r="M837" s="519">
        <v>0.7</v>
      </c>
    </row>
    <row r="838" spans="1:13" ht="14.1" customHeight="1" x14ac:dyDescent="0.2">
      <c r="A838" s="515"/>
      <c r="B838" s="562"/>
      <c r="C838" s="561"/>
      <c r="D838" s="561"/>
      <c r="E838" s="561"/>
      <c r="F838" s="561"/>
      <c r="G838" s="561">
        <v>407</v>
      </c>
      <c r="H838" s="561">
        <v>407</v>
      </c>
      <c r="I838" s="563" t="str">
        <f>VLOOKUP(H838,'PLAN CONT'!$B$3:$C$1423,2,0)</f>
        <v>Administradoras de fondos de pensiones</v>
      </c>
      <c r="J838" s="548">
        <v>0</v>
      </c>
      <c r="K838" s="548">
        <v>350</v>
      </c>
      <c r="M838" s="519"/>
    </row>
    <row r="839" spans="1:13" ht="14.1" customHeight="1" x14ac:dyDescent="0.2">
      <c r="A839" s="515"/>
      <c r="B839" s="562"/>
      <c r="C839" s="561"/>
      <c r="D839" s="561"/>
      <c r="E839" s="561"/>
      <c r="F839" s="561"/>
      <c r="G839" s="561">
        <v>411</v>
      </c>
      <c r="H839" s="561">
        <v>4111</v>
      </c>
      <c r="I839" s="563" t="str">
        <f>VLOOKUP(H839,'PLAN CONT'!$B$3:$C$1423,2,0)</f>
        <v>Sueldos y salarios por pagar</v>
      </c>
      <c r="J839" s="548"/>
      <c r="K839" s="548">
        <v>4150</v>
      </c>
      <c r="M839" s="519"/>
    </row>
    <row r="840" spans="1:13" ht="14.1" customHeight="1" x14ac:dyDescent="0.2">
      <c r="A840" s="515"/>
      <c r="B840" s="562"/>
      <c r="C840" s="561"/>
      <c r="D840" s="561"/>
      <c r="E840" s="561"/>
      <c r="F840" s="561"/>
      <c r="G840" s="561"/>
      <c r="H840" s="561"/>
      <c r="I840" s="563"/>
      <c r="J840" s="548"/>
      <c r="K840" s="548"/>
    </row>
    <row r="841" spans="1:13" ht="14.1" customHeight="1" x14ac:dyDescent="0.2">
      <c r="A841" s="515"/>
      <c r="B841" s="562">
        <v>41274</v>
      </c>
      <c r="C841" s="561" t="s">
        <v>1709</v>
      </c>
      <c r="D841" s="561"/>
      <c r="E841" s="561"/>
      <c r="F841" s="561"/>
      <c r="G841" s="561">
        <v>681</v>
      </c>
      <c r="H841" s="561">
        <v>68143</v>
      </c>
      <c r="I841" s="563" t="str">
        <f>VLOOKUP(H841,'PLAN CONT'!$B$3:$C$1423,2,0)</f>
        <v>Equipo de transporte</v>
      </c>
      <c r="J841" s="548">
        <v>1083.33</v>
      </c>
      <c r="K841" s="548"/>
    </row>
    <row r="842" spans="1:13" ht="14.1" customHeight="1" x14ac:dyDescent="0.2">
      <c r="A842" s="515"/>
      <c r="B842" s="562"/>
      <c r="C842" s="561" t="s">
        <v>1751</v>
      </c>
      <c r="D842" s="561"/>
      <c r="E842" s="561"/>
      <c r="F842" s="561"/>
      <c r="G842" s="561">
        <v>681</v>
      </c>
      <c r="H842" s="561">
        <v>68145</v>
      </c>
      <c r="I842" s="563" t="str">
        <f>VLOOKUP(H842,'PLAN CONT'!$B$3:$C$1423,2,0)</f>
        <v>Equipos diversos</v>
      </c>
      <c r="J842" s="548" t="e">
        <f>'ACTIVO '!#REF!</f>
        <v>#REF!</v>
      </c>
      <c r="K842" s="548"/>
    </row>
    <row r="843" spans="1:13" ht="14.1" customHeight="1" x14ac:dyDescent="0.2">
      <c r="A843" s="515"/>
      <c r="B843" s="562"/>
      <c r="C843" s="561"/>
      <c r="D843" s="561"/>
      <c r="E843" s="561"/>
      <c r="F843" s="561"/>
      <c r="G843" s="561">
        <v>391</v>
      </c>
      <c r="H843" s="561">
        <v>39133</v>
      </c>
      <c r="I843" s="563" t="str">
        <f>VLOOKUP(H843,'PLAN CONT'!$B$3:$C$1423,2,0)</f>
        <v>Equipo de transporte</v>
      </c>
      <c r="J843" s="548"/>
      <c r="K843" s="548">
        <f>J841</f>
        <v>1083.33</v>
      </c>
    </row>
    <row r="844" spans="1:13" ht="14.1" customHeight="1" x14ac:dyDescent="0.2">
      <c r="A844" s="515"/>
      <c r="B844" s="562"/>
      <c r="C844" s="561"/>
      <c r="D844" s="561"/>
      <c r="E844" s="561"/>
      <c r="F844" s="561"/>
      <c r="G844" s="561">
        <v>391</v>
      </c>
      <c r="H844" s="561">
        <v>39135</v>
      </c>
      <c r="I844" s="563" t="str">
        <f>VLOOKUP(H844,'PLAN CONT'!$B$3:$C$1423,2,0)</f>
        <v>Equipos diversos</v>
      </c>
      <c r="J844" s="548"/>
      <c r="K844" s="548" t="e">
        <f>J842</f>
        <v>#REF!</v>
      </c>
    </row>
    <row r="845" spans="1:13" ht="14.1" customHeight="1" x14ac:dyDescent="0.2">
      <c r="A845" s="515"/>
      <c r="B845" s="562"/>
      <c r="C845" s="561"/>
      <c r="D845" s="561"/>
      <c r="E845" s="561"/>
      <c r="F845" s="561"/>
      <c r="G845" s="561"/>
      <c r="H845" s="561"/>
      <c r="I845" s="563"/>
      <c r="J845" s="548"/>
      <c r="K845" s="548"/>
    </row>
    <row r="846" spans="1:13" ht="14.1" customHeight="1" x14ac:dyDescent="0.2">
      <c r="A846" s="515"/>
      <c r="B846" s="562">
        <v>41274</v>
      </c>
      <c r="C846" s="561" t="s">
        <v>1655</v>
      </c>
      <c r="D846" s="561"/>
      <c r="E846" s="561"/>
      <c r="F846" s="561"/>
      <c r="G846" s="561">
        <v>632</v>
      </c>
      <c r="H846" s="561">
        <v>6321</v>
      </c>
      <c r="I846" s="563" t="str">
        <f>VLOOKUP(H846,'PLAN CONT'!$B$3:$C$1423,2,0)</f>
        <v>Honorarios</v>
      </c>
      <c r="J846" s="548">
        <v>500</v>
      </c>
      <c r="K846" s="548"/>
    </row>
    <row r="847" spans="1:13" ht="14.1" customHeight="1" x14ac:dyDescent="0.2">
      <c r="A847" s="515"/>
      <c r="B847" s="562"/>
      <c r="C847" s="561" t="s">
        <v>1752</v>
      </c>
      <c r="D847" s="561"/>
      <c r="E847" s="561"/>
      <c r="F847" s="561"/>
      <c r="G847" s="561">
        <v>424</v>
      </c>
      <c r="H847" s="561">
        <v>424</v>
      </c>
      <c r="I847" s="563" t="str">
        <f>VLOOKUP(H847,'PLAN CONT'!$B$3:$C$1423,2,0)</f>
        <v>Honorarios por pagar</v>
      </c>
      <c r="J847" s="548">
        <v>0</v>
      </c>
      <c r="K847" s="548">
        <f>J846</f>
        <v>500</v>
      </c>
    </row>
    <row r="848" spans="1:13" ht="14.1" customHeight="1" x14ac:dyDescent="0.2">
      <c r="A848" s="515"/>
      <c r="B848" s="562"/>
      <c r="C848" s="561"/>
      <c r="D848" s="561"/>
      <c r="E848" s="561"/>
      <c r="F848" s="561"/>
      <c r="G848" s="561"/>
      <c r="H848" s="561"/>
      <c r="I848" s="563"/>
      <c r="J848" s="548"/>
      <c r="K848" s="548"/>
    </row>
    <row r="849" spans="1:11" ht="14.1" customHeight="1" x14ac:dyDescent="0.2">
      <c r="A849" s="515"/>
      <c r="B849" s="562">
        <v>41274</v>
      </c>
      <c r="C849" s="561" t="s">
        <v>1753</v>
      </c>
      <c r="D849" s="561"/>
      <c r="E849" s="561"/>
      <c r="F849" s="561"/>
      <c r="G849" s="561">
        <v>629</v>
      </c>
      <c r="H849" s="561">
        <v>6291</v>
      </c>
      <c r="I849" s="563" t="str">
        <f>VLOOKUP(H849,'PLAN CONT'!$B$3:$C$1423,2,0)</f>
        <v>Compensación por tiempo de servicio</v>
      </c>
      <c r="J849" s="548">
        <v>486.1155</v>
      </c>
      <c r="K849" s="548"/>
    </row>
    <row r="850" spans="1:11" ht="14.1" customHeight="1" x14ac:dyDescent="0.2">
      <c r="A850" s="515"/>
      <c r="B850" s="562"/>
      <c r="C850" s="561"/>
      <c r="D850" s="561"/>
      <c r="E850" s="561"/>
      <c r="F850" s="561"/>
      <c r="G850" s="561">
        <v>415</v>
      </c>
      <c r="H850" s="561">
        <v>4151</v>
      </c>
      <c r="I850" s="563" t="str">
        <f>VLOOKUP(H850,'PLAN CONT'!$B$3:$C$1423,2,0)</f>
        <v>Compensación por tiempo de servicios</v>
      </c>
      <c r="J850" s="548">
        <v>0</v>
      </c>
      <c r="K850" s="548">
        <v>486.1155</v>
      </c>
    </row>
    <row r="851" spans="1:11" ht="14.1" customHeight="1" x14ac:dyDescent="0.2">
      <c r="A851" s="515"/>
      <c r="B851" s="562"/>
      <c r="C851" s="561"/>
      <c r="D851" s="561"/>
      <c r="E851" s="561"/>
      <c r="F851" s="561"/>
      <c r="G851" s="561"/>
      <c r="H851" s="561"/>
      <c r="I851" s="563"/>
      <c r="J851" s="548"/>
      <c r="K851" s="548"/>
    </row>
    <row r="852" spans="1:11" ht="14.1" customHeight="1" x14ac:dyDescent="0.2">
      <c r="A852" s="515"/>
      <c r="B852" s="562">
        <v>41274</v>
      </c>
      <c r="C852" s="561" t="s">
        <v>1671</v>
      </c>
      <c r="D852" s="561"/>
      <c r="E852" s="561"/>
      <c r="F852" s="561"/>
      <c r="G852" s="561">
        <v>673</v>
      </c>
      <c r="H852" s="561">
        <v>67311</v>
      </c>
      <c r="I852" s="563" t="str">
        <f>VLOOKUP(H852,'PLAN CONT'!$B$3:$C$1423,2,0)</f>
        <v>Instituciones financieras</v>
      </c>
      <c r="J852" s="548">
        <v>60</v>
      </c>
      <c r="K852" s="548"/>
    </row>
    <row r="853" spans="1:11" ht="14.1" customHeight="1" x14ac:dyDescent="0.2">
      <c r="A853" s="515"/>
      <c r="B853" s="562"/>
      <c r="C853" s="561" t="s">
        <v>1659</v>
      </c>
      <c r="D853" s="561"/>
      <c r="E853" s="561"/>
      <c r="F853" s="561"/>
      <c r="G853" s="561">
        <v>373</v>
      </c>
      <c r="H853" s="561">
        <v>3731</v>
      </c>
      <c r="I853" s="563" t="str">
        <f>VLOOKUP(H853,'PLAN CONT'!$B$3:$C$1423,2,0)</f>
        <v xml:space="preserve">INTERESES NO DEVENGADOS </v>
      </c>
      <c r="J853" s="548"/>
      <c r="K853" s="548">
        <f>J852</f>
        <v>60</v>
      </c>
    </row>
    <row r="854" spans="1:11" ht="14.1" customHeight="1" x14ac:dyDescent="0.2">
      <c r="A854" s="515"/>
      <c r="B854" s="562"/>
      <c r="C854" s="561"/>
      <c r="D854" s="561"/>
      <c r="E854" s="561"/>
      <c r="F854" s="561"/>
      <c r="G854" s="561"/>
      <c r="H854" s="561"/>
      <c r="I854" s="563"/>
      <c r="J854" s="548"/>
      <c r="K854" s="548"/>
    </row>
    <row r="855" spans="1:11" ht="14.1" customHeight="1" x14ac:dyDescent="0.2">
      <c r="A855" s="515"/>
      <c r="B855" s="562">
        <v>41274</v>
      </c>
      <c r="C855" s="561" t="s">
        <v>1632</v>
      </c>
      <c r="D855" s="561"/>
      <c r="E855" s="561"/>
      <c r="F855" s="561"/>
      <c r="G855" s="561">
        <v>942</v>
      </c>
      <c r="H855" s="561">
        <v>942</v>
      </c>
      <c r="I855" s="563" t="str">
        <f>VLOOKUP(H855,'PLAN CONT'!$B$3:$C$1423,2,0)</f>
        <v>GASTOS DE PERSONAL, DIRECTORES Y GERENTES</v>
      </c>
      <c r="J855" s="548">
        <f>(J800+J833+J834+J849)*$M$836</f>
        <v>3415.8346499999998</v>
      </c>
      <c r="K855" s="548"/>
    </row>
    <row r="856" spans="1:11" ht="14.1" customHeight="1" x14ac:dyDescent="0.2">
      <c r="A856" s="515"/>
      <c r="B856" s="562"/>
      <c r="C856" s="561" t="s">
        <v>1754</v>
      </c>
      <c r="D856" s="561"/>
      <c r="E856" s="561"/>
      <c r="F856" s="561"/>
      <c r="G856" s="561">
        <v>943</v>
      </c>
      <c r="H856" s="561">
        <v>943</v>
      </c>
      <c r="I856" s="563" t="str">
        <f>VLOOKUP(H856,'PLAN CONT'!$B$3:$C$1423,2,0)</f>
        <v>GASTO DE SERVICIOS</v>
      </c>
      <c r="J856" s="548">
        <f>J846*$M$836</f>
        <v>150</v>
      </c>
      <c r="K856" s="548"/>
    </row>
    <row r="857" spans="1:11" ht="14.1" customHeight="1" x14ac:dyDescent="0.2">
      <c r="A857" s="515"/>
      <c r="B857" s="562"/>
      <c r="C857" s="561"/>
      <c r="D857" s="561"/>
      <c r="E857" s="561"/>
      <c r="F857" s="561"/>
      <c r="G857" s="561">
        <v>944</v>
      </c>
      <c r="H857" s="561">
        <v>944</v>
      </c>
      <c r="I857" s="563" t="str">
        <f>VLOOKUP(H857,'PLAN CONT'!$B$3:$C$1423,2,0)</f>
        <v>GASTO DE TRIBUTO</v>
      </c>
      <c r="J857" s="548" t="e">
        <f>J810*$M$836</f>
        <v>#REF!</v>
      </c>
      <c r="K857" s="548"/>
    </row>
    <row r="858" spans="1:11" ht="14.1" customHeight="1" x14ac:dyDescent="0.2">
      <c r="A858" s="515"/>
      <c r="B858" s="562"/>
      <c r="C858" s="561"/>
      <c r="D858" s="561"/>
      <c r="E858" s="561"/>
      <c r="F858" s="561"/>
      <c r="G858" s="561">
        <v>945</v>
      </c>
      <c r="H858" s="561">
        <v>945</v>
      </c>
      <c r="I858" s="563" t="str">
        <f>VLOOKUP(H858,'PLAN CONT'!$B$3:$C$1423,2,0)</f>
        <v>GASTO DE GESTION</v>
      </c>
      <c r="J858" s="548" t="e">
        <f>J806*$M$836</f>
        <v>#REF!</v>
      </c>
      <c r="K858" s="548"/>
    </row>
    <row r="859" spans="1:11" ht="14.1" customHeight="1" x14ac:dyDescent="0.2">
      <c r="A859" s="515"/>
      <c r="B859" s="562"/>
      <c r="C859" s="561"/>
      <c r="D859" s="561"/>
      <c r="E859" s="561"/>
      <c r="F859" s="561"/>
      <c r="G859" s="561">
        <v>948</v>
      </c>
      <c r="H859" s="561">
        <v>948</v>
      </c>
      <c r="I859" s="563" t="str">
        <f>VLOOKUP(H859,'PLAN CONT'!$B$3:$C$1423,2,0)</f>
        <v>GASTO DE VALUACION</v>
      </c>
      <c r="J859" s="548" t="e">
        <f>(J841+J842)*$M$836</f>
        <v>#REF!</v>
      </c>
      <c r="K859" s="548"/>
    </row>
    <row r="860" spans="1:11" ht="14.1" customHeight="1" x14ac:dyDescent="0.2">
      <c r="A860" s="515"/>
      <c r="B860" s="562"/>
      <c r="C860" s="561"/>
      <c r="D860" s="561"/>
      <c r="E860" s="561"/>
      <c r="F860" s="561"/>
      <c r="G860" s="561">
        <v>952</v>
      </c>
      <c r="H860" s="561">
        <v>952</v>
      </c>
      <c r="I860" s="563" t="str">
        <f>VLOOKUP(H860,'PLAN CONT'!$B$3:$C$1423,2,0)</f>
        <v>GASTOS DE PERSONAL, DIRECTORES Y GERENTES</v>
      </c>
      <c r="J860" s="548">
        <f>(J800+J833+J834+J849)*$M$837</f>
        <v>7970.2808499999992</v>
      </c>
      <c r="K860" s="548"/>
    </row>
    <row r="861" spans="1:11" ht="14.1" customHeight="1" x14ac:dyDescent="0.2">
      <c r="A861" s="515"/>
      <c r="B861" s="562"/>
      <c r="C861" s="561"/>
      <c r="D861" s="561"/>
      <c r="E861" s="561"/>
      <c r="F861" s="561"/>
      <c r="G861" s="561">
        <v>953</v>
      </c>
      <c r="H861" s="561">
        <v>953</v>
      </c>
      <c r="I861" s="563" t="str">
        <f>VLOOKUP(H861,'PLAN CONT'!$B$3:$C$1423,2,0)</f>
        <v>GASTO DE SERVICIOS</v>
      </c>
      <c r="J861" s="548">
        <f>J846*$M$837</f>
        <v>350</v>
      </c>
      <c r="K861" s="548"/>
    </row>
    <row r="862" spans="1:11" ht="14.1" customHeight="1" x14ac:dyDescent="0.2">
      <c r="A862" s="515"/>
      <c r="B862" s="562"/>
      <c r="C862" s="561"/>
      <c r="D862" s="561"/>
      <c r="E862" s="561"/>
      <c r="F862" s="561"/>
      <c r="G862" s="561">
        <v>954</v>
      </c>
      <c r="H862" s="561">
        <v>954</v>
      </c>
      <c r="I862" s="563" t="str">
        <f>VLOOKUP(H862,'PLAN CONT'!$B$3:$C$1423,2,0)</f>
        <v>GASTOS POR TRIBUTOS - VENTAS</v>
      </c>
      <c r="J862" s="548" t="e">
        <f>J810*$M$837</f>
        <v>#REF!</v>
      </c>
      <c r="K862" s="548"/>
    </row>
    <row r="863" spans="1:11" ht="14.1" customHeight="1" x14ac:dyDescent="0.2">
      <c r="A863" s="515"/>
      <c r="B863" s="562"/>
      <c r="C863" s="561"/>
      <c r="D863" s="561"/>
      <c r="E863" s="561"/>
      <c r="F863" s="561"/>
      <c r="G863" s="561">
        <v>955</v>
      </c>
      <c r="H863" s="561">
        <v>955</v>
      </c>
      <c r="I863" s="563" t="str">
        <f>VLOOKUP(H863,'PLAN CONT'!$B$3:$C$1423,2,0)</f>
        <v>GASTO DE GESTION</v>
      </c>
      <c r="J863" s="548" t="e">
        <f>J806*$M$837</f>
        <v>#REF!</v>
      </c>
      <c r="K863" s="548"/>
    </row>
    <row r="864" spans="1:11" ht="14.1" customHeight="1" x14ac:dyDescent="0.2">
      <c r="A864" s="515"/>
      <c r="B864" s="562"/>
      <c r="C864" s="561"/>
      <c r="D864" s="561"/>
      <c r="E864" s="561"/>
      <c r="F864" s="561"/>
      <c r="G864" s="561">
        <v>958</v>
      </c>
      <c r="H864" s="561">
        <v>958</v>
      </c>
      <c r="I864" s="563" t="str">
        <f>VLOOKUP(H864,'PLAN CONT'!$B$3:$C$1423,2,0)</f>
        <v>GASTO DE VALUACION</v>
      </c>
      <c r="J864" s="548" t="e">
        <f>(J841+J842)*$M$837</f>
        <v>#REF!</v>
      </c>
      <c r="K864" s="548"/>
    </row>
    <row r="865" spans="1:11" ht="14.1" customHeight="1" x14ac:dyDescent="0.2">
      <c r="A865" s="515"/>
      <c r="B865" s="562"/>
      <c r="C865" s="561"/>
      <c r="D865" s="561"/>
      <c r="E865" s="561"/>
      <c r="F865" s="561"/>
      <c r="G865" s="561">
        <v>974</v>
      </c>
      <c r="H865" s="561">
        <v>974</v>
      </c>
      <c r="I865" s="563" t="str">
        <f>VLOOKUP(H865,'PLAN CONT'!$B$3:$C$1423,2,0)</f>
        <v>GASTOS POR TRIBUTO - ITF</v>
      </c>
      <c r="J865" s="548">
        <v>0</v>
      </c>
      <c r="K865" s="548"/>
    </row>
    <row r="866" spans="1:11" ht="14.1" customHeight="1" x14ac:dyDescent="0.2">
      <c r="A866" s="515"/>
      <c r="B866" s="562"/>
      <c r="C866" s="561"/>
      <c r="D866" s="561"/>
      <c r="E866" s="561"/>
      <c r="F866" s="561"/>
      <c r="G866" s="561">
        <v>977</v>
      </c>
      <c r="H866" s="561">
        <v>977</v>
      </c>
      <c r="I866" s="563" t="str">
        <f>VLOOKUP(H866,'PLAN CONT'!$B$3:$C$1423,2,0)</f>
        <v>GASTOS FINANCIEROS</v>
      </c>
      <c r="J866" s="548">
        <f>J852</f>
        <v>60</v>
      </c>
      <c r="K866" s="548"/>
    </row>
    <row r="867" spans="1:11" ht="14.1" customHeight="1" x14ac:dyDescent="0.2">
      <c r="A867" s="515"/>
      <c r="B867" s="562"/>
      <c r="C867" s="561"/>
      <c r="D867" s="561"/>
      <c r="E867" s="561"/>
      <c r="F867" s="561"/>
      <c r="G867" s="561">
        <v>791</v>
      </c>
      <c r="H867" s="561">
        <v>791</v>
      </c>
      <c r="I867" s="698" t="str">
        <f>VLOOKUP(H867,'PLAN CONT'!$B$3:$C$1423,2,0)</f>
        <v>Cargas imputables a cuentas de costos y gastos</v>
      </c>
      <c r="J867" s="565">
        <v>0</v>
      </c>
      <c r="K867" s="565" t="e">
        <f>SUM(J855:J866)</f>
        <v>#REF!</v>
      </c>
    </row>
    <row r="868" spans="1:11" ht="14.1" customHeight="1" x14ac:dyDescent="0.2">
      <c r="A868" s="515"/>
      <c r="B868" s="562"/>
      <c r="C868" s="561"/>
      <c r="D868" s="561"/>
      <c r="E868" s="561"/>
      <c r="F868" s="561"/>
      <c r="G868" s="561"/>
      <c r="H868" s="561"/>
      <c r="I868" s="563"/>
      <c r="J868" s="548"/>
      <c r="K868" s="548"/>
    </row>
    <row r="869" spans="1:11" ht="14.1" customHeight="1" x14ac:dyDescent="0.2">
      <c r="A869" s="515"/>
      <c r="B869" s="562"/>
      <c r="C869" s="561"/>
      <c r="D869" s="561"/>
      <c r="E869" s="561"/>
      <c r="F869" s="561"/>
      <c r="G869" s="561"/>
      <c r="H869" s="561"/>
      <c r="I869" s="563"/>
      <c r="J869" s="548"/>
      <c r="K869" s="548"/>
    </row>
    <row r="870" spans="1:11" ht="14.1" customHeight="1" x14ac:dyDescent="0.2">
      <c r="A870" s="515"/>
      <c r="B870" s="562"/>
      <c r="C870" s="561"/>
      <c r="D870" s="561"/>
      <c r="E870" s="561"/>
      <c r="F870" s="561"/>
      <c r="G870" s="561"/>
      <c r="H870" s="561"/>
      <c r="I870" s="563"/>
      <c r="J870" s="548"/>
      <c r="K870" s="548"/>
    </row>
    <row r="871" spans="1:11" ht="14.1" customHeight="1" x14ac:dyDescent="0.2">
      <c r="A871" s="515"/>
      <c r="B871" s="562"/>
      <c r="C871" s="561"/>
      <c r="D871" s="561"/>
      <c r="E871" s="561"/>
      <c r="F871" s="561"/>
      <c r="G871" s="561"/>
      <c r="H871" s="561"/>
      <c r="I871" s="563"/>
      <c r="J871" s="548"/>
      <c r="K871" s="548"/>
    </row>
    <row r="872" spans="1:11" ht="14.1" customHeight="1" x14ac:dyDescent="0.2">
      <c r="A872" s="515"/>
      <c r="B872" s="562"/>
      <c r="C872" s="561"/>
      <c r="D872" s="561"/>
      <c r="E872" s="561"/>
      <c r="F872" s="561"/>
      <c r="G872" s="561"/>
      <c r="H872" s="561"/>
      <c r="I872" s="563"/>
      <c r="J872" s="548"/>
      <c r="K872" s="548"/>
    </row>
    <row r="873" spans="1:11" ht="14.1" customHeight="1" x14ac:dyDescent="0.2">
      <c r="A873" s="515"/>
      <c r="B873" s="562"/>
      <c r="C873" s="561"/>
      <c r="D873" s="561"/>
      <c r="E873" s="561"/>
      <c r="F873" s="561"/>
      <c r="G873" s="561"/>
      <c r="H873" s="561"/>
      <c r="I873" s="563"/>
      <c r="J873" s="548"/>
      <c r="K873" s="548"/>
    </row>
    <row r="874" spans="1:11" ht="14.1" customHeight="1" x14ac:dyDescent="0.2">
      <c r="A874" s="515"/>
      <c r="B874" s="562"/>
      <c r="C874" s="561"/>
      <c r="D874" s="561"/>
      <c r="E874" s="561"/>
      <c r="F874" s="561"/>
      <c r="G874" s="561"/>
      <c r="H874" s="561"/>
      <c r="I874" s="563"/>
      <c r="J874" s="548"/>
      <c r="K874" s="548"/>
    </row>
    <row r="875" spans="1:11" ht="14.1" customHeight="1" x14ac:dyDescent="0.2">
      <c r="A875" s="515"/>
      <c r="B875" s="562"/>
      <c r="C875" s="561"/>
      <c r="D875" s="561"/>
      <c r="E875" s="561"/>
      <c r="F875" s="561"/>
      <c r="G875" s="561"/>
      <c r="H875" s="561"/>
      <c r="I875" s="563"/>
      <c r="J875" s="548"/>
      <c r="K875" s="548"/>
    </row>
    <row r="876" spans="1:11" ht="14.1" customHeight="1" x14ac:dyDescent="0.2">
      <c r="A876" s="515"/>
      <c r="B876" s="562"/>
      <c r="C876" s="561"/>
      <c r="D876" s="561"/>
      <c r="E876" s="561"/>
      <c r="F876" s="561"/>
      <c r="G876" s="561"/>
      <c r="H876" s="561"/>
      <c r="I876" s="563"/>
      <c r="J876" s="548"/>
      <c r="K876" s="548"/>
    </row>
    <row r="877" spans="1:11" ht="14.1" customHeight="1" x14ac:dyDescent="0.2">
      <c r="A877" s="515"/>
      <c r="B877" s="562"/>
      <c r="C877" s="561"/>
      <c r="D877" s="561"/>
      <c r="E877" s="561"/>
      <c r="F877" s="561"/>
      <c r="G877" s="561"/>
      <c r="H877" s="561"/>
      <c r="I877" s="563"/>
      <c r="J877" s="548"/>
      <c r="K877" s="548"/>
    </row>
    <row r="878" spans="1:11" ht="14.1" customHeight="1" x14ac:dyDescent="0.2">
      <c r="A878" s="515"/>
      <c r="B878" s="562"/>
      <c r="C878" s="561"/>
      <c r="D878" s="561"/>
      <c r="E878" s="561"/>
      <c r="F878" s="561"/>
      <c r="G878" s="561"/>
      <c r="H878" s="561"/>
      <c r="I878" s="563"/>
      <c r="J878" s="548"/>
      <c r="K878" s="548"/>
    </row>
    <row r="879" spans="1:11" ht="14.1" customHeight="1" x14ac:dyDescent="0.2">
      <c r="A879" s="515"/>
      <c r="B879" s="562"/>
      <c r="C879" s="561"/>
      <c r="D879" s="561"/>
      <c r="E879" s="561"/>
      <c r="F879" s="561"/>
      <c r="G879" s="561"/>
      <c r="H879" s="561"/>
      <c r="I879" s="563"/>
      <c r="J879" s="548"/>
      <c r="K879" s="548"/>
    </row>
    <row r="880" spans="1:11" ht="14.1" customHeight="1" x14ac:dyDescent="0.2">
      <c r="A880" s="515"/>
      <c r="B880" s="562"/>
      <c r="C880" s="561"/>
      <c r="D880" s="561"/>
      <c r="E880" s="561"/>
      <c r="F880" s="561"/>
      <c r="G880" s="561"/>
      <c r="H880" s="561"/>
      <c r="I880" s="563"/>
      <c r="J880" s="548"/>
      <c r="K880" s="548"/>
    </row>
    <row r="881" spans="1:11" ht="14.1" customHeight="1" x14ac:dyDescent="0.2">
      <c r="A881" s="515"/>
      <c r="B881" s="562"/>
      <c r="C881" s="561"/>
      <c r="D881" s="561"/>
      <c r="E881" s="561"/>
      <c r="F881" s="561"/>
      <c r="G881" s="561"/>
      <c r="H881" s="561"/>
      <c r="I881" s="563"/>
      <c r="J881" s="548"/>
      <c r="K881" s="548"/>
    </row>
    <row r="882" spans="1:11" ht="14.1" customHeight="1" x14ac:dyDescent="0.2">
      <c r="A882" s="515"/>
      <c r="B882" s="562"/>
      <c r="C882" s="561"/>
      <c r="D882" s="561"/>
      <c r="E882" s="561"/>
      <c r="F882" s="561"/>
      <c r="G882" s="561"/>
      <c r="H882" s="561"/>
      <c r="I882" s="563"/>
      <c r="J882" s="548"/>
      <c r="K882" s="548"/>
    </row>
    <row r="883" spans="1:11" ht="14.1" customHeight="1" x14ac:dyDescent="0.2">
      <c r="A883" s="515"/>
      <c r="B883" s="562"/>
      <c r="C883" s="561"/>
      <c r="D883" s="561"/>
      <c r="E883" s="561"/>
      <c r="F883" s="561"/>
      <c r="G883" s="561"/>
      <c r="H883" s="561"/>
      <c r="I883" s="563"/>
      <c r="J883" s="548"/>
      <c r="K883" s="548"/>
    </row>
    <row r="884" spans="1:11" ht="14.1" customHeight="1" x14ac:dyDescent="0.2">
      <c r="A884" s="515"/>
      <c r="B884" s="562"/>
      <c r="C884" s="561"/>
      <c r="D884" s="561"/>
      <c r="E884" s="561"/>
      <c r="F884" s="561"/>
      <c r="G884" s="561"/>
      <c r="H884" s="561"/>
      <c r="I884" s="563"/>
      <c r="J884" s="548"/>
      <c r="K884" s="548"/>
    </row>
    <row r="885" spans="1:11" ht="14.1" customHeight="1" x14ac:dyDescent="0.2">
      <c r="A885" s="515"/>
      <c r="B885" s="562"/>
      <c r="C885" s="561"/>
      <c r="D885" s="561"/>
      <c r="E885" s="561"/>
      <c r="F885" s="561"/>
      <c r="G885" s="561"/>
      <c r="H885" s="561"/>
      <c r="I885" s="563"/>
      <c r="J885" s="548"/>
      <c r="K885" s="548"/>
    </row>
    <row r="886" spans="1:11" ht="14.1" customHeight="1" x14ac:dyDescent="0.2">
      <c r="A886" s="515"/>
      <c r="B886" s="562"/>
      <c r="C886" s="561"/>
      <c r="D886" s="561"/>
      <c r="E886" s="561"/>
      <c r="F886" s="561"/>
      <c r="G886" s="561"/>
      <c r="H886" s="561"/>
      <c r="I886" s="563"/>
      <c r="J886" s="548"/>
      <c r="K886" s="548"/>
    </row>
    <row r="887" spans="1:11" ht="14.1" customHeight="1" x14ac:dyDescent="0.2">
      <c r="A887" s="515"/>
      <c r="B887" s="562"/>
      <c r="C887" s="561"/>
      <c r="D887" s="561"/>
      <c r="E887" s="561"/>
      <c r="F887" s="561"/>
      <c r="G887" s="561"/>
      <c r="H887" s="561"/>
      <c r="I887" s="563"/>
      <c r="J887" s="548"/>
      <c r="K887" s="548"/>
    </row>
    <row r="888" spans="1:11" ht="14.1" customHeight="1" x14ac:dyDescent="0.2">
      <c r="A888" s="515"/>
      <c r="B888" s="562"/>
      <c r="C888" s="561"/>
      <c r="D888" s="561"/>
      <c r="E888" s="561"/>
      <c r="F888" s="561"/>
      <c r="G888" s="561"/>
      <c r="H888" s="561"/>
      <c r="I888" s="563"/>
      <c r="J888" s="548"/>
      <c r="K888" s="548"/>
    </row>
    <row r="889" spans="1:11" ht="14.1" customHeight="1" x14ac:dyDescent="0.2">
      <c r="A889" s="515"/>
      <c r="B889" s="562"/>
      <c r="C889" s="561"/>
      <c r="D889" s="561"/>
      <c r="E889" s="561"/>
      <c r="F889" s="561"/>
      <c r="G889" s="561"/>
      <c r="H889" s="561"/>
      <c r="I889" s="563"/>
      <c r="J889" s="548"/>
      <c r="K889" s="548"/>
    </row>
    <row r="890" spans="1:11" ht="14.1" customHeight="1" x14ac:dyDescent="0.2">
      <c r="A890" s="515"/>
      <c r="B890" s="562"/>
      <c r="C890" s="561"/>
      <c r="D890" s="561"/>
      <c r="E890" s="561"/>
      <c r="F890" s="561"/>
      <c r="G890" s="561"/>
      <c r="H890" s="561"/>
      <c r="I890" s="563"/>
      <c r="J890" s="548"/>
      <c r="K890" s="548"/>
    </row>
    <row r="891" spans="1:11" ht="14.1" customHeight="1" x14ac:dyDescent="0.2">
      <c r="A891" s="515"/>
      <c r="B891" s="562"/>
      <c r="C891" s="561"/>
      <c r="D891" s="561"/>
      <c r="E891" s="561"/>
      <c r="F891" s="561"/>
      <c r="G891" s="561"/>
      <c r="H891" s="561"/>
      <c r="I891" s="563"/>
      <c r="J891" s="548"/>
      <c r="K891" s="548"/>
    </row>
    <row r="892" spans="1:11" ht="14.1" customHeight="1" x14ac:dyDescent="0.2">
      <c r="A892" s="515"/>
      <c r="B892" s="562"/>
      <c r="C892" s="561"/>
      <c r="D892" s="561"/>
      <c r="E892" s="561"/>
      <c r="F892" s="561"/>
      <c r="G892" s="561"/>
      <c r="H892" s="561"/>
      <c r="I892" s="563"/>
      <c r="J892" s="548"/>
      <c r="K892" s="548"/>
    </row>
    <row r="893" spans="1:11" ht="14.1" customHeight="1" x14ac:dyDescent="0.2">
      <c r="A893" s="515"/>
      <c r="B893" s="562"/>
      <c r="C893" s="561"/>
      <c r="D893" s="561"/>
      <c r="E893" s="561"/>
      <c r="F893" s="561"/>
      <c r="G893" s="561"/>
      <c r="H893" s="561"/>
      <c r="I893" s="563"/>
      <c r="J893" s="548"/>
      <c r="K893" s="548"/>
    </row>
    <row r="894" spans="1:11" ht="14.1" customHeight="1" x14ac:dyDescent="0.2">
      <c r="A894" s="515"/>
      <c r="B894" s="562"/>
      <c r="C894" s="561"/>
      <c r="D894" s="561"/>
      <c r="E894" s="561"/>
      <c r="F894" s="561"/>
      <c r="G894" s="561"/>
      <c r="H894" s="561"/>
      <c r="I894" s="563"/>
      <c r="J894" s="548"/>
      <c r="K894" s="548"/>
    </row>
    <row r="895" spans="1:11" ht="14.1" customHeight="1" x14ac:dyDescent="0.2">
      <c r="A895" s="515"/>
      <c r="B895" s="562"/>
      <c r="C895" s="561"/>
      <c r="D895" s="561"/>
      <c r="E895" s="561"/>
      <c r="F895" s="561"/>
      <c r="G895" s="561"/>
      <c r="H895" s="561"/>
      <c r="I895" s="563"/>
      <c r="J895" s="548"/>
      <c r="K895" s="548"/>
    </row>
    <row r="896" spans="1:11" ht="14.1" customHeight="1" x14ac:dyDescent="0.2">
      <c r="A896" s="515"/>
      <c r="B896" s="562"/>
      <c r="C896" s="561"/>
      <c r="D896" s="561"/>
      <c r="E896" s="561"/>
      <c r="F896" s="561"/>
      <c r="G896" s="561"/>
      <c r="H896" s="561"/>
      <c r="I896" s="563"/>
      <c r="J896" s="548"/>
      <c r="K896" s="548"/>
    </row>
    <row r="897" spans="1:11" ht="14.1" customHeight="1" x14ac:dyDescent="0.2">
      <c r="A897" s="515"/>
      <c r="B897" s="562"/>
      <c r="C897" s="561"/>
      <c r="D897" s="561"/>
      <c r="E897" s="561"/>
      <c r="F897" s="561"/>
      <c r="G897" s="561"/>
      <c r="H897" s="561"/>
      <c r="I897" s="563"/>
      <c r="J897" s="548"/>
      <c r="K897" s="548"/>
    </row>
    <row r="898" spans="1:11" ht="14.1" customHeight="1" x14ac:dyDescent="0.2">
      <c r="A898" s="515"/>
      <c r="B898" s="562"/>
      <c r="C898" s="561"/>
      <c r="D898" s="561"/>
      <c r="E898" s="561"/>
      <c r="F898" s="561"/>
      <c r="G898" s="561"/>
      <c r="H898" s="561"/>
      <c r="I898" s="563"/>
      <c r="J898" s="548"/>
      <c r="K898" s="548"/>
    </row>
    <row r="899" spans="1:11" ht="14.1" customHeight="1" x14ac:dyDescent="0.2">
      <c r="A899" s="515"/>
      <c r="B899" s="562"/>
      <c r="C899" s="561"/>
      <c r="D899" s="561"/>
      <c r="E899" s="561"/>
      <c r="F899" s="561"/>
      <c r="G899" s="561"/>
      <c r="H899" s="561"/>
      <c r="I899" s="563"/>
      <c r="J899" s="548"/>
      <c r="K899" s="548"/>
    </row>
    <row r="900" spans="1:11" ht="14.1" customHeight="1" x14ac:dyDescent="0.2">
      <c r="A900" s="515"/>
      <c r="B900" s="562"/>
      <c r="C900" s="561"/>
      <c r="D900" s="561"/>
      <c r="E900" s="561"/>
      <c r="F900" s="561"/>
      <c r="G900" s="561"/>
      <c r="H900" s="561"/>
      <c r="I900" s="563"/>
      <c r="J900" s="548"/>
      <c r="K900" s="548"/>
    </row>
    <row r="901" spans="1:11" ht="14.1" customHeight="1" x14ac:dyDescent="0.2">
      <c r="A901" s="515"/>
      <c r="B901" s="562"/>
      <c r="C901" s="561"/>
      <c r="D901" s="561"/>
      <c r="E901" s="561"/>
      <c r="F901" s="561"/>
      <c r="G901" s="561"/>
      <c r="H901" s="561"/>
      <c r="I901" s="563"/>
      <c r="J901" s="548"/>
      <c r="K901" s="548"/>
    </row>
    <row r="902" spans="1:11" ht="14.1" customHeight="1" x14ac:dyDescent="0.2">
      <c r="A902" s="515"/>
      <c r="B902" s="562"/>
      <c r="C902" s="561"/>
      <c r="D902" s="561"/>
      <c r="E902" s="561"/>
      <c r="F902" s="561"/>
      <c r="G902" s="561"/>
      <c r="H902" s="561"/>
      <c r="I902" s="563"/>
      <c r="J902" s="548"/>
      <c r="K902" s="548"/>
    </row>
    <row r="903" spans="1:11" ht="14.1" customHeight="1" x14ac:dyDescent="0.2">
      <c r="A903" s="515"/>
      <c r="B903" s="562"/>
      <c r="C903" s="561"/>
      <c r="D903" s="561"/>
      <c r="E903" s="561"/>
      <c r="F903" s="561"/>
      <c r="G903" s="561"/>
      <c r="H903" s="561"/>
      <c r="I903" s="563"/>
      <c r="J903" s="548"/>
      <c r="K903" s="548"/>
    </row>
    <row r="904" spans="1:11" ht="14.1" customHeight="1" x14ac:dyDescent="0.2">
      <c r="A904" s="515"/>
      <c r="B904" s="562"/>
      <c r="C904" s="561"/>
      <c r="D904" s="561"/>
      <c r="E904" s="561"/>
      <c r="F904" s="561"/>
      <c r="G904" s="561"/>
      <c r="H904" s="561"/>
      <c r="I904" s="563"/>
      <c r="J904" s="548"/>
      <c r="K904" s="548"/>
    </row>
    <row r="905" spans="1:11" ht="14.1" customHeight="1" x14ac:dyDescent="0.2">
      <c r="A905" s="515"/>
      <c r="B905" s="562"/>
      <c r="C905" s="561"/>
      <c r="D905" s="561"/>
      <c r="E905" s="561"/>
      <c r="F905" s="561"/>
      <c r="G905" s="561"/>
      <c r="H905" s="561"/>
      <c r="I905" s="563"/>
      <c r="J905" s="548"/>
      <c r="K905" s="548"/>
    </row>
    <row r="906" spans="1:11" ht="14.1" customHeight="1" x14ac:dyDescent="0.2">
      <c r="A906" s="515"/>
      <c r="B906" s="562"/>
      <c r="C906" s="561"/>
      <c r="D906" s="561"/>
      <c r="E906" s="561"/>
      <c r="F906" s="561"/>
      <c r="G906" s="561"/>
      <c r="H906" s="561"/>
      <c r="I906" s="563"/>
      <c r="J906" s="548"/>
      <c r="K906" s="548"/>
    </row>
    <row r="907" spans="1:11" ht="14.1" customHeight="1" x14ac:dyDescent="0.2">
      <c r="A907" s="515"/>
      <c r="B907" s="562"/>
      <c r="C907" s="561"/>
      <c r="D907" s="561"/>
      <c r="E907" s="561"/>
      <c r="F907" s="561"/>
      <c r="G907" s="561"/>
      <c r="H907" s="561"/>
      <c r="I907" s="563"/>
      <c r="J907" s="548"/>
      <c r="K907" s="548"/>
    </row>
    <row r="908" spans="1:11" ht="14.1" customHeight="1" x14ac:dyDescent="0.2">
      <c r="A908" s="515"/>
      <c r="B908" s="562"/>
      <c r="C908" s="561"/>
      <c r="D908" s="561"/>
      <c r="E908" s="561"/>
      <c r="F908" s="561"/>
      <c r="G908" s="561"/>
      <c r="H908" s="561"/>
      <c r="I908" s="563"/>
      <c r="J908" s="548"/>
      <c r="K908" s="548"/>
    </row>
    <row r="909" spans="1:11" ht="14.1" customHeight="1" x14ac:dyDescent="0.2">
      <c r="A909" s="515"/>
      <c r="B909" s="562"/>
      <c r="C909" s="561"/>
      <c r="D909" s="561"/>
      <c r="E909" s="561"/>
      <c r="F909" s="561"/>
      <c r="G909" s="561"/>
      <c r="H909" s="561"/>
      <c r="I909" s="563"/>
      <c r="J909" s="548"/>
      <c r="K909" s="548"/>
    </row>
    <row r="910" spans="1:11" ht="14.1" customHeight="1" x14ac:dyDescent="0.2">
      <c r="A910" s="515"/>
      <c r="B910" s="562"/>
      <c r="C910" s="561"/>
      <c r="D910" s="561"/>
      <c r="E910" s="561"/>
      <c r="F910" s="561"/>
      <c r="G910" s="561"/>
      <c r="H910" s="561"/>
      <c r="I910" s="563"/>
      <c r="J910" s="548"/>
      <c r="K910" s="548"/>
    </row>
    <row r="911" spans="1:11" ht="14.1" customHeight="1" x14ac:dyDescent="0.2">
      <c r="A911" s="515"/>
      <c r="B911" s="562"/>
      <c r="C911" s="561"/>
      <c r="D911" s="561"/>
      <c r="E911" s="561"/>
      <c r="F911" s="561"/>
      <c r="G911" s="561"/>
      <c r="H911" s="561"/>
      <c r="I911" s="563"/>
      <c r="J911" s="548"/>
      <c r="K911" s="548"/>
    </row>
    <row r="912" spans="1:11" ht="14.1" customHeight="1" x14ac:dyDescent="0.2">
      <c r="A912" s="515"/>
      <c r="B912" s="562"/>
      <c r="C912" s="561"/>
      <c r="D912" s="561"/>
      <c r="E912" s="561"/>
      <c r="F912" s="561"/>
      <c r="G912" s="561"/>
      <c r="H912" s="561"/>
      <c r="I912" s="563"/>
      <c r="J912" s="548"/>
      <c r="K912" s="548"/>
    </row>
    <row r="913" spans="1:11" ht="14.1" customHeight="1" x14ac:dyDescent="0.2">
      <c r="A913" s="515"/>
      <c r="B913" s="562"/>
      <c r="C913" s="561"/>
      <c r="D913" s="561"/>
      <c r="E913" s="561"/>
      <c r="F913" s="561"/>
      <c r="G913" s="561"/>
      <c r="H913" s="561"/>
      <c r="I913" s="563"/>
      <c r="J913" s="548"/>
      <c r="K913" s="548"/>
    </row>
    <row r="914" spans="1:11" ht="14.1" customHeight="1" x14ac:dyDescent="0.2">
      <c r="A914" s="515"/>
      <c r="B914" s="562"/>
      <c r="C914" s="561"/>
      <c r="D914" s="561"/>
      <c r="E914" s="561"/>
      <c r="F914" s="561"/>
      <c r="G914" s="561"/>
      <c r="H914" s="561"/>
      <c r="I914" s="563"/>
      <c r="J914" s="548"/>
      <c r="K914" s="548"/>
    </row>
    <row r="915" spans="1:11" ht="14.1" customHeight="1" x14ac:dyDescent="0.2">
      <c r="A915" s="515"/>
      <c r="B915" s="562"/>
      <c r="C915" s="561"/>
      <c r="D915" s="561"/>
      <c r="E915" s="561"/>
      <c r="F915" s="561"/>
      <c r="G915" s="561"/>
      <c r="H915" s="561"/>
      <c r="I915" s="563"/>
      <c r="J915" s="548"/>
      <c r="K915" s="548"/>
    </row>
    <row r="916" spans="1:11" ht="14.1" customHeight="1" x14ac:dyDescent="0.2">
      <c r="A916" s="515"/>
      <c r="B916" s="562"/>
      <c r="C916" s="561"/>
      <c r="D916" s="561"/>
      <c r="E916" s="561"/>
      <c r="F916" s="561"/>
      <c r="G916" s="561"/>
      <c r="H916" s="561"/>
      <c r="I916" s="563"/>
      <c r="J916" s="548"/>
      <c r="K916" s="548"/>
    </row>
    <row r="917" spans="1:11" ht="14.1" customHeight="1" x14ac:dyDescent="0.2">
      <c r="A917" s="515"/>
      <c r="B917" s="562"/>
      <c r="C917" s="561"/>
      <c r="D917" s="561"/>
      <c r="E917" s="561"/>
      <c r="F917" s="561"/>
      <c r="G917" s="561"/>
      <c r="H917" s="561"/>
      <c r="I917" s="563"/>
      <c r="J917" s="548"/>
      <c r="K917" s="548"/>
    </row>
    <row r="918" spans="1:11" ht="14.1" customHeight="1" x14ac:dyDescent="0.2">
      <c r="A918" s="515"/>
      <c r="B918" s="562"/>
      <c r="C918" s="561"/>
      <c r="D918" s="561"/>
      <c r="E918" s="561"/>
      <c r="F918" s="561"/>
      <c r="G918" s="561"/>
      <c r="H918" s="561"/>
      <c r="I918" s="563"/>
      <c r="J918" s="548"/>
      <c r="K918" s="548"/>
    </row>
    <row r="919" spans="1:11" ht="14.1" customHeight="1" x14ac:dyDescent="0.2">
      <c r="A919" s="515"/>
      <c r="B919" s="562"/>
      <c r="C919" s="561"/>
      <c r="D919" s="561"/>
      <c r="E919" s="561"/>
      <c r="F919" s="561"/>
      <c r="G919" s="561"/>
      <c r="H919" s="561"/>
      <c r="I919" s="563"/>
      <c r="J919" s="548"/>
      <c r="K919" s="548"/>
    </row>
    <row r="920" spans="1:11" ht="14.1" customHeight="1" x14ac:dyDescent="0.2">
      <c r="A920" s="515"/>
      <c r="B920" s="562"/>
      <c r="C920" s="561"/>
      <c r="D920" s="561"/>
      <c r="E920" s="561"/>
      <c r="F920" s="561"/>
      <c r="G920" s="561"/>
      <c r="H920" s="561"/>
      <c r="I920" s="563"/>
      <c r="J920" s="548"/>
      <c r="K920" s="548"/>
    </row>
    <row r="921" spans="1:11" ht="14.1" customHeight="1" x14ac:dyDescent="0.2">
      <c r="A921" s="515"/>
      <c r="B921" s="562"/>
      <c r="C921" s="561"/>
      <c r="D921" s="561"/>
      <c r="E921" s="561"/>
      <c r="F921" s="561"/>
      <c r="G921" s="561"/>
      <c r="H921" s="561"/>
      <c r="I921" s="563"/>
      <c r="J921" s="548"/>
      <c r="K921" s="548"/>
    </row>
    <row r="922" spans="1:11" ht="14.1" customHeight="1" x14ac:dyDescent="0.2">
      <c r="A922" s="515"/>
      <c r="B922" s="562"/>
      <c r="C922" s="561"/>
      <c r="D922" s="561"/>
      <c r="E922" s="561"/>
      <c r="F922" s="561"/>
      <c r="G922" s="561"/>
      <c r="H922" s="561"/>
      <c r="I922" s="563"/>
      <c r="J922" s="548"/>
      <c r="K922" s="548"/>
    </row>
    <row r="923" spans="1:11" ht="14.1" customHeight="1" x14ac:dyDescent="0.2">
      <c r="A923" s="515"/>
      <c r="B923" s="562"/>
      <c r="C923" s="561"/>
      <c r="D923" s="561"/>
      <c r="E923" s="561"/>
      <c r="F923" s="561"/>
      <c r="G923" s="561"/>
      <c r="H923" s="561"/>
      <c r="I923" s="563"/>
      <c r="J923" s="548"/>
      <c r="K923" s="548"/>
    </row>
    <row r="924" spans="1:11" ht="14.1" customHeight="1" x14ac:dyDescent="0.2">
      <c r="A924" s="515"/>
      <c r="B924" s="562"/>
      <c r="C924" s="561"/>
      <c r="D924" s="561"/>
      <c r="E924" s="561"/>
      <c r="F924" s="561"/>
      <c r="G924" s="561"/>
      <c r="H924" s="561"/>
      <c r="I924" s="563"/>
      <c r="J924" s="548"/>
      <c r="K924" s="548"/>
    </row>
    <row r="925" spans="1:11" ht="14.1" customHeight="1" x14ac:dyDescent="0.2">
      <c r="A925" s="515"/>
      <c r="B925" s="562"/>
      <c r="C925" s="561"/>
      <c r="D925" s="561"/>
      <c r="E925" s="561"/>
      <c r="F925" s="561"/>
      <c r="G925" s="561"/>
      <c r="H925" s="561"/>
      <c r="I925" s="563"/>
      <c r="J925" s="548"/>
      <c r="K925" s="548"/>
    </row>
    <row r="926" spans="1:11" ht="14.1" customHeight="1" x14ac:dyDescent="0.2">
      <c r="A926" s="515"/>
      <c r="B926" s="562"/>
      <c r="C926" s="561"/>
      <c r="D926" s="561"/>
      <c r="E926" s="561"/>
      <c r="F926" s="561"/>
      <c r="G926" s="561"/>
      <c r="H926" s="561"/>
      <c r="I926" s="563"/>
      <c r="J926" s="548"/>
      <c r="K926" s="548"/>
    </row>
    <row r="927" spans="1:11" ht="14.1" customHeight="1" x14ac:dyDescent="0.2">
      <c r="A927" s="515"/>
      <c r="B927" s="562"/>
      <c r="C927" s="561"/>
      <c r="D927" s="561"/>
      <c r="E927" s="561"/>
      <c r="F927" s="561"/>
      <c r="G927" s="561"/>
      <c r="H927" s="561"/>
      <c r="I927" s="563"/>
      <c r="J927" s="548"/>
      <c r="K927" s="548"/>
    </row>
    <row r="928" spans="1:11" ht="14.1" customHeight="1" x14ac:dyDescent="0.2">
      <c r="A928" s="515"/>
      <c r="B928" s="562"/>
      <c r="C928" s="561"/>
      <c r="D928" s="561"/>
      <c r="E928" s="561"/>
      <c r="F928" s="561"/>
      <c r="G928" s="561"/>
      <c r="H928" s="561"/>
      <c r="I928" s="563"/>
      <c r="J928" s="548"/>
      <c r="K928" s="548"/>
    </row>
    <row r="929" spans="1:11" ht="14.1" customHeight="1" x14ac:dyDescent="0.2">
      <c r="A929" s="515"/>
      <c r="B929" s="562"/>
      <c r="C929" s="561"/>
      <c r="D929" s="561"/>
      <c r="E929" s="561"/>
      <c r="F929" s="561"/>
      <c r="G929" s="561"/>
      <c r="H929" s="561"/>
      <c r="I929" s="563"/>
      <c r="J929" s="548"/>
      <c r="K929" s="548"/>
    </row>
    <row r="930" spans="1:11" ht="14.1" customHeight="1" x14ac:dyDescent="0.2">
      <c r="A930" s="515"/>
      <c r="B930" s="562"/>
      <c r="C930" s="561"/>
      <c r="D930" s="561"/>
      <c r="E930" s="561"/>
      <c r="F930" s="561"/>
      <c r="G930" s="561"/>
      <c r="H930" s="561"/>
      <c r="I930" s="563"/>
      <c r="J930" s="548"/>
      <c r="K930" s="548"/>
    </row>
    <row r="931" spans="1:11" ht="14.1" customHeight="1" x14ac:dyDescent="0.2">
      <c r="A931" s="515"/>
      <c r="B931" s="562"/>
      <c r="C931" s="561"/>
      <c r="D931" s="561"/>
      <c r="E931" s="561"/>
      <c r="F931" s="561"/>
      <c r="G931" s="561"/>
      <c r="H931" s="561"/>
      <c r="I931" s="563"/>
      <c r="J931" s="548"/>
      <c r="K931" s="548"/>
    </row>
    <row r="932" spans="1:11" ht="14.1" customHeight="1" x14ac:dyDescent="0.2">
      <c r="A932" s="515"/>
      <c r="B932" s="562"/>
      <c r="C932" s="561"/>
      <c r="D932" s="561"/>
      <c r="E932" s="561"/>
      <c r="F932" s="561"/>
      <c r="G932" s="561"/>
      <c r="H932" s="561"/>
      <c r="I932" s="563"/>
      <c r="J932" s="548"/>
      <c r="K932" s="548"/>
    </row>
    <row r="933" spans="1:11" ht="14.1" customHeight="1" x14ac:dyDescent="0.2">
      <c r="A933" s="515"/>
      <c r="B933" s="562"/>
      <c r="C933" s="561"/>
      <c r="D933" s="561"/>
      <c r="E933" s="561"/>
      <c r="F933" s="561"/>
      <c r="G933" s="561"/>
      <c r="H933" s="561"/>
      <c r="I933" s="563"/>
      <c r="J933" s="548"/>
      <c r="K933" s="548"/>
    </row>
    <row r="934" spans="1:11" ht="14.1" customHeight="1" x14ac:dyDescent="0.2">
      <c r="A934" s="515"/>
      <c r="B934" s="562"/>
      <c r="C934" s="561"/>
      <c r="D934" s="561"/>
      <c r="E934" s="561"/>
      <c r="F934" s="561"/>
      <c r="G934" s="561"/>
      <c r="H934" s="561"/>
      <c r="I934" s="563"/>
      <c r="J934" s="548"/>
      <c r="K934" s="548"/>
    </row>
    <row r="935" spans="1:11" ht="14.1" customHeight="1" x14ac:dyDescent="0.2">
      <c r="A935" s="515"/>
      <c r="B935" s="562"/>
      <c r="C935" s="561"/>
      <c r="D935" s="561"/>
      <c r="E935" s="561"/>
      <c r="F935" s="561"/>
      <c r="G935" s="561"/>
      <c r="H935" s="561"/>
      <c r="I935" s="563"/>
      <c r="J935" s="548"/>
      <c r="K935" s="548"/>
    </row>
    <row r="936" spans="1:11" ht="14.1" customHeight="1" x14ac:dyDescent="0.2">
      <c r="A936" s="515"/>
      <c r="B936" s="562"/>
      <c r="C936" s="561"/>
      <c r="D936" s="561"/>
      <c r="E936" s="561"/>
      <c r="F936" s="561"/>
      <c r="G936" s="561"/>
      <c r="H936" s="561"/>
      <c r="I936" s="563"/>
      <c r="J936" s="548"/>
      <c r="K936" s="548"/>
    </row>
    <row r="937" spans="1:11" ht="14.1" customHeight="1" x14ac:dyDescent="0.2">
      <c r="A937" s="515"/>
      <c r="B937" s="562"/>
      <c r="C937" s="561"/>
      <c r="D937" s="561"/>
      <c r="E937" s="561"/>
      <c r="F937" s="561"/>
      <c r="G937" s="561"/>
      <c r="H937" s="561"/>
      <c r="I937" s="563"/>
      <c r="J937" s="548"/>
      <c r="K937" s="548"/>
    </row>
    <row r="938" spans="1:11" ht="14.1" customHeight="1" x14ac:dyDescent="0.2">
      <c r="A938" s="515"/>
      <c r="B938" s="562"/>
      <c r="C938" s="561"/>
      <c r="D938" s="561"/>
      <c r="E938" s="561"/>
      <c r="F938" s="561"/>
      <c r="G938" s="561"/>
      <c r="H938" s="561"/>
      <c r="I938" s="563"/>
      <c r="J938" s="548"/>
      <c r="K938" s="548"/>
    </row>
    <row r="939" spans="1:11" ht="14.1" customHeight="1" x14ac:dyDescent="0.2">
      <c r="A939" s="515"/>
      <c r="B939" s="562"/>
      <c r="C939" s="561"/>
      <c r="D939" s="561"/>
      <c r="E939" s="561"/>
      <c r="F939" s="561"/>
      <c r="G939" s="561"/>
      <c r="H939" s="561"/>
      <c r="I939" s="563"/>
      <c r="J939" s="548"/>
      <c r="K939" s="548"/>
    </row>
    <row r="940" spans="1:11" ht="14.1" customHeight="1" x14ac:dyDescent="0.2">
      <c r="A940" s="515"/>
      <c r="B940" s="562"/>
      <c r="C940" s="561"/>
      <c r="D940" s="561"/>
      <c r="E940" s="561"/>
      <c r="F940" s="561"/>
      <c r="G940" s="561"/>
      <c r="H940" s="561"/>
      <c r="I940" s="563"/>
      <c r="J940" s="548"/>
      <c r="K940" s="548"/>
    </row>
    <row r="941" spans="1:11" ht="14.1" customHeight="1" x14ac:dyDescent="0.2">
      <c r="A941" s="515"/>
      <c r="B941" s="562"/>
      <c r="C941" s="561"/>
      <c r="D941" s="561"/>
      <c r="E941" s="561"/>
      <c r="F941" s="561"/>
      <c r="G941" s="561"/>
      <c r="H941" s="561"/>
      <c r="I941" s="563"/>
      <c r="J941" s="548"/>
      <c r="K941" s="548"/>
    </row>
    <row r="942" spans="1:11" ht="14.1" customHeight="1" thickBot="1" x14ac:dyDescent="0.25">
      <c r="A942" s="511"/>
      <c r="B942" s="511"/>
      <c r="C942" s="511"/>
      <c r="D942" s="511"/>
      <c r="E942" s="511"/>
      <c r="F942" s="511"/>
      <c r="G942" s="511"/>
      <c r="H942" s="511"/>
      <c r="I942" s="699"/>
      <c r="J942" s="700" t="e">
        <f>SUM(J9:J867)</f>
        <v>#REF!</v>
      </c>
      <c r="K942" s="700" t="e">
        <f>SUM(K9:K867)</f>
        <v>#REF!</v>
      </c>
    </row>
    <row r="943" spans="1:11" ht="14.1" customHeight="1" thickTop="1" x14ac:dyDescent="0.2">
      <c r="A943" s="511"/>
      <c r="B943" s="507"/>
      <c r="C943" s="130"/>
      <c r="D943" s="130"/>
      <c r="E943" s="130"/>
      <c r="F943" s="130"/>
      <c r="G943" s="130"/>
      <c r="H943" s="130"/>
      <c r="I943" s="131"/>
      <c r="J943" s="559"/>
      <c r="K943" s="559"/>
    </row>
    <row r="944" spans="1:11" ht="14.1" customHeight="1" x14ac:dyDescent="0.2">
      <c r="A944" s="130"/>
      <c r="B944" s="507"/>
      <c r="C944" s="130"/>
      <c r="D944" s="130"/>
      <c r="E944" s="130"/>
      <c r="F944" s="130"/>
      <c r="G944" s="130"/>
      <c r="H944" s="130"/>
      <c r="I944" s="131"/>
      <c r="J944" s="559"/>
      <c r="K944" s="559"/>
    </row>
    <row r="945" spans="1:11" ht="14.1" customHeight="1" x14ac:dyDescent="0.2">
      <c r="A945" s="130"/>
      <c r="B945" s="507"/>
      <c r="C945" s="130"/>
      <c r="D945" s="130"/>
      <c r="E945" s="130"/>
      <c r="F945" s="130"/>
      <c r="G945" s="130"/>
      <c r="H945" s="130"/>
      <c r="I945" s="131"/>
      <c r="J945" s="559"/>
      <c r="K945" s="559"/>
    </row>
    <row r="946" spans="1:11" ht="14.1" customHeight="1" x14ac:dyDescent="0.2">
      <c r="A946" s="130"/>
      <c r="B946" s="507"/>
      <c r="C946" s="130"/>
      <c r="D946" s="130"/>
      <c r="E946" s="130"/>
      <c r="F946" s="130"/>
      <c r="G946" s="130"/>
      <c r="H946" s="130"/>
      <c r="I946" s="131"/>
      <c r="J946" s="559"/>
      <c r="K946" s="559"/>
    </row>
    <row r="947" spans="1:11" ht="14.1" customHeight="1" x14ac:dyDescent="0.2">
      <c r="A947" s="130"/>
      <c r="B947" s="507"/>
      <c r="C947" s="130"/>
      <c r="D947" s="130"/>
      <c r="E947" s="130"/>
      <c r="F947" s="130"/>
      <c r="G947" s="130"/>
      <c r="H947" s="130"/>
      <c r="I947" s="131"/>
      <c r="J947" s="559"/>
      <c r="K947" s="559"/>
    </row>
    <row r="948" spans="1:11" ht="14.1" customHeight="1" x14ac:dyDescent="0.2">
      <c r="A948" s="130"/>
      <c r="B948" s="507"/>
      <c r="C948" s="130"/>
      <c r="D948" s="130"/>
      <c r="E948" s="130"/>
      <c r="F948" s="130"/>
      <c r="G948" s="130"/>
      <c r="H948" s="130"/>
      <c r="I948" s="131"/>
      <c r="J948" s="559"/>
      <c r="K948" s="559"/>
    </row>
    <row r="949" spans="1:11" ht="14.1" customHeight="1" x14ac:dyDescent="0.2">
      <c r="A949" s="130"/>
      <c r="B949" s="507"/>
      <c r="C949" s="130"/>
      <c r="D949" s="130"/>
      <c r="E949" s="130"/>
      <c r="F949" s="130"/>
      <c r="G949" s="130"/>
      <c r="H949" s="130"/>
      <c r="I949" s="131"/>
      <c r="J949" s="559"/>
      <c r="K949" s="559"/>
    </row>
    <row r="950" spans="1:11" ht="14.1" customHeight="1" x14ac:dyDescent="0.2">
      <c r="A950" s="130"/>
      <c r="B950" s="507"/>
      <c r="C950" s="130"/>
      <c r="D950" s="130"/>
      <c r="E950" s="130"/>
      <c r="F950" s="130"/>
      <c r="G950" s="130"/>
      <c r="H950" s="130"/>
      <c r="I950" s="131"/>
      <c r="J950" s="559"/>
      <c r="K950" s="559"/>
    </row>
    <row r="951" spans="1:11" ht="14.1" customHeight="1" x14ac:dyDescent="0.2">
      <c r="A951" s="130"/>
      <c r="B951" s="507"/>
      <c r="C951" s="130"/>
      <c r="D951" s="130"/>
      <c r="E951" s="130"/>
      <c r="F951" s="130"/>
      <c r="G951" s="130"/>
      <c r="H951" s="130"/>
      <c r="I951" s="131"/>
      <c r="J951" s="559"/>
      <c r="K951" s="559"/>
    </row>
    <row r="952" spans="1:11" ht="14.1" customHeight="1" x14ac:dyDescent="0.2">
      <c r="A952" s="130"/>
      <c r="B952" s="507"/>
      <c r="C952" s="130"/>
      <c r="D952" s="130"/>
      <c r="E952" s="130"/>
      <c r="F952" s="130"/>
      <c r="G952" s="130"/>
      <c r="H952" s="130"/>
      <c r="I952" s="131"/>
      <c r="J952" s="559"/>
      <c r="K952" s="559"/>
    </row>
    <row r="953" spans="1:11" ht="14.1" customHeight="1" x14ac:dyDescent="0.2">
      <c r="A953" s="130"/>
      <c r="B953" s="507"/>
      <c r="C953" s="130"/>
      <c r="D953" s="130"/>
      <c r="E953" s="130"/>
      <c r="F953" s="130"/>
      <c r="G953" s="130"/>
      <c r="H953" s="130"/>
      <c r="I953" s="131"/>
      <c r="J953" s="559"/>
      <c r="K953" s="559"/>
    </row>
    <row r="954" spans="1:11" x14ac:dyDescent="0.2">
      <c r="A954" s="130"/>
      <c r="B954" s="507"/>
      <c r="C954" s="130"/>
      <c r="D954" s="130"/>
      <c r="E954" s="130"/>
      <c r="F954" s="130"/>
      <c r="G954" s="130"/>
      <c r="H954" s="130"/>
      <c r="I954" s="131"/>
      <c r="J954" s="559"/>
      <c r="K954" s="559"/>
    </row>
    <row r="955" spans="1:11" x14ac:dyDescent="0.2">
      <c r="A955" s="130"/>
      <c r="B955" s="507"/>
      <c r="C955" s="130"/>
      <c r="D955" s="130"/>
      <c r="E955" s="130"/>
      <c r="F955" s="130"/>
      <c r="G955" s="130"/>
      <c r="H955" s="130"/>
      <c r="I955" s="131"/>
      <c r="J955" s="559"/>
      <c r="K955" s="559"/>
    </row>
    <row r="956" spans="1:11" x14ac:dyDescent="0.2">
      <c r="A956" s="130"/>
      <c r="B956" s="507"/>
      <c r="C956" s="130"/>
      <c r="D956" s="130"/>
      <c r="E956" s="130"/>
      <c r="F956" s="130"/>
      <c r="G956" s="130"/>
      <c r="H956" s="130"/>
      <c r="I956" s="131"/>
      <c r="J956" s="559"/>
      <c r="K956" s="559"/>
    </row>
    <row r="957" spans="1:11" x14ac:dyDescent="0.2">
      <c r="A957" s="130"/>
      <c r="B957" s="507"/>
      <c r="C957" s="130"/>
      <c r="D957" s="130"/>
      <c r="E957" s="130"/>
      <c r="F957" s="130"/>
      <c r="G957" s="130"/>
      <c r="H957" s="130"/>
      <c r="I957" s="131"/>
      <c r="J957" s="559"/>
      <c r="K957" s="559"/>
    </row>
    <row r="958" spans="1:11" x14ac:dyDescent="0.2">
      <c r="A958" s="130"/>
      <c r="B958" s="507"/>
      <c r="C958" s="130"/>
      <c r="D958" s="130"/>
      <c r="E958" s="130"/>
      <c r="F958" s="130"/>
      <c r="G958" s="130"/>
      <c r="H958" s="130"/>
      <c r="I958" s="131"/>
      <c r="J958" s="559"/>
      <c r="K958" s="559"/>
    </row>
    <row r="959" spans="1:11" x14ac:dyDescent="0.2">
      <c r="A959" s="130"/>
      <c r="B959" s="507"/>
      <c r="C959" s="130"/>
      <c r="D959" s="130"/>
      <c r="E959" s="130"/>
      <c r="F959" s="130"/>
      <c r="G959" s="130"/>
      <c r="H959" s="130"/>
      <c r="I959" s="131"/>
      <c r="J959" s="559"/>
      <c r="K959" s="559"/>
    </row>
    <row r="960" spans="1:11" x14ac:dyDescent="0.2">
      <c r="A960" s="130"/>
      <c r="B960" s="507"/>
      <c r="C960" s="130"/>
      <c r="D960" s="130"/>
      <c r="E960" s="130"/>
      <c r="F960" s="130"/>
      <c r="G960" s="130"/>
      <c r="H960" s="130"/>
      <c r="I960" s="131"/>
      <c r="J960" s="559"/>
      <c r="K960" s="559"/>
    </row>
    <row r="961" spans="1:11" x14ac:dyDescent="0.2">
      <c r="A961" s="130"/>
      <c r="B961" s="507"/>
      <c r="C961" s="130"/>
      <c r="D961" s="130"/>
      <c r="E961" s="130"/>
      <c r="F961" s="130"/>
      <c r="G961" s="130"/>
      <c r="H961" s="130"/>
      <c r="I961" s="131"/>
      <c r="J961" s="559"/>
      <c r="K961" s="559"/>
    </row>
    <row r="962" spans="1:11" x14ac:dyDescent="0.2">
      <c r="A962" s="130"/>
      <c r="B962" s="507"/>
      <c r="C962" s="130"/>
      <c r="D962" s="130"/>
      <c r="E962" s="130"/>
      <c r="F962" s="130"/>
      <c r="G962" s="130"/>
      <c r="H962" s="130"/>
      <c r="I962" s="131"/>
      <c r="J962" s="559"/>
      <c r="K962" s="559"/>
    </row>
    <row r="963" spans="1:11" x14ac:dyDescent="0.2">
      <c r="A963" s="130"/>
      <c r="B963" s="507"/>
      <c r="C963" s="130"/>
      <c r="D963" s="130"/>
      <c r="E963" s="130"/>
      <c r="F963" s="130"/>
      <c r="G963" s="130"/>
      <c r="H963" s="130"/>
      <c r="I963" s="131"/>
      <c r="J963" s="559"/>
      <c r="K963" s="559"/>
    </row>
    <row r="964" spans="1:11" x14ac:dyDescent="0.2">
      <c r="A964" s="130"/>
      <c r="B964" s="130"/>
      <c r="C964" s="130"/>
      <c r="D964" s="130"/>
      <c r="E964" s="130"/>
      <c r="F964" s="130"/>
      <c r="G964" s="130"/>
      <c r="H964" s="130"/>
      <c r="I964" s="131"/>
      <c r="J964" s="559"/>
      <c r="K964" s="559"/>
    </row>
    <row r="965" spans="1:11" x14ac:dyDescent="0.2">
      <c r="A965" s="130"/>
      <c r="B965" s="130"/>
      <c r="C965" s="130"/>
      <c r="D965" s="130"/>
      <c r="E965" s="130"/>
      <c r="F965" s="130"/>
      <c r="G965" s="130"/>
      <c r="H965" s="130"/>
      <c r="I965" s="131"/>
      <c r="J965" s="559"/>
      <c r="K965" s="559"/>
    </row>
    <row r="966" spans="1:11" x14ac:dyDescent="0.2">
      <c r="A966" s="130"/>
      <c r="B966" s="130"/>
      <c r="C966" s="130"/>
      <c r="D966" s="130"/>
      <c r="E966" s="130"/>
      <c r="F966" s="130"/>
      <c r="G966" s="130"/>
      <c r="H966" s="130"/>
      <c r="I966" s="131"/>
      <c r="J966" s="559"/>
      <c r="K966" s="559"/>
    </row>
    <row r="967" spans="1:11" x14ac:dyDescent="0.2">
      <c r="A967" s="130"/>
      <c r="B967" s="130"/>
      <c r="C967" s="130"/>
      <c r="D967" s="130"/>
      <c r="E967" s="130"/>
      <c r="F967" s="130"/>
      <c r="G967" s="130"/>
      <c r="H967" s="130"/>
      <c r="I967" s="131"/>
      <c r="J967" s="559"/>
      <c r="K967" s="559"/>
    </row>
    <row r="968" spans="1:11" x14ac:dyDescent="0.2">
      <c r="A968" s="130"/>
      <c r="B968" s="130"/>
      <c r="C968" s="130"/>
      <c r="D968" s="130"/>
      <c r="E968" s="130"/>
      <c r="F968" s="130"/>
      <c r="G968" s="130"/>
      <c r="H968" s="130"/>
      <c r="I968" s="131"/>
      <c r="J968" s="559"/>
      <c r="K968" s="559"/>
    </row>
    <row r="969" spans="1:11" x14ac:dyDescent="0.2">
      <c r="A969" s="130"/>
      <c r="B969" s="130"/>
      <c r="C969" s="130"/>
      <c r="D969" s="130"/>
      <c r="E969" s="130"/>
      <c r="F969" s="130"/>
      <c r="G969" s="130"/>
      <c r="H969" s="130"/>
      <c r="I969" s="131"/>
      <c r="J969" s="559"/>
      <c r="K969" s="559"/>
    </row>
    <row r="970" spans="1:11" x14ac:dyDescent="0.2">
      <c r="A970" s="130"/>
      <c r="B970" s="130"/>
      <c r="C970" s="130"/>
      <c r="D970" s="130"/>
      <c r="E970" s="130"/>
      <c r="F970" s="130"/>
      <c r="G970" s="130"/>
      <c r="H970" s="130"/>
      <c r="I970" s="131"/>
      <c r="J970" s="559"/>
      <c r="K970" s="559"/>
    </row>
    <row r="971" spans="1:11" x14ac:dyDescent="0.2">
      <c r="A971" s="130"/>
      <c r="B971" s="130"/>
      <c r="C971" s="130"/>
      <c r="D971" s="130"/>
      <c r="E971" s="130"/>
      <c r="F971" s="130"/>
      <c r="G971" s="130"/>
      <c r="H971" s="130"/>
      <c r="I971" s="131"/>
      <c r="J971" s="559"/>
      <c r="K971" s="559"/>
    </row>
    <row r="972" spans="1:11" x14ac:dyDescent="0.2">
      <c r="A972" s="130"/>
      <c r="B972" s="130"/>
      <c r="C972" s="130"/>
      <c r="D972" s="130"/>
      <c r="E972" s="130"/>
      <c r="F972" s="130"/>
      <c r="G972" s="130"/>
      <c r="H972" s="130"/>
      <c r="I972" s="131"/>
      <c r="J972" s="559"/>
      <c r="K972" s="559"/>
    </row>
    <row r="973" spans="1:11" x14ac:dyDescent="0.2">
      <c r="A973" s="130"/>
    </row>
  </sheetData>
  <sortState ref="H119:H159">
    <sortCondition ref="H119:H159"/>
  </sortState>
  <mergeCells count="12">
    <mergeCell ref="J7:J8"/>
    <mergeCell ref="K7:K8"/>
    <mergeCell ref="A6:A8"/>
    <mergeCell ref="B6:B8"/>
    <mergeCell ref="C6:C8"/>
    <mergeCell ref="D6:F6"/>
    <mergeCell ref="D7:D8"/>
    <mergeCell ref="E7:E8"/>
    <mergeCell ref="F7:F8"/>
    <mergeCell ref="H7:H8"/>
    <mergeCell ref="I7:I8"/>
    <mergeCell ref="H6:I6"/>
  </mergeCells>
  <conditionalFormatting sqref="I942">
    <cfRule type="containsErrors" dxfId="0" priority="1">
      <formula>ISERROR(I942)</formula>
    </cfRule>
  </conditionalFormatting>
  <pageMargins left="0.31496062992125984" right="0.11811023622047245" top="0.15748031496062992" bottom="0.35433070866141736" header="0.31496062992125984" footer="0.31496062992125984"/>
  <pageSetup paperSize="9" orientation="portrait" horizontalDpi="4294967294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1"/>
  <sheetViews>
    <sheetView workbookViewId="0">
      <selection activeCell="F22" sqref="F22"/>
    </sheetView>
  </sheetViews>
  <sheetFormatPr baseColWidth="10" defaultRowHeight="12.75" x14ac:dyDescent="0.2"/>
  <cols>
    <col min="2" max="2" width="12" bestFit="1" customWidth="1"/>
  </cols>
  <sheetData>
    <row r="1" spans="1:43" x14ac:dyDescent="0.2">
      <c r="A1" s="157" t="s">
        <v>1154</v>
      </c>
      <c r="B1" s="158"/>
      <c r="C1" s="158"/>
      <c r="D1" s="158"/>
      <c r="E1" s="158"/>
      <c r="F1" s="158"/>
      <c r="G1" s="158"/>
    </row>
    <row r="2" spans="1:43" ht="6" customHeight="1" x14ac:dyDescent="0.2">
      <c r="A2" s="157"/>
      <c r="B2" s="158"/>
      <c r="C2" s="158"/>
      <c r="D2" s="158"/>
      <c r="E2" s="158"/>
      <c r="F2" s="158"/>
      <c r="G2" s="158"/>
    </row>
    <row r="3" spans="1:43" x14ac:dyDescent="0.2">
      <c r="A3" s="157" t="s">
        <v>93</v>
      </c>
      <c r="B3" s="512">
        <v>40909</v>
      </c>
      <c r="C3" s="158"/>
      <c r="D3" s="158"/>
      <c r="E3" s="158"/>
      <c r="F3" s="158"/>
      <c r="G3" s="158"/>
    </row>
    <row r="4" spans="1:43" x14ac:dyDescent="0.2">
      <c r="A4" s="157" t="s">
        <v>94</v>
      </c>
      <c r="B4" s="158">
        <v>20337891237</v>
      </c>
      <c r="C4" s="158"/>
      <c r="D4" s="158"/>
      <c r="E4" s="158"/>
      <c r="F4" s="158"/>
      <c r="G4" s="158"/>
    </row>
    <row r="5" spans="1:43" x14ac:dyDescent="0.2">
      <c r="A5" s="157" t="s">
        <v>95</v>
      </c>
      <c r="B5" s="158"/>
      <c r="C5" s="158"/>
      <c r="D5" s="158"/>
      <c r="E5" s="158"/>
      <c r="F5" s="158" t="s">
        <v>1623</v>
      </c>
      <c r="G5" s="158"/>
    </row>
    <row r="7" spans="1:43" x14ac:dyDescent="0.2">
      <c r="A7" s="155" t="s">
        <v>1167</v>
      </c>
      <c r="B7" s="155" t="s">
        <v>1165</v>
      </c>
      <c r="C7" s="138" t="s">
        <v>1155</v>
      </c>
      <c r="D7" s="139"/>
      <c r="E7" s="140"/>
      <c r="F7" s="140"/>
      <c r="G7" s="140"/>
      <c r="H7" s="140"/>
      <c r="I7" s="140"/>
      <c r="J7" s="140"/>
      <c r="K7" s="140"/>
      <c r="L7" s="141"/>
      <c r="M7" s="138" t="s">
        <v>1156</v>
      </c>
      <c r="N7" s="140"/>
      <c r="O7" s="140"/>
      <c r="P7" s="140"/>
      <c r="Q7" s="140"/>
      <c r="R7" s="140"/>
      <c r="S7" s="140"/>
      <c r="T7" s="141"/>
      <c r="U7" s="142" t="s">
        <v>1157</v>
      </c>
      <c r="V7" s="142"/>
      <c r="W7" s="142"/>
      <c r="X7" s="142"/>
      <c r="Y7" s="138" t="s">
        <v>1158</v>
      </c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43" t="s">
        <v>1159</v>
      </c>
      <c r="AL7" s="140"/>
      <c r="AM7" s="140"/>
      <c r="AN7" s="140"/>
      <c r="AO7" s="140"/>
      <c r="AP7" s="141"/>
    </row>
    <row r="8" spans="1:43" x14ac:dyDescent="0.2">
      <c r="A8" s="156" t="s">
        <v>1168</v>
      </c>
      <c r="B8" s="156" t="s">
        <v>1166</v>
      </c>
      <c r="C8" s="144">
        <v>10</v>
      </c>
      <c r="D8" s="145">
        <v>12</v>
      </c>
      <c r="E8" s="145">
        <v>16</v>
      </c>
      <c r="F8" s="145">
        <v>20</v>
      </c>
      <c r="G8" s="145">
        <v>21</v>
      </c>
      <c r="H8" s="145">
        <v>33</v>
      </c>
      <c r="I8" s="145">
        <v>34</v>
      </c>
      <c r="J8" s="145">
        <v>38</v>
      </c>
      <c r="K8" s="145">
        <v>39</v>
      </c>
      <c r="L8" s="145"/>
      <c r="M8" s="146" t="s">
        <v>1160</v>
      </c>
      <c r="N8" s="146" t="s">
        <v>1161</v>
      </c>
      <c r="O8" s="146" t="s">
        <v>1162</v>
      </c>
      <c r="P8" s="146" t="s">
        <v>1163</v>
      </c>
      <c r="Q8" s="145">
        <v>402</v>
      </c>
      <c r="R8" s="145">
        <v>42</v>
      </c>
      <c r="S8" s="145">
        <v>46</v>
      </c>
      <c r="T8" s="145"/>
      <c r="U8" s="145">
        <v>50</v>
      </c>
      <c r="V8" s="145">
        <v>58</v>
      </c>
      <c r="W8" s="145">
        <v>59</v>
      </c>
      <c r="X8" s="145"/>
      <c r="Y8" s="145">
        <v>60</v>
      </c>
      <c r="Z8" s="145">
        <v>61</v>
      </c>
      <c r="AA8" s="145">
        <v>62</v>
      </c>
      <c r="AB8" s="145">
        <v>63</v>
      </c>
      <c r="AC8" s="145">
        <v>65</v>
      </c>
      <c r="AD8" s="145">
        <v>66</v>
      </c>
      <c r="AE8" s="145">
        <v>67</v>
      </c>
      <c r="AF8" s="145">
        <v>68</v>
      </c>
      <c r="AG8" s="145">
        <v>69</v>
      </c>
      <c r="AH8" s="145">
        <v>96</v>
      </c>
      <c r="AI8" s="145">
        <v>97</v>
      </c>
      <c r="AJ8" s="145"/>
      <c r="AK8" s="145">
        <v>70</v>
      </c>
      <c r="AL8" s="145">
        <v>75</v>
      </c>
      <c r="AM8" s="145">
        <v>76</v>
      </c>
      <c r="AN8" s="145">
        <v>77</v>
      </c>
      <c r="AO8" s="145">
        <v>79</v>
      </c>
      <c r="AP8" s="145"/>
      <c r="AQ8" s="147"/>
    </row>
    <row r="9" spans="1:43" x14ac:dyDescent="0.2">
      <c r="A9" s="156"/>
      <c r="B9" s="156"/>
      <c r="C9" s="144"/>
      <c r="D9" s="145"/>
      <c r="E9" s="145"/>
      <c r="F9" s="145"/>
      <c r="G9" s="145"/>
      <c r="H9" s="145"/>
      <c r="I9" s="145"/>
      <c r="J9" s="145"/>
      <c r="K9" s="145"/>
      <c r="L9" s="145"/>
      <c r="M9" s="146"/>
      <c r="N9" s="146"/>
      <c r="O9" s="146"/>
      <c r="P9" s="146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7"/>
    </row>
    <row r="10" spans="1:43" x14ac:dyDescent="0.2">
      <c r="A10" s="156"/>
      <c r="B10" s="156"/>
      <c r="C10" s="144"/>
      <c r="D10" s="145"/>
      <c r="E10" s="145"/>
      <c r="F10" s="145"/>
      <c r="G10" s="145"/>
      <c r="H10" s="145"/>
      <c r="I10" s="145"/>
      <c r="J10" s="145"/>
      <c r="K10" s="145"/>
      <c r="L10" s="145"/>
      <c r="M10" s="146"/>
      <c r="N10" s="146"/>
      <c r="O10" s="146"/>
      <c r="P10" s="146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7"/>
    </row>
    <row r="11" spans="1:43" x14ac:dyDescent="0.2">
      <c r="A11" s="156"/>
      <c r="B11" s="156"/>
      <c r="C11" s="144"/>
      <c r="D11" s="145"/>
      <c r="E11" s="145"/>
      <c r="F11" s="145"/>
      <c r="G11" s="145"/>
      <c r="H11" s="145"/>
      <c r="I11" s="145"/>
      <c r="J11" s="145"/>
      <c r="K11" s="145"/>
      <c r="L11" s="145"/>
      <c r="M11" s="146"/>
      <c r="N11" s="146"/>
      <c r="O11" s="146"/>
      <c r="P11" s="146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7"/>
    </row>
    <row r="12" spans="1:43" x14ac:dyDescent="0.2">
      <c r="A12" s="156"/>
      <c r="B12" s="156"/>
      <c r="C12" s="144"/>
      <c r="D12" s="145"/>
      <c r="E12" s="145"/>
      <c r="F12" s="145"/>
      <c r="G12" s="145"/>
      <c r="H12" s="145"/>
      <c r="I12" s="145"/>
      <c r="J12" s="145"/>
      <c r="K12" s="145"/>
      <c r="L12" s="145"/>
      <c r="M12" s="146"/>
      <c r="N12" s="146"/>
      <c r="O12" s="146"/>
      <c r="P12" s="146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7"/>
    </row>
    <row r="13" spans="1:43" x14ac:dyDescent="0.2">
      <c r="A13" s="156"/>
      <c r="B13" s="156"/>
      <c r="C13" s="144"/>
      <c r="D13" s="145"/>
      <c r="E13" s="145"/>
      <c r="F13" s="145"/>
      <c r="G13" s="145"/>
      <c r="H13" s="145"/>
      <c r="I13" s="145"/>
      <c r="J13" s="145"/>
      <c r="K13" s="145"/>
      <c r="L13" s="145"/>
      <c r="M13" s="146"/>
      <c r="N13" s="146"/>
      <c r="O13" s="146"/>
      <c r="P13" s="146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7"/>
    </row>
    <row r="14" spans="1:43" x14ac:dyDescent="0.2">
      <c r="A14" s="156"/>
      <c r="B14" s="156"/>
      <c r="C14" s="144"/>
      <c r="D14" s="145"/>
      <c r="E14" s="145"/>
      <c r="F14" s="145"/>
      <c r="G14" s="145"/>
      <c r="H14" s="145"/>
      <c r="I14" s="145"/>
      <c r="J14" s="145"/>
      <c r="K14" s="145"/>
      <c r="L14" s="145"/>
      <c r="M14" s="146"/>
      <c r="N14" s="146"/>
      <c r="O14" s="146"/>
      <c r="P14" s="146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7"/>
    </row>
    <row r="15" spans="1:43" x14ac:dyDescent="0.2">
      <c r="A15" s="156"/>
      <c r="B15" s="156"/>
      <c r="C15" s="144"/>
      <c r="D15" s="145"/>
      <c r="E15" s="145"/>
      <c r="F15" s="145"/>
      <c r="G15" s="145"/>
      <c r="H15" s="145"/>
      <c r="I15" s="145"/>
      <c r="J15" s="145"/>
      <c r="K15" s="145"/>
      <c r="L15" s="145"/>
      <c r="M15" s="146"/>
      <c r="N15" s="146"/>
      <c r="O15" s="146"/>
      <c r="P15" s="146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7"/>
    </row>
    <row r="16" spans="1:43" x14ac:dyDescent="0.2">
      <c r="A16" s="156"/>
      <c r="B16" s="156"/>
      <c r="C16" s="144"/>
      <c r="D16" s="145"/>
      <c r="E16" s="145"/>
      <c r="F16" s="145"/>
      <c r="G16" s="145"/>
      <c r="H16" s="145"/>
      <c r="I16" s="145"/>
      <c r="J16" s="145"/>
      <c r="K16" s="145"/>
      <c r="L16" s="145"/>
      <c r="M16" s="146"/>
      <c r="N16" s="146"/>
      <c r="O16" s="146"/>
      <c r="P16" s="146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7"/>
    </row>
    <row r="17" spans="1:43" x14ac:dyDescent="0.2">
      <c r="A17" s="156"/>
      <c r="B17" s="156"/>
      <c r="C17" s="144"/>
      <c r="D17" s="145"/>
      <c r="E17" s="145"/>
      <c r="F17" s="145"/>
      <c r="G17" s="145"/>
      <c r="H17" s="145"/>
      <c r="I17" s="145"/>
      <c r="J17" s="145"/>
      <c r="K17" s="145"/>
      <c r="L17" s="145"/>
      <c r="M17" s="146"/>
      <c r="N17" s="146"/>
      <c r="O17" s="146"/>
      <c r="P17" s="146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7"/>
    </row>
    <row r="18" spans="1:43" x14ac:dyDescent="0.2">
      <c r="A18" s="156"/>
      <c r="B18" s="156"/>
      <c r="C18" s="144"/>
      <c r="D18" s="145"/>
      <c r="E18" s="145"/>
      <c r="F18" s="145"/>
      <c r="G18" s="145"/>
      <c r="H18" s="145"/>
      <c r="I18" s="145"/>
      <c r="J18" s="145"/>
      <c r="K18" s="145"/>
      <c r="L18" s="145"/>
      <c r="M18" s="146"/>
      <c r="N18" s="146"/>
      <c r="O18" s="146"/>
      <c r="P18" s="146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7"/>
    </row>
    <row r="19" spans="1:43" x14ac:dyDescent="0.2">
      <c r="A19" s="156"/>
      <c r="B19" s="156"/>
      <c r="C19" s="144"/>
      <c r="D19" s="145"/>
      <c r="E19" s="145"/>
      <c r="F19" s="145"/>
      <c r="G19" s="145"/>
      <c r="H19" s="145"/>
      <c r="I19" s="145"/>
      <c r="J19" s="145"/>
      <c r="K19" s="145"/>
      <c r="L19" s="145"/>
      <c r="M19" s="146"/>
      <c r="N19" s="146"/>
      <c r="O19" s="146"/>
      <c r="P19" s="146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7"/>
    </row>
    <row r="20" spans="1:43" x14ac:dyDescent="0.2">
      <c r="A20" s="156"/>
      <c r="B20" s="156"/>
      <c r="C20" s="144"/>
      <c r="D20" s="145"/>
      <c r="E20" s="145"/>
      <c r="F20" s="145"/>
      <c r="G20" s="145"/>
      <c r="H20" s="145"/>
      <c r="I20" s="145"/>
      <c r="J20" s="145"/>
      <c r="K20" s="145"/>
      <c r="L20" s="145"/>
      <c r="M20" s="146"/>
      <c r="N20" s="146"/>
      <c r="O20" s="146"/>
      <c r="P20" s="146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7"/>
    </row>
    <row r="21" spans="1:43" x14ac:dyDescent="0.2">
      <c r="A21" s="156"/>
      <c r="B21" s="156"/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6"/>
      <c r="N21" s="146"/>
      <c r="O21" s="146"/>
      <c r="P21" s="146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7"/>
    </row>
    <row r="22" spans="1:43" x14ac:dyDescent="0.2">
      <c r="A22" s="145"/>
      <c r="B22" s="145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9"/>
      <c r="N22" s="149"/>
      <c r="O22" s="149"/>
      <c r="P22" s="149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7"/>
    </row>
    <row r="23" spans="1:43" x14ac:dyDescent="0.2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9"/>
      <c r="N23" s="149"/>
      <c r="O23" s="149"/>
      <c r="P23" s="149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7"/>
    </row>
    <row r="24" spans="1:43" x14ac:dyDescent="0.2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9"/>
      <c r="N24" s="149"/>
      <c r="O24" s="149"/>
      <c r="P24" s="149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148"/>
      <c r="AQ24" s="147"/>
    </row>
    <row r="25" spans="1:43" x14ac:dyDescent="0.2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9"/>
      <c r="N25" s="149"/>
      <c r="O25" s="149"/>
      <c r="P25" s="149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7"/>
    </row>
    <row r="26" spans="1:43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9"/>
      <c r="N26" s="149"/>
      <c r="O26" s="149"/>
      <c r="P26" s="149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7"/>
    </row>
    <row r="27" spans="1:43" x14ac:dyDescent="0.2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9"/>
      <c r="N27" s="149"/>
      <c r="O27" s="149"/>
      <c r="P27" s="149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7"/>
    </row>
    <row r="28" spans="1:43" x14ac:dyDescent="0.2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9"/>
      <c r="N28" s="149"/>
      <c r="O28" s="149"/>
      <c r="P28" s="149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7"/>
    </row>
    <row r="29" spans="1:43" x14ac:dyDescent="0.2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9"/>
      <c r="N29" s="149"/>
      <c r="O29" s="149"/>
      <c r="P29" s="149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7"/>
    </row>
    <row r="30" spans="1:43" x14ac:dyDescent="0.2">
      <c r="A30" s="150"/>
      <c r="B30" s="151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</row>
    <row r="31" spans="1:43" x14ac:dyDescent="0.2">
      <c r="A31" s="150"/>
      <c r="B31" s="151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</row>
    <row r="32" spans="1:43" x14ac:dyDescent="0.2">
      <c r="A32" s="150"/>
      <c r="B32" s="151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</row>
    <row r="33" spans="1:42" x14ac:dyDescent="0.2">
      <c r="A33" s="152"/>
      <c r="B33" s="151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</row>
    <row r="34" spans="1:42" x14ac:dyDescent="0.2">
      <c r="A34" s="150"/>
      <c r="B34" s="151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</row>
    <row r="35" spans="1:42" x14ac:dyDescent="0.2">
      <c r="A35" s="153" t="s">
        <v>1164</v>
      </c>
      <c r="B35" s="154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</row>
    <row r="37" spans="1:42" x14ac:dyDescent="0.2">
      <c r="A37" s="157" t="s">
        <v>1154</v>
      </c>
      <c r="B37" s="158"/>
      <c r="C37" s="158"/>
      <c r="D37" s="158"/>
      <c r="E37" s="158"/>
      <c r="F37" s="158"/>
      <c r="G37" s="158"/>
    </row>
    <row r="38" spans="1:42" x14ac:dyDescent="0.2">
      <c r="A38" s="157"/>
      <c r="B38" s="158"/>
      <c r="C38" s="158"/>
      <c r="D38" s="158"/>
      <c r="E38" s="158"/>
      <c r="F38" s="158"/>
      <c r="G38" s="158"/>
    </row>
    <row r="39" spans="1:42" x14ac:dyDescent="0.2">
      <c r="A39" s="157" t="s">
        <v>93</v>
      </c>
      <c r="B39" s="158"/>
      <c r="C39" s="158"/>
      <c r="D39" s="158"/>
      <c r="E39" s="158"/>
      <c r="F39" s="158"/>
      <c r="G39" s="158"/>
    </row>
    <row r="40" spans="1:42" x14ac:dyDescent="0.2">
      <c r="A40" s="157" t="s">
        <v>94</v>
      </c>
      <c r="B40" s="158">
        <v>20337891237</v>
      </c>
      <c r="C40" s="158"/>
      <c r="D40" s="158"/>
      <c r="E40" s="158"/>
      <c r="F40" s="158"/>
      <c r="G40" s="158"/>
    </row>
    <row r="41" spans="1:42" x14ac:dyDescent="0.2">
      <c r="A41" s="157" t="s">
        <v>95</v>
      </c>
      <c r="B41" s="158"/>
      <c r="C41" s="158"/>
      <c r="D41" s="158"/>
      <c r="E41" s="158"/>
      <c r="F41" s="158" t="s">
        <v>1623</v>
      </c>
      <c r="G41" s="158"/>
    </row>
    <row r="43" spans="1:42" x14ac:dyDescent="0.2">
      <c r="A43" s="155" t="s">
        <v>1167</v>
      </c>
      <c r="B43" s="155" t="s">
        <v>1165</v>
      </c>
      <c r="C43" s="138" t="s">
        <v>1155</v>
      </c>
      <c r="D43" s="139"/>
      <c r="E43" s="140"/>
      <c r="F43" s="140"/>
      <c r="G43" s="140"/>
      <c r="H43" s="140"/>
      <c r="I43" s="140"/>
      <c r="J43" s="140"/>
      <c r="K43" s="140"/>
      <c r="L43" s="141"/>
      <c r="M43" s="138" t="s">
        <v>1156</v>
      </c>
      <c r="N43" s="140"/>
      <c r="O43" s="140"/>
      <c r="P43" s="140"/>
      <c r="Q43" s="140"/>
      <c r="R43" s="140"/>
      <c r="S43" s="140"/>
      <c r="T43" s="141"/>
      <c r="U43" s="142" t="s">
        <v>1157</v>
      </c>
      <c r="V43" s="142"/>
      <c r="W43" s="142"/>
      <c r="X43" s="142"/>
      <c r="Y43" s="138" t="s">
        <v>1158</v>
      </c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1"/>
      <c r="AK43" s="143" t="s">
        <v>1159</v>
      </c>
      <c r="AL43" s="140"/>
      <c r="AM43" s="140"/>
      <c r="AN43" s="140"/>
      <c r="AO43" s="140"/>
      <c r="AP43" s="141"/>
    </row>
    <row r="44" spans="1:42" x14ac:dyDescent="0.2">
      <c r="A44" s="156" t="s">
        <v>1168</v>
      </c>
      <c r="B44" s="156" t="s">
        <v>1166</v>
      </c>
      <c r="C44" s="144">
        <v>10</v>
      </c>
      <c r="D44" s="145">
        <v>12</v>
      </c>
      <c r="E44" s="145">
        <v>16</v>
      </c>
      <c r="F44" s="145">
        <v>20</v>
      </c>
      <c r="G44" s="145">
        <v>21</v>
      </c>
      <c r="H44" s="145">
        <v>33</v>
      </c>
      <c r="I44" s="145">
        <v>34</v>
      </c>
      <c r="J44" s="145">
        <v>38</v>
      </c>
      <c r="K44" s="145">
        <v>39</v>
      </c>
      <c r="L44" s="145"/>
      <c r="M44" s="146" t="s">
        <v>1160</v>
      </c>
      <c r="N44" s="146" t="s">
        <v>1161</v>
      </c>
      <c r="O44" s="146" t="s">
        <v>1162</v>
      </c>
      <c r="P44" s="146" t="s">
        <v>1163</v>
      </c>
      <c r="Q44" s="145">
        <v>402</v>
      </c>
      <c r="R44" s="145">
        <v>42</v>
      </c>
      <c r="S44" s="145">
        <v>46</v>
      </c>
      <c r="T44" s="145"/>
      <c r="U44" s="145">
        <v>50</v>
      </c>
      <c r="V44" s="145">
        <v>58</v>
      </c>
      <c r="W44" s="145">
        <v>59</v>
      </c>
      <c r="X44" s="145"/>
      <c r="Y44" s="145">
        <v>60</v>
      </c>
      <c r="Z44" s="145">
        <v>61</v>
      </c>
      <c r="AA44" s="145">
        <v>62</v>
      </c>
      <c r="AB44" s="145">
        <v>63</v>
      </c>
      <c r="AC44" s="145">
        <v>65</v>
      </c>
      <c r="AD44" s="145">
        <v>66</v>
      </c>
      <c r="AE44" s="145">
        <v>67</v>
      </c>
      <c r="AF44" s="145">
        <v>68</v>
      </c>
      <c r="AG44" s="145">
        <v>69</v>
      </c>
      <c r="AH44" s="145">
        <v>96</v>
      </c>
      <c r="AI44" s="145">
        <v>97</v>
      </c>
      <c r="AJ44" s="145"/>
      <c r="AK44" s="145">
        <v>70</v>
      </c>
      <c r="AL44" s="145">
        <v>75</v>
      </c>
      <c r="AM44" s="145">
        <v>76</v>
      </c>
      <c r="AN44" s="145">
        <v>77</v>
      </c>
      <c r="AO44" s="145">
        <v>79</v>
      </c>
      <c r="AP44" s="145"/>
    </row>
    <row r="45" spans="1:42" x14ac:dyDescent="0.2">
      <c r="A45" s="156"/>
      <c r="B45" s="156"/>
      <c r="C45" s="144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N45" s="146"/>
      <c r="O45" s="146"/>
      <c r="P45" s="146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</row>
    <row r="46" spans="1:42" x14ac:dyDescent="0.2">
      <c r="A46" s="156"/>
      <c r="B46" s="156"/>
      <c r="C46" s="144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N46" s="146"/>
      <c r="O46" s="146"/>
      <c r="P46" s="146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</row>
    <row r="47" spans="1:42" x14ac:dyDescent="0.2">
      <c r="A47" s="156"/>
      <c r="B47" s="156"/>
      <c r="C47" s="144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N47" s="146"/>
      <c r="O47" s="146"/>
      <c r="P47" s="146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</row>
    <row r="48" spans="1:42" x14ac:dyDescent="0.2">
      <c r="A48" s="156"/>
      <c r="B48" s="156"/>
      <c r="C48" s="144"/>
      <c r="D48" s="145"/>
      <c r="E48" s="145"/>
      <c r="F48" s="145"/>
      <c r="G48" s="145"/>
      <c r="H48" s="145"/>
      <c r="I48" s="145"/>
      <c r="J48" s="145"/>
      <c r="K48" s="145"/>
      <c r="L48" s="145"/>
      <c r="M48" s="146"/>
      <c r="N48" s="146"/>
      <c r="O48" s="146"/>
      <c r="P48" s="146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</row>
    <row r="49" spans="1:42" x14ac:dyDescent="0.2">
      <c r="A49" s="156"/>
      <c r="B49" s="156"/>
      <c r="C49" s="144"/>
      <c r="D49" s="145"/>
      <c r="E49" s="145"/>
      <c r="F49" s="145"/>
      <c r="G49" s="145"/>
      <c r="H49" s="145"/>
      <c r="I49" s="145"/>
      <c r="J49" s="145"/>
      <c r="K49" s="145"/>
      <c r="L49" s="145"/>
      <c r="M49" s="146"/>
      <c r="N49" s="146"/>
      <c r="O49" s="146"/>
      <c r="P49" s="146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</row>
    <row r="50" spans="1:42" x14ac:dyDescent="0.2">
      <c r="A50" s="156"/>
      <c r="B50" s="156"/>
      <c r="C50" s="144"/>
      <c r="D50" s="145"/>
      <c r="E50" s="145"/>
      <c r="F50" s="145"/>
      <c r="G50" s="145"/>
      <c r="H50" s="145"/>
      <c r="I50" s="145"/>
      <c r="J50" s="145"/>
      <c r="K50" s="145"/>
      <c r="L50" s="145"/>
      <c r="M50" s="146"/>
      <c r="N50" s="146"/>
      <c r="O50" s="146"/>
      <c r="P50" s="146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</row>
    <row r="51" spans="1:42" x14ac:dyDescent="0.2">
      <c r="A51" s="156"/>
      <c r="B51" s="156"/>
      <c r="C51" s="144"/>
      <c r="D51" s="145"/>
      <c r="E51" s="145"/>
      <c r="F51" s="145"/>
      <c r="G51" s="145"/>
      <c r="H51" s="145"/>
      <c r="I51" s="145"/>
      <c r="J51" s="145"/>
      <c r="K51" s="145"/>
      <c r="L51" s="145"/>
      <c r="M51" s="146"/>
      <c r="N51" s="146"/>
      <c r="O51" s="146"/>
      <c r="P51" s="146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</row>
    <row r="52" spans="1:42" x14ac:dyDescent="0.2">
      <c r="A52" s="156"/>
      <c r="B52" s="156"/>
      <c r="C52" s="144"/>
      <c r="D52" s="145"/>
      <c r="E52" s="145"/>
      <c r="F52" s="145"/>
      <c r="G52" s="145"/>
      <c r="H52" s="145"/>
      <c r="I52" s="145"/>
      <c r="J52" s="145"/>
      <c r="K52" s="145"/>
      <c r="L52" s="145"/>
      <c r="M52" s="146"/>
      <c r="N52" s="146"/>
      <c r="O52" s="146"/>
      <c r="P52" s="146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</row>
    <row r="53" spans="1:42" x14ac:dyDescent="0.2">
      <c r="A53" s="156"/>
      <c r="B53" s="156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6"/>
      <c r="N53" s="146"/>
      <c r="O53" s="146"/>
      <c r="P53" s="146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</row>
    <row r="54" spans="1:42" x14ac:dyDescent="0.2">
      <c r="A54" s="156"/>
      <c r="B54" s="156"/>
      <c r="C54" s="144"/>
      <c r="D54" s="145"/>
      <c r="E54" s="145"/>
      <c r="F54" s="145"/>
      <c r="G54" s="145"/>
      <c r="H54" s="145"/>
      <c r="I54" s="145"/>
      <c r="J54" s="145"/>
      <c r="K54" s="145"/>
      <c r="L54" s="145"/>
      <c r="M54" s="146"/>
      <c r="N54" s="146"/>
      <c r="O54" s="146"/>
      <c r="P54" s="146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</row>
    <row r="55" spans="1:42" x14ac:dyDescent="0.2">
      <c r="A55" s="156"/>
      <c r="B55" s="156"/>
      <c r="C55" s="144"/>
      <c r="D55" s="145"/>
      <c r="E55" s="145"/>
      <c r="F55" s="145"/>
      <c r="G55" s="145"/>
      <c r="H55" s="145"/>
      <c r="I55" s="145"/>
      <c r="J55" s="145"/>
      <c r="K55" s="145"/>
      <c r="L55" s="145"/>
      <c r="M55" s="146"/>
      <c r="N55" s="146"/>
      <c r="O55" s="146"/>
      <c r="P55" s="146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</row>
    <row r="56" spans="1:42" x14ac:dyDescent="0.2">
      <c r="A56" s="156"/>
      <c r="B56" s="156"/>
      <c r="C56" s="144"/>
      <c r="D56" s="145"/>
      <c r="E56" s="145"/>
      <c r="F56" s="145"/>
      <c r="G56" s="145"/>
      <c r="H56" s="145"/>
      <c r="I56" s="145"/>
      <c r="J56" s="145"/>
      <c r="K56" s="145"/>
      <c r="L56" s="145"/>
      <c r="M56" s="146"/>
      <c r="N56" s="146"/>
      <c r="O56" s="146"/>
      <c r="P56" s="146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</row>
    <row r="57" spans="1:42" x14ac:dyDescent="0.2">
      <c r="A57" s="156"/>
      <c r="B57" s="156"/>
      <c r="C57" s="144"/>
      <c r="D57" s="145"/>
      <c r="E57" s="145"/>
      <c r="F57" s="145"/>
      <c r="G57" s="145"/>
      <c r="H57" s="145"/>
      <c r="I57" s="145"/>
      <c r="J57" s="145"/>
      <c r="K57" s="145"/>
      <c r="L57" s="145"/>
      <c r="M57" s="146"/>
      <c r="N57" s="146"/>
      <c r="O57" s="146"/>
      <c r="P57" s="146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</row>
    <row r="58" spans="1:42" x14ac:dyDescent="0.2">
      <c r="A58" s="145"/>
      <c r="B58" s="145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9"/>
      <c r="N58" s="149"/>
      <c r="O58" s="149"/>
      <c r="P58" s="149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</row>
    <row r="59" spans="1:42" x14ac:dyDescent="0.2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9"/>
      <c r="N59" s="149"/>
      <c r="O59" s="149"/>
      <c r="P59" s="149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</row>
    <row r="60" spans="1:42" x14ac:dyDescent="0.2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9"/>
      <c r="N60" s="149"/>
      <c r="O60" s="149"/>
      <c r="P60" s="149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</row>
    <row r="61" spans="1:42" x14ac:dyDescent="0.2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9"/>
      <c r="N61" s="149"/>
      <c r="O61" s="149"/>
      <c r="P61" s="149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</row>
    <row r="62" spans="1:42" x14ac:dyDescent="0.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9"/>
      <c r="N62" s="149"/>
      <c r="O62" s="149"/>
      <c r="P62" s="149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8"/>
      <c r="AP62" s="148"/>
    </row>
    <row r="63" spans="1:42" x14ac:dyDescent="0.2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9"/>
      <c r="N63" s="149"/>
      <c r="O63" s="149"/>
      <c r="P63" s="149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8"/>
      <c r="AP63" s="148"/>
    </row>
    <row r="64" spans="1:42" x14ac:dyDescent="0.2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9"/>
      <c r="N64" s="149"/>
      <c r="O64" s="149"/>
      <c r="P64" s="149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</row>
    <row r="65" spans="1:42" x14ac:dyDescent="0.2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9"/>
      <c r="N65" s="149"/>
      <c r="O65" s="149"/>
      <c r="P65" s="149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</row>
    <row r="66" spans="1:42" x14ac:dyDescent="0.2">
      <c r="A66" s="150"/>
      <c r="B66" s="151"/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  <c r="Z66" s="152"/>
      <c r="AA66" s="152"/>
      <c r="AB66" s="152"/>
      <c r="AC66" s="152"/>
      <c r="AD66" s="152"/>
      <c r="AE66" s="152"/>
      <c r="AF66" s="152"/>
      <c r="AG66" s="152"/>
      <c r="AH66" s="152"/>
      <c r="AI66" s="152"/>
      <c r="AJ66" s="152"/>
      <c r="AK66" s="152"/>
      <c r="AL66" s="152"/>
      <c r="AM66" s="152"/>
      <c r="AN66" s="152"/>
      <c r="AO66" s="152"/>
      <c r="AP66" s="152"/>
    </row>
    <row r="67" spans="1:42" x14ac:dyDescent="0.2">
      <c r="A67" s="150"/>
      <c r="B67" s="151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  <c r="Z67" s="152"/>
      <c r="AA67" s="152"/>
      <c r="AB67" s="152"/>
      <c r="AC67" s="152"/>
      <c r="AD67" s="152"/>
      <c r="AE67" s="152"/>
      <c r="AF67" s="152"/>
      <c r="AG67" s="152"/>
      <c r="AH67" s="152"/>
      <c r="AI67" s="152"/>
      <c r="AJ67" s="152"/>
      <c r="AK67" s="152"/>
      <c r="AL67" s="152"/>
      <c r="AM67" s="152"/>
      <c r="AN67" s="152"/>
      <c r="AO67" s="152"/>
      <c r="AP67" s="152"/>
    </row>
    <row r="68" spans="1:42" x14ac:dyDescent="0.2">
      <c r="A68" s="150"/>
      <c r="B68" s="151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</row>
    <row r="69" spans="1:42" x14ac:dyDescent="0.2">
      <c r="A69" s="152"/>
      <c r="B69" s="151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2"/>
      <c r="AJ69" s="152"/>
      <c r="AK69" s="152"/>
      <c r="AL69" s="152"/>
      <c r="AM69" s="152"/>
      <c r="AN69" s="152"/>
      <c r="AO69" s="152"/>
      <c r="AP69" s="152"/>
    </row>
    <row r="70" spans="1:42" x14ac:dyDescent="0.2">
      <c r="A70" s="150"/>
      <c r="B70" s="151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2"/>
      <c r="AJ70" s="152"/>
      <c r="AK70" s="152"/>
      <c r="AL70" s="152"/>
      <c r="AM70" s="152"/>
      <c r="AN70" s="152"/>
      <c r="AO70" s="152"/>
      <c r="AP70" s="152"/>
    </row>
    <row r="71" spans="1:42" x14ac:dyDescent="0.2">
      <c r="A71" s="153" t="s">
        <v>1164</v>
      </c>
      <c r="B71" s="154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</row>
    <row r="73" spans="1:42" x14ac:dyDescent="0.2">
      <c r="A73" s="157" t="s">
        <v>1154</v>
      </c>
      <c r="B73" s="158"/>
      <c r="C73" s="158"/>
      <c r="D73" s="158"/>
      <c r="E73" s="158"/>
      <c r="F73" s="158"/>
      <c r="G73" s="158"/>
    </row>
    <row r="74" spans="1:42" x14ac:dyDescent="0.2">
      <c r="A74" s="157"/>
      <c r="B74" s="158"/>
      <c r="C74" s="158"/>
      <c r="D74" s="158"/>
      <c r="E74" s="158"/>
      <c r="F74" s="158"/>
      <c r="G74" s="158"/>
    </row>
    <row r="75" spans="1:42" x14ac:dyDescent="0.2">
      <c r="A75" s="157" t="s">
        <v>93</v>
      </c>
      <c r="B75" s="158"/>
      <c r="C75" s="158"/>
      <c r="D75" s="158"/>
      <c r="E75" s="158"/>
      <c r="F75" s="158"/>
      <c r="G75" s="158"/>
    </row>
    <row r="76" spans="1:42" x14ac:dyDescent="0.2">
      <c r="A76" s="157" t="s">
        <v>94</v>
      </c>
      <c r="B76" s="158">
        <v>20337891237</v>
      </c>
      <c r="C76" s="158"/>
      <c r="D76" s="158"/>
      <c r="E76" s="158"/>
      <c r="F76" s="158"/>
      <c r="G76" s="158"/>
    </row>
    <row r="77" spans="1:42" x14ac:dyDescent="0.2">
      <c r="A77" s="157" t="s">
        <v>95</v>
      </c>
      <c r="B77" s="158"/>
      <c r="C77" s="158"/>
      <c r="D77" s="158"/>
      <c r="E77" s="158"/>
      <c r="F77" s="158" t="s">
        <v>1623</v>
      </c>
      <c r="G77" s="158"/>
    </row>
    <row r="79" spans="1:42" x14ac:dyDescent="0.2">
      <c r="A79" s="155" t="s">
        <v>1167</v>
      </c>
      <c r="B79" s="155" t="s">
        <v>1165</v>
      </c>
      <c r="C79" s="138" t="s">
        <v>1155</v>
      </c>
      <c r="D79" s="139"/>
      <c r="E79" s="140"/>
      <c r="F79" s="140"/>
      <c r="G79" s="140"/>
      <c r="H79" s="140"/>
      <c r="I79" s="140"/>
      <c r="J79" s="140"/>
      <c r="K79" s="140"/>
      <c r="L79" s="141"/>
      <c r="M79" s="138" t="s">
        <v>1156</v>
      </c>
      <c r="N79" s="140"/>
      <c r="O79" s="140"/>
      <c r="P79" s="140"/>
      <c r="Q79" s="140"/>
      <c r="R79" s="140"/>
      <c r="S79" s="140"/>
      <c r="T79" s="141"/>
      <c r="U79" s="142" t="s">
        <v>1157</v>
      </c>
      <c r="V79" s="142"/>
      <c r="W79" s="142"/>
      <c r="X79" s="142"/>
      <c r="Y79" s="138" t="s">
        <v>1158</v>
      </c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1"/>
      <c r="AK79" s="143" t="s">
        <v>1159</v>
      </c>
      <c r="AL79" s="140"/>
      <c r="AM79" s="140"/>
      <c r="AN79" s="140"/>
      <c r="AO79" s="140"/>
      <c r="AP79" s="141"/>
    </row>
    <row r="80" spans="1:42" x14ac:dyDescent="0.2">
      <c r="A80" s="156" t="s">
        <v>1168</v>
      </c>
      <c r="B80" s="156" t="s">
        <v>1166</v>
      </c>
      <c r="C80" s="144">
        <v>10</v>
      </c>
      <c r="D80" s="145">
        <v>12</v>
      </c>
      <c r="E80" s="145">
        <v>16</v>
      </c>
      <c r="F80" s="145">
        <v>20</v>
      </c>
      <c r="G80" s="145">
        <v>21</v>
      </c>
      <c r="H80" s="145">
        <v>33</v>
      </c>
      <c r="I80" s="145">
        <v>34</v>
      </c>
      <c r="J80" s="145">
        <v>38</v>
      </c>
      <c r="K80" s="145">
        <v>39</v>
      </c>
      <c r="L80" s="145"/>
      <c r="M80" s="146" t="s">
        <v>1160</v>
      </c>
      <c r="N80" s="146" t="s">
        <v>1161</v>
      </c>
      <c r="O80" s="146" t="s">
        <v>1162</v>
      </c>
      <c r="P80" s="146" t="s">
        <v>1163</v>
      </c>
      <c r="Q80" s="145">
        <v>402</v>
      </c>
      <c r="R80" s="145">
        <v>42</v>
      </c>
      <c r="S80" s="145">
        <v>46</v>
      </c>
      <c r="T80" s="145"/>
      <c r="U80" s="145">
        <v>50</v>
      </c>
      <c r="V80" s="145">
        <v>58</v>
      </c>
      <c r="W80" s="145">
        <v>59</v>
      </c>
      <c r="X80" s="145"/>
      <c r="Y80" s="145">
        <v>60</v>
      </c>
      <c r="Z80" s="145">
        <v>61</v>
      </c>
      <c r="AA80" s="145">
        <v>62</v>
      </c>
      <c r="AB80" s="145">
        <v>63</v>
      </c>
      <c r="AC80" s="145">
        <v>65</v>
      </c>
      <c r="AD80" s="145">
        <v>66</v>
      </c>
      <c r="AE80" s="145">
        <v>67</v>
      </c>
      <c r="AF80" s="145">
        <v>68</v>
      </c>
      <c r="AG80" s="145">
        <v>69</v>
      </c>
      <c r="AH80" s="145">
        <v>96</v>
      </c>
      <c r="AI80" s="145">
        <v>97</v>
      </c>
      <c r="AJ80" s="145"/>
      <c r="AK80" s="145">
        <v>70</v>
      </c>
      <c r="AL80" s="145">
        <v>75</v>
      </c>
      <c r="AM80" s="145">
        <v>76</v>
      </c>
      <c r="AN80" s="145">
        <v>77</v>
      </c>
      <c r="AO80" s="145">
        <v>79</v>
      </c>
      <c r="AP80" s="145"/>
    </row>
    <row r="81" spans="1:42" x14ac:dyDescent="0.2">
      <c r="A81" s="156"/>
      <c r="B81" s="156"/>
      <c r="C81" s="144"/>
      <c r="D81" s="145"/>
      <c r="E81" s="145"/>
      <c r="F81" s="145"/>
      <c r="G81" s="145"/>
      <c r="H81" s="145"/>
      <c r="I81" s="145"/>
      <c r="J81" s="145"/>
      <c r="K81" s="145"/>
      <c r="L81" s="145"/>
      <c r="M81" s="146"/>
      <c r="N81" s="146"/>
      <c r="O81" s="146"/>
      <c r="P81" s="146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</row>
    <row r="82" spans="1:42" x14ac:dyDescent="0.2">
      <c r="A82" s="156"/>
      <c r="B82" s="156"/>
      <c r="C82" s="144"/>
      <c r="D82" s="145"/>
      <c r="E82" s="145"/>
      <c r="F82" s="145"/>
      <c r="G82" s="145"/>
      <c r="H82" s="145"/>
      <c r="I82" s="145"/>
      <c r="J82" s="145"/>
      <c r="K82" s="145"/>
      <c r="L82" s="145"/>
      <c r="M82" s="146"/>
      <c r="N82" s="146"/>
      <c r="O82" s="146"/>
      <c r="P82" s="146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</row>
    <row r="83" spans="1:42" x14ac:dyDescent="0.2">
      <c r="A83" s="156"/>
      <c r="B83" s="156"/>
      <c r="C83" s="144"/>
      <c r="D83" s="145"/>
      <c r="E83" s="145"/>
      <c r="F83" s="145"/>
      <c r="G83" s="145"/>
      <c r="H83" s="145"/>
      <c r="I83" s="145"/>
      <c r="J83" s="145"/>
      <c r="K83" s="145"/>
      <c r="L83" s="145"/>
      <c r="M83" s="146"/>
      <c r="N83" s="146"/>
      <c r="O83" s="146"/>
      <c r="P83" s="146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</row>
    <row r="84" spans="1:42" x14ac:dyDescent="0.2">
      <c r="A84" s="156"/>
      <c r="B84" s="156"/>
      <c r="C84" s="144"/>
      <c r="D84" s="145"/>
      <c r="E84" s="145"/>
      <c r="F84" s="145"/>
      <c r="G84" s="145"/>
      <c r="H84" s="145"/>
      <c r="I84" s="145"/>
      <c r="J84" s="145"/>
      <c r="K84" s="145"/>
      <c r="L84" s="145"/>
      <c r="M84" s="146"/>
      <c r="N84" s="146"/>
      <c r="O84" s="146"/>
      <c r="P84" s="146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</row>
    <row r="85" spans="1:42" x14ac:dyDescent="0.2">
      <c r="A85" s="156"/>
      <c r="B85" s="156"/>
      <c r="C85" s="144"/>
      <c r="D85" s="145"/>
      <c r="E85" s="145"/>
      <c r="F85" s="145"/>
      <c r="G85" s="145"/>
      <c r="H85" s="145"/>
      <c r="I85" s="145"/>
      <c r="J85" s="145"/>
      <c r="K85" s="145"/>
      <c r="L85" s="145"/>
      <c r="M85" s="146"/>
      <c r="N85" s="146"/>
      <c r="O85" s="146"/>
      <c r="P85" s="146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</row>
    <row r="86" spans="1:42" x14ac:dyDescent="0.2">
      <c r="A86" s="156"/>
      <c r="B86" s="156"/>
      <c r="C86" s="144"/>
      <c r="D86" s="145"/>
      <c r="E86" s="145"/>
      <c r="F86" s="145"/>
      <c r="G86" s="145"/>
      <c r="H86" s="145"/>
      <c r="I86" s="145"/>
      <c r="J86" s="145"/>
      <c r="K86" s="145"/>
      <c r="L86" s="145"/>
      <c r="M86" s="146"/>
      <c r="N86" s="146"/>
      <c r="O86" s="146"/>
      <c r="P86" s="146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</row>
    <row r="87" spans="1:42" x14ac:dyDescent="0.2">
      <c r="A87" s="156"/>
      <c r="B87" s="156"/>
      <c r="C87" s="144"/>
      <c r="D87" s="145"/>
      <c r="E87" s="145"/>
      <c r="F87" s="145"/>
      <c r="G87" s="145"/>
      <c r="H87" s="145"/>
      <c r="I87" s="145"/>
      <c r="J87" s="145"/>
      <c r="K87" s="145"/>
      <c r="L87" s="145"/>
      <c r="M87" s="146"/>
      <c r="N87" s="146"/>
      <c r="O87" s="146"/>
      <c r="P87" s="146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</row>
    <row r="88" spans="1:42" x14ac:dyDescent="0.2">
      <c r="A88" s="156"/>
      <c r="B88" s="156"/>
      <c r="C88" s="144"/>
      <c r="D88" s="145"/>
      <c r="E88" s="145"/>
      <c r="F88" s="145"/>
      <c r="G88" s="145"/>
      <c r="H88" s="145"/>
      <c r="I88" s="145"/>
      <c r="J88" s="145"/>
      <c r="K88" s="145"/>
      <c r="L88" s="145"/>
      <c r="M88" s="146"/>
      <c r="N88" s="146"/>
      <c r="O88" s="146"/>
      <c r="P88" s="146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</row>
    <row r="89" spans="1:42" x14ac:dyDescent="0.2">
      <c r="A89" s="156"/>
      <c r="B89" s="156"/>
      <c r="C89" s="144"/>
      <c r="D89" s="145"/>
      <c r="E89" s="145"/>
      <c r="F89" s="145"/>
      <c r="G89" s="145"/>
      <c r="H89" s="145"/>
      <c r="I89" s="145"/>
      <c r="J89" s="145"/>
      <c r="K89" s="145"/>
      <c r="L89" s="145"/>
      <c r="M89" s="146"/>
      <c r="N89" s="146"/>
      <c r="O89" s="146"/>
      <c r="P89" s="146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</row>
    <row r="90" spans="1:42" x14ac:dyDescent="0.2">
      <c r="A90" s="156"/>
      <c r="B90" s="156"/>
      <c r="C90" s="144"/>
      <c r="D90" s="145"/>
      <c r="E90" s="145"/>
      <c r="F90" s="145"/>
      <c r="G90" s="145"/>
      <c r="H90" s="145"/>
      <c r="I90" s="145"/>
      <c r="J90" s="145"/>
      <c r="K90" s="145"/>
      <c r="L90" s="145"/>
      <c r="M90" s="146"/>
      <c r="N90" s="146"/>
      <c r="O90" s="146"/>
      <c r="P90" s="146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</row>
    <row r="91" spans="1:42" x14ac:dyDescent="0.2">
      <c r="A91" s="156"/>
      <c r="B91" s="156"/>
      <c r="C91" s="144"/>
      <c r="D91" s="145"/>
      <c r="E91" s="145"/>
      <c r="F91" s="145"/>
      <c r="G91" s="145"/>
      <c r="H91" s="145"/>
      <c r="I91" s="145"/>
      <c r="J91" s="145"/>
      <c r="K91" s="145"/>
      <c r="L91" s="145"/>
      <c r="M91" s="146"/>
      <c r="N91" s="146"/>
      <c r="O91" s="146"/>
      <c r="P91" s="146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</row>
    <row r="92" spans="1:42" x14ac:dyDescent="0.2">
      <c r="A92" s="156"/>
      <c r="B92" s="156"/>
      <c r="C92" s="144"/>
      <c r="D92" s="145"/>
      <c r="E92" s="145"/>
      <c r="F92" s="145"/>
      <c r="G92" s="145"/>
      <c r="H92" s="145"/>
      <c r="I92" s="145"/>
      <c r="J92" s="145"/>
      <c r="K92" s="145"/>
      <c r="L92" s="145"/>
      <c r="M92" s="146"/>
      <c r="N92" s="146"/>
      <c r="O92" s="146"/>
      <c r="P92" s="146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</row>
    <row r="93" spans="1:42" x14ac:dyDescent="0.2">
      <c r="A93" s="156"/>
      <c r="B93" s="156"/>
      <c r="C93" s="144"/>
      <c r="D93" s="145"/>
      <c r="E93" s="145"/>
      <c r="F93" s="145"/>
      <c r="G93" s="145"/>
      <c r="H93" s="145"/>
      <c r="I93" s="145"/>
      <c r="J93" s="145"/>
      <c r="K93" s="145"/>
      <c r="L93" s="145"/>
      <c r="M93" s="146"/>
      <c r="N93" s="146"/>
      <c r="O93" s="146"/>
      <c r="P93" s="146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</row>
    <row r="94" spans="1:42" x14ac:dyDescent="0.2">
      <c r="A94" s="145"/>
      <c r="B94" s="145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9"/>
      <c r="N94" s="149"/>
      <c r="O94" s="149"/>
      <c r="P94" s="149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8"/>
      <c r="AP94" s="148"/>
    </row>
    <row r="95" spans="1:42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9"/>
      <c r="N95" s="149"/>
      <c r="O95" s="149"/>
      <c r="P95" s="149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8"/>
      <c r="AL95" s="148"/>
      <c r="AM95" s="148"/>
      <c r="AN95" s="148"/>
      <c r="AO95" s="148"/>
      <c r="AP95" s="148"/>
    </row>
    <row r="96" spans="1:42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9"/>
      <c r="N96" s="149"/>
      <c r="O96" s="149"/>
      <c r="P96" s="149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</row>
    <row r="97" spans="1:42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9"/>
      <c r="N97" s="149"/>
      <c r="O97" s="149"/>
      <c r="P97" s="149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48"/>
      <c r="AG97" s="148"/>
      <c r="AH97" s="148"/>
      <c r="AI97" s="148"/>
      <c r="AJ97" s="148"/>
      <c r="AK97" s="148"/>
      <c r="AL97" s="148"/>
      <c r="AM97" s="148"/>
      <c r="AN97" s="148"/>
      <c r="AO97" s="148"/>
      <c r="AP97" s="148"/>
    </row>
    <row r="98" spans="1:42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9"/>
      <c r="N98" s="149"/>
      <c r="O98" s="149"/>
      <c r="P98" s="149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8"/>
      <c r="AP98" s="148"/>
    </row>
    <row r="99" spans="1:42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9"/>
      <c r="N99" s="149"/>
      <c r="O99" s="149"/>
      <c r="P99" s="149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8"/>
      <c r="AP99" s="148"/>
    </row>
    <row r="100" spans="1:42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9"/>
      <c r="N100" s="149"/>
      <c r="O100" s="149"/>
      <c r="P100" s="149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8"/>
      <c r="AP100" s="148"/>
    </row>
    <row r="101" spans="1:42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9"/>
      <c r="N101" s="149"/>
      <c r="O101" s="149"/>
      <c r="P101" s="149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</row>
    <row r="102" spans="1:42" x14ac:dyDescent="0.2">
      <c r="A102" s="150"/>
      <c r="B102" s="151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</row>
    <row r="103" spans="1:42" x14ac:dyDescent="0.2">
      <c r="A103" s="150"/>
      <c r="B103" s="151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  <c r="AA103" s="152"/>
      <c r="AB103" s="152"/>
      <c r="AC103" s="152"/>
      <c r="AD103" s="152"/>
      <c r="AE103" s="152"/>
      <c r="AF103" s="152"/>
      <c r="AG103" s="152"/>
      <c r="AH103" s="152"/>
      <c r="AI103" s="152"/>
      <c r="AJ103" s="152"/>
      <c r="AK103" s="152"/>
      <c r="AL103" s="152"/>
      <c r="AM103" s="152"/>
      <c r="AN103" s="152"/>
      <c r="AO103" s="152"/>
      <c r="AP103" s="152"/>
    </row>
    <row r="104" spans="1:42" x14ac:dyDescent="0.2">
      <c r="A104" s="150"/>
      <c r="B104" s="151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</row>
    <row r="105" spans="1:42" x14ac:dyDescent="0.2">
      <c r="A105" s="152"/>
      <c r="B105" s="151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  <c r="AA105" s="152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  <c r="AN105" s="152"/>
      <c r="AO105" s="152"/>
      <c r="AP105" s="152"/>
    </row>
    <row r="106" spans="1:42" x14ac:dyDescent="0.2">
      <c r="A106" s="150"/>
      <c r="B106" s="151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  <c r="AA106" s="152"/>
      <c r="AB106" s="152"/>
      <c r="AC106" s="152"/>
      <c r="AD106" s="152"/>
      <c r="AE106" s="152"/>
      <c r="AF106" s="152"/>
      <c r="AG106" s="152"/>
      <c r="AH106" s="152"/>
      <c r="AI106" s="152"/>
      <c r="AJ106" s="152"/>
      <c r="AK106" s="152"/>
      <c r="AL106" s="152"/>
      <c r="AM106" s="152"/>
      <c r="AN106" s="152"/>
      <c r="AO106" s="152"/>
      <c r="AP106" s="152"/>
    </row>
    <row r="107" spans="1:42" x14ac:dyDescent="0.2">
      <c r="A107" s="153" t="s">
        <v>1164</v>
      </c>
      <c r="B107" s="154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</row>
    <row r="109" spans="1:42" x14ac:dyDescent="0.2">
      <c r="A109" s="157" t="s">
        <v>1154</v>
      </c>
      <c r="B109" s="158"/>
      <c r="C109" s="158"/>
      <c r="D109" s="158"/>
      <c r="E109" s="158"/>
      <c r="F109" s="158"/>
      <c r="G109" s="158"/>
    </row>
    <row r="110" spans="1:42" x14ac:dyDescent="0.2">
      <c r="A110" s="157"/>
      <c r="B110" s="158"/>
      <c r="C110" s="158"/>
      <c r="D110" s="158"/>
      <c r="E110" s="158"/>
      <c r="F110" s="158"/>
      <c r="G110" s="158"/>
    </row>
    <row r="111" spans="1:42" x14ac:dyDescent="0.2">
      <c r="A111" s="157" t="s">
        <v>93</v>
      </c>
      <c r="B111" s="158"/>
      <c r="C111" s="158"/>
      <c r="D111" s="158"/>
      <c r="E111" s="158"/>
      <c r="F111" s="158"/>
      <c r="G111" s="158"/>
    </row>
    <row r="112" spans="1:42" x14ac:dyDescent="0.2">
      <c r="A112" s="157" t="s">
        <v>94</v>
      </c>
      <c r="B112" s="158">
        <v>20337891237</v>
      </c>
      <c r="C112" s="158"/>
      <c r="D112" s="158"/>
      <c r="E112" s="158"/>
      <c r="F112" s="158"/>
      <c r="G112" s="158"/>
    </row>
    <row r="113" spans="1:42" x14ac:dyDescent="0.2">
      <c r="A113" s="157" t="s">
        <v>95</v>
      </c>
      <c r="B113" s="158"/>
      <c r="C113" s="158"/>
      <c r="D113" s="158"/>
      <c r="E113" s="158"/>
      <c r="F113" s="158" t="s">
        <v>1623</v>
      </c>
      <c r="G113" s="158"/>
    </row>
    <row r="115" spans="1:42" x14ac:dyDescent="0.2">
      <c r="A115" s="155" t="s">
        <v>1167</v>
      </c>
      <c r="B115" s="155" t="s">
        <v>1165</v>
      </c>
      <c r="C115" s="138" t="s">
        <v>1155</v>
      </c>
      <c r="D115" s="139"/>
      <c r="E115" s="140"/>
      <c r="F115" s="140"/>
      <c r="G115" s="140"/>
      <c r="H115" s="140"/>
      <c r="I115" s="140"/>
      <c r="J115" s="140"/>
      <c r="K115" s="140"/>
      <c r="L115" s="141"/>
      <c r="M115" s="138" t="s">
        <v>1156</v>
      </c>
      <c r="N115" s="140"/>
      <c r="O115" s="140"/>
      <c r="P115" s="140"/>
      <c r="Q115" s="140"/>
      <c r="R115" s="140"/>
      <c r="S115" s="140"/>
      <c r="T115" s="141"/>
      <c r="U115" s="142" t="s">
        <v>1157</v>
      </c>
      <c r="V115" s="142"/>
      <c r="W115" s="142"/>
      <c r="X115" s="142"/>
      <c r="Y115" s="138" t="s">
        <v>1158</v>
      </c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1"/>
      <c r="AK115" s="143" t="s">
        <v>1159</v>
      </c>
      <c r="AL115" s="140"/>
      <c r="AM115" s="140"/>
      <c r="AN115" s="140"/>
      <c r="AO115" s="140"/>
      <c r="AP115" s="141"/>
    </row>
    <row r="116" spans="1:42" x14ac:dyDescent="0.2">
      <c r="A116" s="156" t="s">
        <v>1168</v>
      </c>
      <c r="B116" s="156" t="s">
        <v>1166</v>
      </c>
      <c r="C116" s="144">
        <v>10</v>
      </c>
      <c r="D116" s="145">
        <v>12</v>
      </c>
      <c r="E116" s="145">
        <v>16</v>
      </c>
      <c r="F116" s="145">
        <v>20</v>
      </c>
      <c r="G116" s="145">
        <v>21</v>
      </c>
      <c r="H116" s="145">
        <v>33</v>
      </c>
      <c r="I116" s="145">
        <v>34</v>
      </c>
      <c r="J116" s="145">
        <v>38</v>
      </c>
      <c r="K116" s="145">
        <v>39</v>
      </c>
      <c r="L116" s="145"/>
      <c r="M116" s="146" t="s">
        <v>1160</v>
      </c>
      <c r="N116" s="146" t="s">
        <v>1161</v>
      </c>
      <c r="O116" s="146" t="s">
        <v>1162</v>
      </c>
      <c r="P116" s="146" t="s">
        <v>1163</v>
      </c>
      <c r="Q116" s="145">
        <v>402</v>
      </c>
      <c r="R116" s="145">
        <v>42</v>
      </c>
      <c r="S116" s="145">
        <v>46</v>
      </c>
      <c r="T116" s="145"/>
      <c r="U116" s="145">
        <v>50</v>
      </c>
      <c r="V116" s="145">
        <v>58</v>
      </c>
      <c r="W116" s="145">
        <v>59</v>
      </c>
      <c r="X116" s="145"/>
      <c r="Y116" s="145">
        <v>60</v>
      </c>
      <c r="Z116" s="145">
        <v>61</v>
      </c>
      <c r="AA116" s="145">
        <v>62</v>
      </c>
      <c r="AB116" s="145">
        <v>63</v>
      </c>
      <c r="AC116" s="145">
        <v>65</v>
      </c>
      <c r="AD116" s="145">
        <v>66</v>
      </c>
      <c r="AE116" s="145">
        <v>67</v>
      </c>
      <c r="AF116" s="145">
        <v>68</v>
      </c>
      <c r="AG116" s="145">
        <v>69</v>
      </c>
      <c r="AH116" s="145">
        <v>96</v>
      </c>
      <c r="AI116" s="145">
        <v>97</v>
      </c>
      <c r="AJ116" s="145"/>
      <c r="AK116" s="145">
        <v>70</v>
      </c>
      <c r="AL116" s="145">
        <v>75</v>
      </c>
      <c r="AM116" s="145">
        <v>76</v>
      </c>
      <c r="AN116" s="145">
        <v>77</v>
      </c>
      <c r="AO116" s="145">
        <v>79</v>
      </c>
      <c r="AP116" s="145"/>
    </row>
    <row r="117" spans="1:42" x14ac:dyDescent="0.2">
      <c r="A117" s="156"/>
      <c r="B117" s="156"/>
      <c r="C117" s="144"/>
      <c r="D117" s="145"/>
      <c r="E117" s="145"/>
      <c r="F117" s="145"/>
      <c r="G117" s="145"/>
      <c r="H117" s="145"/>
      <c r="I117" s="145"/>
      <c r="J117" s="145"/>
      <c r="K117" s="145"/>
      <c r="L117" s="145"/>
      <c r="M117" s="146"/>
      <c r="N117" s="146"/>
      <c r="O117" s="146"/>
      <c r="P117" s="146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45"/>
      <c r="AF117" s="145"/>
      <c r="AG117" s="145"/>
      <c r="AH117" s="145"/>
      <c r="AI117" s="145"/>
      <c r="AJ117" s="145"/>
      <c r="AK117" s="145"/>
      <c r="AL117" s="145"/>
      <c r="AM117" s="145"/>
      <c r="AN117" s="145"/>
      <c r="AO117" s="145"/>
      <c r="AP117" s="145"/>
    </row>
    <row r="118" spans="1:42" x14ac:dyDescent="0.2">
      <c r="A118" s="156"/>
      <c r="B118" s="156"/>
      <c r="C118" s="144"/>
      <c r="D118" s="145"/>
      <c r="E118" s="145"/>
      <c r="F118" s="145"/>
      <c r="G118" s="145"/>
      <c r="H118" s="145"/>
      <c r="I118" s="145"/>
      <c r="J118" s="145"/>
      <c r="K118" s="145"/>
      <c r="L118" s="145"/>
      <c r="M118" s="146"/>
      <c r="N118" s="146"/>
      <c r="O118" s="146"/>
      <c r="P118" s="146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45"/>
      <c r="AF118" s="145"/>
      <c r="AG118" s="145"/>
      <c r="AH118" s="145"/>
      <c r="AI118" s="145"/>
      <c r="AJ118" s="145"/>
      <c r="AK118" s="145"/>
      <c r="AL118" s="145"/>
      <c r="AM118" s="145"/>
      <c r="AN118" s="145"/>
      <c r="AO118" s="145"/>
      <c r="AP118" s="145"/>
    </row>
    <row r="119" spans="1:42" x14ac:dyDescent="0.2">
      <c r="A119" s="156"/>
      <c r="B119" s="156"/>
      <c r="C119" s="144"/>
      <c r="D119" s="145"/>
      <c r="E119" s="145"/>
      <c r="F119" s="145"/>
      <c r="G119" s="145"/>
      <c r="H119" s="145"/>
      <c r="I119" s="145"/>
      <c r="J119" s="145"/>
      <c r="K119" s="145"/>
      <c r="L119" s="145"/>
      <c r="M119" s="146"/>
      <c r="N119" s="146"/>
      <c r="O119" s="146"/>
      <c r="P119" s="146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145"/>
      <c r="AL119" s="145"/>
      <c r="AM119" s="145"/>
      <c r="AN119" s="145"/>
      <c r="AO119" s="145"/>
      <c r="AP119" s="145"/>
    </row>
    <row r="120" spans="1:42" x14ac:dyDescent="0.2">
      <c r="A120" s="156"/>
      <c r="B120" s="156"/>
      <c r="C120" s="144"/>
      <c r="D120" s="145"/>
      <c r="E120" s="145"/>
      <c r="F120" s="145"/>
      <c r="G120" s="145"/>
      <c r="H120" s="145"/>
      <c r="I120" s="145"/>
      <c r="J120" s="145"/>
      <c r="K120" s="145"/>
      <c r="L120" s="145"/>
      <c r="M120" s="146"/>
      <c r="N120" s="146"/>
      <c r="O120" s="146"/>
      <c r="P120" s="146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  <c r="AI120" s="145"/>
      <c r="AJ120" s="145"/>
      <c r="AK120" s="145"/>
      <c r="AL120" s="145"/>
      <c r="AM120" s="145"/>
      <c r="AN120" s="145"/>
      <c r="AO120" s="145"/>
      <c r="AP120" s="145"/>
    </row>
    <row r="121" spans="1:42" x14ac:dyDescent="0.2">
      <c r="A121" s="156"/>
      <c r="B121" s="156"/>
      <c r="C121" s="144"/>
      <c r="D121" s="145"/>
      <c r="E121" s="145"/>
      <c r="F121" s="145"/>
      <c r="G121" s="145"/>
      <c r="H121" s="145"/>
      <c r="I121" s="145"/>
      <c r="J121" s="145"/>
      <c r="K121" s="145"/>
      <c r="L121" s="145"/>
      <c r="M121" s="146"/>
      <c r="N121" s="146"/>
      <c r="O121" s="146"/>
      <c r="P121" s="146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  <c r="AI121" s="145"/>
      <c r="AJ121" s="145"/>
      <c r="AK121" s="145"/>
      <c r="AL121" s="145"/>
      <c r="AM121" s="145"/>
      <c r="AN121" s="145"/>
      <c r="AO121" s="145"/>
      <c r="AP121" s="145"/>
    </row>
    <row r="122" spans="1:42" x14ac:dyDescent="0.2">
      <c r="A122" s="156"/>
      <c r="B122" s="156"/>
      <c r="C122" s="144"/>
      <c r="D122" s="145"/>
      <c r="E122" s="145"/>
      <c r="F122" s="145"/>
      <c r="G122" s="145"/>
      <c r="H122" s="145"/>
      <c r="I122" s="145"/>
      <c r="J122" s="145"/>
      <c r="K122" s="145"/>
      <c r="L122" s="145"/>
      <c r="M122" s="146"/>
      <c r="N122" s="146"/>
      <c r="O122" s="146"/>
      <c r="P122" s="146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  <c r="AG122" s="145"/>
      <c r="AH122" s="145"/>
      <c r="AI122" s="145"/>
      <c r="AJ122" s="145"/>
      <c r="AK122" s="145"/>
      <c r="AL122" s="145"/>
      <c r="AM122" s="145"/>
      <c r="AN122" s="145"/>
      <c r="AO122" s="145"/>
      <c r="AP122" s="145"/>
    </row>
    <row r="123" spans="1:42" x14ac:dyDescent="0.2">
      <c r="A123" s="156"/>
      <c r="B123" s="156"/>
      <c r="C123" s="144"/>
      <c r="D123" s="145"/>
      <c r="E123" s="145"/>
      <c r="F123" s="145"/>
      <c r="G123" s="145"/>
      <c r="H123" s="145"/>
      <c r="I123" s="145"/>
      <c r="J123" s="145"/>
      <c r="K123" s="145"/>
      <c r="L123" s="145"/>
      <c r="M123" s="146"/>
      <c r="N123" s="146"/>
      <c r="O123" s="146"/>
      <c r="P123" s="146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45"/>
      <c r="AF123" s="145"/>
      <c r="AG123" s="145"/>
      <c r="AH123" s="145"/>
      <c r="AI123" s="145"/>
      <c r="AJ123" s="145"/>
      <c r="AK123" s="145"/>
      <c r="AL123" s="145"/>
      <c r="AM123" s="145"/>
      <c r="AN123" s="145"/>
      <c r="AO123" s="145"/>
      <c r="AP123" s="145"/>
    </row>
    <row r="124" spans="1:42" x14ac:dyDescent="0.2">
      <c r="A124" s="156"/>
      <c r="B124" s="156"/>
      <c r="C124" s="144"/>
      <c r="D124" s="145"/>
      <c r="E124" s="145"/>
      <c r="F124" s="145"/>
      <c r="G124" s="145"/>
      <c r="H124" s="145"/>
      <c r="I124" s="145"/>
      <c r="J124" s="145"/>
      <c r="K124" s="145"/>
      <c r="L124" s="145"/>
      <c r="M124" s="146"/>
      <c r="N124" s="146"/>
      <c r="O124" s="146"/>
      <c r="P124" s="146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45"/>
      <c r="AF124" s="145"/>
      <c r="AG124" s="145"/>
      <c r="AH124" s="145"/>
      <c r="AI124" s="145"/>
      <c r="AJ124" s="145"/>
      <c r="AK124" s="145"/>
      <c r="AL124" s="145"/>
      <c r="AM124" s="145"/>
      <c r="AN124" s="145"/>
      <c r="AO124" s="145"/>
      <c r="AP124" s="145"/>
    </row>
    <row r="125" spans="1:42" x14ac:dyDescent="0.2">
      <c r="A125" s="156"/>
      <c r="B125" s="156"/>
      <c r="C125" s="144"/>
      <c r="D125" s="145"/>
      <c r="E125" s="145"/>
      <c r="F125" s="145"/>
      <c r="G125" s="145"/>
      <c r="H125" s="145"/>
      <c r="I125" s="145"/>
      <c r="J125" s="145"/>
      <c r="K125" s="145"/>
      <c r="L125" s="145"/>
      <c r="M125" s="146"/>
      <c r="N125" s="146"/>
      <c r="O125" s="146"/>
      <c r="P125" s="146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45"/>
      <c r="AF125" s="145"/>
      <c r="AG125" s="145"/>
      <c r="AH125" s="145"/>
      <c r="AI125" s="145"/>
      <c r="AJ125" s="145"/>
      <c r="AK125" s="145"/>
      <c r="AL125" s="145"/>
      <c r="AM125" s="145"/>
      <c r="AN125" s="145"/>
      <c r="AO125" s="145"/>
      <c r="AP125" s="145"/>
    </row>
    <row r="126" spans="1:42" x14ac:dyDescent="0.2">
      <c r="A126" s="156"/>
      <c r="B126" s="156"/>
      <c r="C126" s="144"/>
      <c r="D126" s="145"/>
      <c r="E126" s="145"/>
      <c r="F126" s="145"/>
      <c r="G126" s="145"/>
      <c r="H126" s="145"/>
      <c r="I126" s="145"/>
      <c r="J126" s="145"/>
      <c r="K126" s="145"/>
      <c r="L126" s="145"/>
      <c r="M126" s="146"/>
      <c r="N126" s="146"/>
      <c r="O126" s="146"/>
      <c r="P126" s="146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145"/>
      <c r="AL126" s="145"/>
      <c r="AM126" s="145"/>
      <c r="AN126" s="145"/>
      <c r="AO126" s="145"/>
      <c r="AP126" s="145"/>
    </row>
    <row r="127" spans="1:42" x14ac:dyDescent="0.2">
      <c r="A127" s="156"/>
      <c r="B127" s="156"/>
      <c r="C127" s="144"/>
      <c r="D127" s="145"/>
      <c r="E127" s="145"/>
      <c r="F127" s="145"/>
      <c r="G127" s="145"/>
      <c r="H127" s="145"/>
      <c r="I127" s="145"/>
      <c r="J127" s="145"/>
      <c r="K127" s="145"/>
      <c r="L127" s="145"/>
      <c r="M127" s="146"/>
      <c r="N127" s="146"/>
      <c r="O127" s="146"/>
      <c r="P127" s="146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/>
      <c r="AG127" s="145"/>
      <c r="AH127" s="145"/>
      <c r="AI127" s="145"/>
      <c r="AJ127" s="145"/>
      <c r="AK127" s="145"/>
      <c r="AL127" s="145"/>
      <c r="AM127" s="145"/>
      <c r="AN127" s="145"/>
      <c r="AO127" s="145"/>
      <c r="AP127" s="145"/>
    </row>
    <row r="128" spans="1:42" x14ac:dyDescent="0.2">
      <c r="A128" s="156"/>
      <c r="B128" s="156"/>
      <c r="C128" s="144"/>
      <c r="D128" s="145"/>
      <c r="E128" s="145"/>
      <c r="F128" s="145"/>
      <c r="G128" s="145"/>
      <c r="H128" s="145"/>
      <c r="I128" s="145"/>
      <c r="J128" s="145"/>
      <c r="K128" s="145"/>
      <c r="L128" s="145"/>
      <c r="M128" s="146"/>
      <c r="N128" s="146"/>
      <c r="O128" s="146"/>
      <c r="P128" s="146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/>
      <c r="AG128" s="145"/>
      <c r="AH128" s="145"/>
      <c r="AI128" s="145"/>
      <c r="AJ128" s="145"/>
      <c r="AK128" s="145"/>
      <c r="AL128" s="145"/>
      <c r="AM128" s="145"/>
      <c r="AN128" s="145"/>
      <c r="AO128" s="145"/>
      <c r="AP128" s="145"/>
    </row>
    <row r="129" spans="1:42" x14ac:dyDescent="0.2">
      <c r="A129" s="156"/>
      <c r="B129" s="156"/>
      <c r="C129" s="144"/>
      <c r="D129" s="145"/>
      <c r="E129" s="145"/>
      <c r="F129" s="145"/>
      <c r="G129" s="145"/>
      <c r="H129" s="145"/>
      <c r="I129" s="145"/>
      <c r="J129" s="145"/>
      <c r="K129" s="145"/>
      <c r="L129" s="145"/>
      <c r="M129" s="146"/>
      <c r="N129" s="146"/>
      <c r="O129" s="146"/>
      <c r="P129" s="146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45"/>
      <c r="AF129" s="145"/>
      <c r="AG129" s="145"/>
      <c r="AH129" s="145"/>
      <c r="AI129" s="145"/>
      <c r="AJ129" s="145"/>
      <c r="AK129" s="145"/>
      <c r="AL129" s="145"/>
      <c r="AM129" s="145"/>
      <c r="AN129" s="145"/>
      <c r="AO129" s="145"/>
      <c r="AP129" s="145"/>
    </row>
    <row r="130" spans="1:42" x14ac:dyDescent="0.2">
      <c r="A130" s="145"/>
      <c r="B130" s="145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9"/>
      <c r="N130" s="149"/>
      <c r="O130" s="149"/>
      <c r="P130" s="149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8"/>
      <c r="AP130" s="148"/>
    </row>
    <row r="131" spans="1:42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9"/>
      <c r="N131" s="149"/>
      <c r="O131" s="149"/>
      <c r="P131" s="149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8"/>
      <c r="AP131" s="148"/>
    </row>
    <row r="132" spans="1:42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9"/>
      <c r="N132" s="149"/>
      <c r="O132" s="149"/>
      <c r="P132" s="149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8"/>
      <c r="AP132" s="148"/>
    </row>
    <row r="133" spans="1:42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9"/>
      <c r="N133" s="149"/>
      <c r="O133" s="149"/>
      <c r="P133" s="149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8"/>
      <c r="AP133" s="148"/>
    </row>
    <row r="134" spans="1:42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9"/>
      <c r="N134" s="149"/>
      <c r="O134" s="149"/>
      <c r="P134" s="149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8"/>
      <c r="AL134" s="148"/>
      <c r="AM134" s="148"/>
      <c r="AN134" s="148"/>
      <c r="AO134" s="148"/>
      <c r="AP134" s="148"/>
    </row>
    <row r="135" spans="1:42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9"/>
      <c r="N135" s="149"/>
      <c r="O135" s="149"/>
      <c r="P135" s="149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  <c r="AD135" s="148"/>
      <c r="AE135" s="148"/>
      <c r="AF135" s="148"/>
      <c r="AG135" s="148"/>
      <c r="AH135" s="148"/>
      <c r="AI135" s="148"/>
      <c r="AJ135" s="148"/>
      <c r="AK135" s="148"/>
      <c r="AL135" s="148"/>
      <c r="AM135" s="148"/>
      <c r="AN135" s="148"/>
      <c r="AO135" s="148"/>
      <c r="AP135" s="148"/>
    </row>
    <row r="136" spans="1:42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9"/>
      <c r="N136" s="149"/>
      <c r="O136" s="149"/>
      <c r="P136" s="149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  <c r="AD136" s="148"/>
      <c r="AE136" s="148"/>
      <c r="AF136" s="148"/>
      <c r="AG136" s="148"/>
      <c r="AH136" s="148"/>
      <c r="AI136" s="148"/>
      <c r="AJ136" s="148"/>
      <c r="AK136" s="148"/>
      <c r="AL136" s="148"/>
      <c r="AM136" s="148"/>
      <c r="AN136" s="148"/>
      <c r="AO136" s="148"/>
      <c r="AP136" s="148"/>
    </row>
    <row r="137" spans="1:42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9"/>
      <c r="N137" s="149"/>
      <c r="O137" s="149"/>
      <c r="P137" s="149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8"/>
      <c r="AP137" s="148"/>
    </row>
    <row r="138" spans="1:42" x14ac:dyDescent="0.2">
      <c r="A138" s="150"/>
      <c r="B138" s="151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  <c r="Z138" s="152"/>
      <c r="AA138" s="152"/>
      <c r="AB138" s="152"/>
      <c r="AC138" s="152"/>
      <c r="AD138" s="152"/>
      <c r="AE138" s="152"/>
      <c r="AF138" s="152"/>
      <c r="AG138" s="152"/>
      <c r="AH138" s="152"/>
      <c r="AI138" s="152"/>
      <c r="AJ138" s="152"/>
      <c r="AK138" s="152"/>
      <c r="AL138" s="152"/>
      <c r="AM138" s="152"/>
      <c r="AN138" s="152"/>
      <c r="AO138" s="152"/>
      <c r="AP138" s="152"/>
    </row>
    <row r="139" spans="1:42" x14ac:dyDescent="0.2">
      <c r="A139" s="150"/>
      <c r="B139" s="151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  <c r="AA139" s="152"/>
      <c r="AB139" s="152"/>
      <c r="AC139" s="152"/>
      <c r="AD139" s="152"/>
      <c r="AE139" s="152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</row>
    <row r="140" spans="1:42" x14ac:dyDescent="0.2">
      <c r="A140" s="150"/>
      <c r="B140" s="151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  <c r="Z140" s="152"/>
      <c r="AA140" s="152"/>
      <c r="AB140" s="152"/>
      <c r="AC140" s="152"/>
      <c r="AD140" s="152"/>
      <c r="AE140" s="152"/>
      <c r="AF140" s="152"/>
      <c r="AG140" s="152"/>
      <c r="AH140" s="152"/>
      <c r="AI140" s="152"/>
      <c r="AJ140" s="152"/>
      <c r="AK140" s="152"/>
      <c r="AL140" s="152"/>
      <c r="AM140" s="152"/>
      <c r="AN140" s="152"/>
      <c r="AO140" s="152"/>
      <c r="AP140" s="152"/>
    </row>
    <row r="141" spans="1:42" x14ac:dyDescent="0.2">
      <c r="A141" s="152"/>
      <c r="B141" s="151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</row>
    <row r="142" spans="1:42" x14ac:dyDescent="0.2">
      <c r="A142" s="150"/>
      <c r="B142" s="151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2"/>
      <c r="AH142" s="152"/>
      <c r="AI142" s="152"/>
      <c r="AJ142" s="152"/>
      <c r="AK142" s="152"/>
      <c r="AL142" s="152"/>
      <c r="AM142" s="152"/>
      <c r="AN142" s="152"/>
      <c r="AO142" s="152"/>
      <c r="AP142" s="152"/>
    </row>
    <row r="143" spans="1:42" x14ac:dyDescent="0.2">
      <c r="A143" s="153" t="s">
        <v>1164</v>
      </c>
      <c r="B143" s="154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  <c r="Z143" s="152"/>
      <c r="AA143" s="152"/>
      <c r="AB143" s="152"/>
      <c r="AC143" s="152"/>
      <c r="AD143" s="152"/>
      <c r="AE143" s="152"/>
      <c r="AF143" s="152"/>
      <c r="AG143" s="152"/>
      <c r="AH143" s="152"/>
      <c r="AI143" s="152"/>
      <c r="AJ143" s="152"/>
      <c r="AK143" s="152"/>
      <c r="AL143" s="152"/>
      <c r="AM143" s="152"/>
      <c r="AN143" s="152"/>
      <c r="AO143" s="152"/>
      <c r="AP143" s="152"/>
    </row>
    <row r="145" spans="1:42" x14ac:dyDescent="0.2">
      <c r="A145" s="157" t="s">
        <v>1154</v>
      </c>
      <c r="B145" s="158"/>
      <c r="C145" s="158"/>
      <c r="D145" s="158"/>
      <c r="E145" s="158"/>
      <c r="F145" s="158"/>
      <c r="G145" s="158"/>
    </row>
    <row r="146" spans="1:42" x14ac:dyDescent="0.2">
      <c r="A146" s="157"/>
      <c r="B146" s="158"/>
      <c r="C146" s="158"/>
      <c r="D146" s="158"/>
      <c r="E146" s="158"/>
      <c r="F146" s="158"/>
      <c r="G146" s="158"/>
    </row>
    <row r="147" spans="1:42" x14ac:dyDescent="0.2">
      <c r="A147" s="157" t="s">
        <v>93</v>
      </c>
      <c r="B147" s="158"/>
      <c r="C147" s="158"/>
      <c r="D147" s="158"/>
      <c r="E147" s="158"/>
      <c r="F147" s="158"/>
      <c r="G147" s="158"/>
    </row>
    <row r="148" spans="1:42" x14ac:dyDescent="0.2">
      <c r="A148" s="157" t="s">
        <v>94</v>
      </c>
      <c r="B148" s="158">
        <v>20337891237</v>
      </c>
      <c r="C148" s="158"/>
      <c r="D148" s="158"/>
      <c r="E148" s="158"/>
      <c r="F148" s="158"/>
      <c r="G148" s="158"/>
    </row>
    <row r="149" spans="1:42" x14ac:dyDescent="0.2">
      <c r="A149" s="157" t="s">
        <v>95</v>
      </c>
      <c r="B149" s="158"/>
      <c r="C149" s="158"/>
      <c r="D149" s="158"/>
      <c r="E149" s="158"/>
      <c r="F149" s="158" t="s">
        <v>1623</v>
      </c>
      <c r="G149" s="158"/>
    </row>
    <row r="151" spans="1:42" x14ac:dyDescent="0.2">
      <c r="A151" s="155" t="s">
        <v>1167</v>
      </c>
      <c r="B151" s="155" t="s">
        <v>1165</v>
      </c>
      <c r="C151" s="138" t="s">
        <v>1155</v>
      </c>
      <c r="D151" s="139"/>
      <c r="E151" s="140"/>
      <c r="F151" s="140"/>
      <c r="G151" s="140"/>
      <c r="H151" s="140"/>
      <c r="I151" s="140"/>
      <c r="J151" s="140"/>
      <c r="K151" s="140"/>
      <c r="L151" s="141"/>
      <c r="M151" s="138" t="s">
        <v>1156</v>
      </c>
      <c r="N151" s="140"/>
      <c r="O151" s="140"/>
      <c r="P151" s="140"/>
      <c r="Q151" s="140"/>
      <c r="R151" s="140"/>
      <c r="S151" s="140"/>
      <c r="T151" s="141"/>
      <c r="U151" s="142" t="s">
        <v>1157</v>
      </c>
      <c r="V151" s="142"/>
      <c r="W151" s="142"/>
      <c r="X151" s="142"/>
      <c r="Y151" s="138" t="s">
        <v>1158</v>
      </c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1"/>
      <c r="AK151" s="143" t="s">
        <v>1159</v>
      </c>
      <c r="AL151" s="140"/>
      <c r="AM151" s="140"/>
      <c r="AN151" s="140"/>
      <c r="AO151" s="140"/>
      <c r="AP151" s="141"/>
    </row>
    <row r="152" spans="1:42" x14ac:dyDescent="0.2">
      <c r="A152" s="156" t="s">
        <v>1168</v>
      </c>
      <c r="B152" s="156" t="s">
        <v>1166</v>
      </c>
      <c r="C152" s="144">
        <v>10</v>
      </c>
      <c r="D152" s="145">
        <v>12</v>
      </c>
      <c r="E152" s="145">
        <v>16</v>
      </c>
      <c r="F152" s="145">
        <v>20</v>
      </c>
      <c r="G152" s="145">
        <v>21</v>
      </c>
      <c r="H152" s="145">
        <v>33</v>
      </c>
      <c r="I152" s="145">
        <v>34</v>
      </c>
      <c r="J152" s="145">
        <v>38</v>
      </c>
      <c r="K152" s="145">
        <v>39</v>
      </c>
      <c r="L152" s="145"/>
      <c r="M152" s="146" t="s">
        <v>1160</v>
      </c>
      <c r="N152" s="146" t="s">
        <v>1161</v>
      </c>
      <c r="O152" s="146" t="s">
        <v>1162</v>
      </c>
      <c r="P152" s="146" t="s">
        <v>1163</v>
      </c>
      <c r="Q152" s="145">
        <v>402</v>
      </c>
      <c r="R152" s="145">
        <v>42</v>
      </c>
      <c r="S152" s="145">
        <v>46</v>
      </c>
      <c r="T152" s="145"/>
      <c r="U152" s="145">
        <v>50</v>
      </c>
      <c r="V152" s="145">
        <v>58</v>
      </c>
      <c r="W152" s="145">
        <v>59</v>
      </c>
      <c r="X152" s="145"/>
      <c r="Y152" s="145">
        <v>60</v>
      </c>
      <c r="Z152" s="145">
        <v>61</v>
      </c>
      <c r="AA152" s="145">
        <v>62</v>
      </c>
      <c r="AB152" s="145">
        <v>63</v>
      </c>
      <c r="AC152" s="145">
        <v>65</v>
      </c>
      <c r="AD152" s="145">
        <v>66</v>
      </c>
      <c r="AE152" s="145">
        <v>67</v>
      </c>
      <c r="AF152" s="145">
        <v>68</v>
      </c>
      <c r="AG152" s="145">
        <v>69</v>
      </c>
      <c r="AH152" s="145">
        <v>96</v>
      </c>
      <c r="AI152" s="145">
        <v>97</v>
      </c>
      <c r="AJ152" s="145"/>
      <c r="AK152" s="145">
        <v>70</v>
      </c>
      <c r="AL152" s="145">
        <v>75</v>
      </c>
      <c r="AM152" s="145">
        <v>76</v>
      </c>
      <c r="AN152" s="145">
        <v>77</v>
      </c>
      <c r="AO152" s="145">
        <v>79</v>
      </c>
      <c r="AP152" s="145"/>
    </row>
    <row r="153" spans="1:42" x14ac:dyDescent="0.2">
      <c r="A153" s="156"/>
      <c r="B153" s="156"/>
      <c r="C153" s="144"/>
      <c r="D153" s="145"/>
      <c r="E153" s="145"/>
      <c r="F153" s="145"/>
      <c r="G153" s="145"/>
      <c r="H153" s="145"/>
      <c r="I153" s="145"/>
      <c r="J153" s="145"/>
      <c r="K153" s="145"/>
      <c r="L153" s="145"/>
      <c r="M153" s="146"/>
      <c r="N153" s="146"/>
      <c r="O153" s="146"/>
      <c r="P153" s="146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45"/>
      <c r="AF153" s="145"/>
      <c r="AG153" s="145"/>
      <c r="AH153" s="145"/>
      <c r="AI153" s="145"/>
      <c r="AJ153" s="145"/>
      <c r="AK153" s="145"/>
      <c r="AL153" s="145"/>
      <c r="AM153" s="145"/>
      <c r="AN153" s="145"/>
      <c r="AO153" s="145"/>
      <c r="AP153" s="145"/>
    </row>
    <row r="154" spans="1:42" x14ac:dyDescent="0.2">
      <c r="A154" s="156"/>
      <c r="B154" s="156"/>
      <c r="C154" s="144"/>
      <c r="D154" s="145"/>
      <c r="E154" s="145"/>
      <c r="F154" s="145"/>
      <c r="G154" s="145"/>
      <c r="H154" s="145"/>
      <c r="I154" s="145"/>
      <c r="J154" s="145"/>
      <c r="K154" s="145"/>
      <c r="L154" s="145"/>
      <c r="M154" s="146"/>
      <c r="N154" s="146"/>
      <c r="O154" s="146"/>
      <c r="P154" s="146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45"/>
      <c r="AF154" s="145"/>
      <c r="AG154" s="145"/>
      <c r="AH154" s="145"/>
      <c r="AI154" s="145"/>
      <c r="AJ154" s="145"/>
      <c r="AK154" s="145"/>
      <c r="AL154" s="145"/>
      <c r="AM154" s="145"/>
      <c r="AN154" s="145"/>
      <c r="AO154" s="145"/>
      <c r="AP154" s="145"/>
    </row>
    <row r="155" spans="1:42" x14ac:dyDescent="0.2">
      <c r="A155" s="156"/>
      <c r="B155" s="156"/>
      <c r="C155" s="144"/>
      <c r="D155" s="145"/>
      <c r="E155" s="145"/>
      <c r="F155" s="145"/>
      <c r="G155" s="145"/>
      <c r="H155" s="145"/>
      <c r="I155" s="145"/>
      <c r="J155" s="145"/>
      <c r="K155" s="145"/>
      <c r="L155" s="145"/>
      <c r="M155" s="146"/>
      <c r="N155" s="146"/>
      <c r="O155" s="146"/>
      <c r="P155" s="146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  <c r="AN155" s="145"/>
      <c r="AO155" s="145"/>
      <c r="AP155" s="145"/>
    </row>
    <row r="156" spans="1:42" x14ac:dyDescent="0.2">
      <c r="A156" s="156"/>
      <c r="B156" s="156"/>
      <c r="C156" s="144"/>
      <c r="D156" s="145"/>
      <c r="E156" s="145"/>
      <c r="F156" s="145"/>
      <c r="G156" s="145"/>
      <c r="H156" s="145"/>
      <c r="I156" s="145"/>
      <c r="J156" s="145"/>
      <c r="K156" s="145"/>
      <c r="L156" s="145"/>
      <c r="M156" s="146"/>
      <c r="N156" s="146"/>
      <c r="O156" s="146"/>
      <c r="P156" s="146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45"/>
    </row>
    <row r="157" spans="1:42" x14ac:dyDescent="0.2">
      <c r="A157" s="156"/>
      <c r="B157" s="156"/>
      <c r="C157" s="144"/>
      <c r="D157" s="145"/>
      <c r="E157" s="145"/>
      <c r="F157" s="145"/>
      <c r="G157" s="145"/>
      <c r="H157" s="145"/>
      <c r="I157" s="145"/>
      <c r="J157" s="145"/>
      <c r="K157" s="145"/>
      <c r="L157" s="145"/>
      <c r="M157" s="146"/>
      <c r="N157" s="146"/>
      <c r="O157" s="146"/>
      <c r="P157" s="146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45"/>
      <c r="AF157" s="145"/>
      <c r="AG157" s="145"/>
      <c r="AH157" s="145"/>
      <c r="AI157" s="145"/>
      <c r="AJ157" s="145"/>
      <c r="AK157" s="145"/>
      <c r="AL157" s="145"/>
      <c r="AM157" s="145"/>
      <c r="AN157" s="145"/>
      <c r="AO157" s="145"/>
      <c r="AP157" s="145"/>
    </row>
    <row r="158" spans="1:42" x14ac:dyDescent="0.2">
      <c r="A158" s="156"/>
      <c r="B158" s="156"/>
      <c r="C158" s="144"/>
      <c r="D158" s="145"/>
      <c r="E158" s="145"/>
      <c r="F158" s="145"/>
      <c r="G158" s="145"/>
      <c r="H158" s="145"/>
      <c r="I158" s="145"/>
      <c r="J158" s="145"/>
      <c r="K158" s="145"/>
      <c r="L158" s="145"/>
      <c r="M158" s="146"/>
      <c r="N158" s="146"/>
      <c r="O158" s="146"/>
      <c r="P158" s="146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  <c r="AN158" s="145"/>
      <c r="AO158" s="145"/>
      <c r="AP158" s="145"/>
    </row>
    <row r="159" spans="1:42" x14ac:dyDescent="0.2">
      <c r="A159" s="156"/>
      <c r="B159" s="156"/>
      <c r="C159" s="144"/>
      <c r="D159" s="145"/>
      <c r="E159" s="145"/>
      <c r="F159" s="145"/>
      <c r="G159" s="145"/>
      <c r="H159" s="145"/>
      <c r="I159" s="145"/>
      <c r="J159" s="145"/>
      <c r="K159" s="145"/>
      <c r="L159" s="145"/>
      <c r="M159" s="146"/>
      <c r="N159" s="146"/>
      <c r="O159" s="146"/>
      <c r="P159" s="146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45"/>
      <c r="AF159" s="145"/>
      <c r="AG159" s="145"/>
      <c r="AH159" s="145"/>
      <c r="AI159" s="145"/>
      <c r="AJ159" s="145"/>
      <c r="AK159" s="145"/>
      <c r="AL159" s="145"/>
      <c r="AM159" s="145"/>
      <c r="AN159" s="145"/>
      <c r="AO159" s="145"/>
      <c r="AP159" s="145"/>
    </row>
    <row r="160" spans="1:42" x14ac:dyDescent="0.2">
      <c r="A160" s="156"/>
      <c r="B160" s="156"/>
      <c r="C160" s="144"/>
      <c r="D160" s="145"/>
      <c r="E160" s="145"/>
      <c r="F160" s="145"/>
      <c r="G160" s="145"/>
      <c r="H160" s="145"/>
      <c r="I160" s="145"/>
      <c r="J160" s="145"/>
      <c r="K160" s="145"/>
      <c r="L160" s="145"/>
      <c r="M160" s="146"/>
      <c r="N160" s="146"/>
      <c r="O160" s="146"/>
      <c r="P160" s="146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45"/>
      <c r="AF160" s="145"/>
      <c r="AG160" s="145"/>
      <c r="AH160" s="145"/>
      <c r="AI160" s="145"/>
      <c r="AJ160" s="145"/>
      <c r="AK160" s="145"/>
      <c r="AL160" s="145"/>
      <c r="AM160" s="145"/>
      <c r="AN160" s="145"/>
      <c r="AO160" s="145"/>
      <c r="AP160" s="145"/>
    </row>
    <row r="161" spans="1:42" x14ac:dyDescent="0.2">
      <c r="A161" s="156"/>
      <c r="B161" s="156"/>
      <c r="C161" s="144"/>
      <c r="D161" s="145"/>
      <c r="E161" s="145"/>
      <c r="F161" s="145"/>
      <c r="G161" s="145"/>
      <c r="H161" s="145"/>
      <c r="I161" s="145"/>
      <c r="J161" s="145"/>
      <c r="K161" s="145"/>
      <c r="L161" s="145"/>
      <c r="M161" s="146"/>
      <c r="N161" s="146"/>
      <c r="O161" s="146"/>
      <c r="P161" s="146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</row>
    <row r="162" spans="1:42" x14ac:dyDescent="0.2">
      <c r="A162" s="156"/>
      <c r="B162" s="156"/>
      <c r="C162" s="144"/>
      <c r="D162" s="145"/>
      <c r="E162" s="145"/>
      <c r="F162" s="145"/>
      <c r="G162" s="145"/>
      <c r="H162" s="145"/>
      <c r="I162" s="145"/>
      <c r="J162" s="145"/>
      <c r="K162" s="145"/>
      <c r="L162" s="145"/>
      <c r="M162" s="146"/>
      <c r="N162" s="146"/>
      <c r="O162" s="146"/>
      <c r="P162" s="146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</row>
    <row r="163" spans="1:42" x14ac:dyDescent="0.2">
      <c r="A163" s="156"/>
      <c r="B163" s="156"/>
      <c r="C163" s="144"/>
      <c r="D163" s="145"/>
      <c r="E163" s="145"/>
      <c r="F163" s="145"/>
      <c r="G163" s="145"/>
      <c r="H163" s="145"/>
      <c r="I163" s="145"/>
      <c r="J163" s="145"/>
      <c r="K163" s="145"/>
      <c r="L163" s="145"/>
      <c r="M163" s="146"/>
      <c r="N163" s="146"/>
      <c r="O163" s="146"/>
      <c r="P163" s="146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45"/>
      <c r="AF163" s="145"/>
      <c r="AG163" s="145"/>
      <c r="AH163" s="145"/>
      <c r="AI163" s="145"/>
      <c r="AJ163" s="145"/>
      <c r="AK163" s="145"/>
      <c r="AL163" s="145"/>
      <c r="AM163" s="145"/>
      <c r="AN163" s="145"/>
      <c r="AO163" s="145"/>
      <c r="AP163" s="145"/>
    </row>
    <row r="164" spans="1:42" x14ac:dyDescent="0.2">
      <c r="A164" s="156"/>
      <c r="B164" s="156"/>
      <c r="C164" s="144"/>
      <c r="D164" s="145"/>
      <c r="E164" s="145"/>
      <c r="F164" s="145"/>
      <c r="G164" s="145"/>
      <c r="H164" s="145"/>
      <c r="I164" s="145"/>
      <c r="J164" s="145"/>
      <c r="K164" s="145"/>
      <c r="L164" s="145"/>
      <c r="M164" s="146"/>
      <c r="N164" s="146"/>
      <c r="O164" s="146"/>
      <c r="P164" s="146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45"/>
      <c r="AF164" s="145"/>
      <c r="AG164" s="145"/>
      <c r="AH164" s="145"/>
      <c r="AI164" s="145"/>
      <c r="AJ164" s="145"/>
      <c r="AK164" s="145"/>
      <c r="AL164" s="145"/>
      <c r="AM164" s="145"/>
      <c r="AN164" s="145"/>
      <c r="AO164" s="145"/>
      <c r="AP164" s="145"/>
    </row>
    <row r="165" spans="1:42" x14ac:dyDescent="0.2">
      <c r="A165" s="156"/>
      <c r="B165" s="156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6"/>
      <c r="N165" s="146"/>
      <c r="O165" s="146"/>
      <c r="P165" s="146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45"/>
      <c r="AF165" s="145"/>
      <c r="AG165" s="145"/>
      <c r="AH165" s="145"/>
      <c r="AI165" s="145"/>
      <c r="AJ165" s="145"/>
      <c r="AK165" s="145"/>
      <c r="AL165" s="145"/>
      <c r="AM165" s="145"/>
      <c r="AN165" s="145"/>
      <c r="AO165" s="145"/>
      <c r="AP165" s="145"/>
    </row>
    <row r="166" spans="1:42" x14ac:dyDescent="0.2">
      <c r="A166" s="145"/>
      <c r="B166" s="145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9"/>
      <c r="N166" s="149"/>
      <c r="O166" s="149"/>
      <c r="P166" s="149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</row>
    <row r="167" spans="1:42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9"/>
      <c r="N167" s="149"/>
      <c r="O167" s="149"/>
      <c r="P167" s="149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</row>
    <row r="168" spans="1:42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9"/>
      <c r="N168" s="149"/>
      <c r="O168" s="149"/>
      <c r="P168" s="149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</row>
    <row r="169" spans="1:42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9"/>
      <c r="N169" s="149"/>
      <c r="O169" s="149"/>
      <c r="P169" s="149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</row>
    <row r="170" spans="1:42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9"/>
      <c r="N170" s="149"/>
      <c r="O170" s="149"/>
      <c r="P170" s="149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</row>
    <row r="171" spans="1:42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9"/>
      <c r="N171" s="149"/>
      <c r="O171" s="149"/>
      <c r="P171" s="149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</row>
    <row r="172" spans="1:42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9"/>
      <c r="N172" s="149"/>
      <c r="O172" s="149"/>
      <c r="P172" s="149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</row>
    <row r="173" spans="1:42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9"/>
      <c r="N173" s="149"/>
      <c r="O173" s="149"/>
      <c r="P173" s="149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</row>
    <row r="174" spans="1:42" x14ac:dyDescent="0.2">
      <c r="A174" s="150"/>
      <c r="B174" s="151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</row>
    <row r="175" spans="1:42" x14ac:dyDescent="0.2">
      <c r="A175" s="150"/>
      <c r="B175" s="151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  <c r="Z175" s="152"/>
      <c r="AA175" s="152"/>
      <c r="AB175" s="152"/>
      <c r="AC175" s="152"/>
      <c r="AD175" s="152"/>
      <c r="AE175" s="152"/>
      <c r="AF175" s="152"/>
      <c r="AG175" s="152"/>
      <c r="AH175" s="152"/>
      <c r="AI175" s="152"/>
      <c r="AJ175" s="152"/>
      <c r="AK175" s="152"/>
      <c r="AL175" s="152"/>
      <c r="AM175" s="152"/>
      <c r="AN175" s="152"/>
      <c r="AO175" s="152"/>
      <c r="AP175" s="152"/>
    </row>
    <row r="176" spans="1:42" x14ac:dyDescent="0.2">
      <c r="A176" s="150"/>
      <c r="B176" s="151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  <c r="Z176" s="152"/>
      <c r="AA176" s="152"/>
      <c r="AB176" s="152"/>
      <c r="AC176" s="152"/>
      <c r="AD176" s="152"/>
      <c r="AE176" s="152"/>
      <c r="AF176" s="152"/>
      <c r="AG176" s="152"/>
      <c r="AH176" s="152"/>
      <c r="AI176" s="152"/>
      <c r="AJ176" s="152"/>
      <c r="AK176" s="152"/>
      <c r="AL176" s="152"/>
      <c r="AM176" s="152"/>
      <c r="AN176" s="152"/>
      <c r="AO176" s="152"/>
      <c r="AP176" s="152"/>
    </row>
    <row r="177" spans="1:42" x14ac:dyDescent="0.2">
      <c r="A177" s="152"/>
      <c r="B177" s="151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  <c r="AA177" s="152"/>
      <c r="AB177" s="152"/>
      <c r="AC177" s="152"/>
      <c r="AD177" s="152"/>
      <c r="AE177" s="152"/>
      <c r="AF177" s="152"/>
      <c r="AG177" s="152"/>
      <c r="AH177" s="152"/>
      <c r="AI177" s="152"/>
      <c r="AJ177" s="152"/>
      <c r="AK177" s="152"/>
      <c r="AL177" s="152"/>
      <c r="AM177" s="152"/>
      <c r="AN177" s="152"/>
      <c r="AO177" s="152"/>
      <c r="AP177" s="152"/>
    </row>
    <row r="178" spans="1:42" x14ac:dyDescent="0.2">
      <c r="A178" s="150"/>
      <c r="B178" s="151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  <c r="AA178" s="152"/>
      <c r="AB178" s="152"/>
      <c r="AC178" s="152"/>
      <c r="AD178" s="152"/>
      <c r="AE178" s="152"/>
      <c r="AF178" s="152"/>
      <c r="AG178" s="152"/>
      <c r="AH178" s="152"/>
      <c r="AI178" s="152"/>
      <c r="AJ178" s="152"/>
      <c r="AK178" s="152"/>
      <c r="AL178" s="152"/>
      <c r="AM178" s="152"/>
      <c r="AN178" s="152"/>
      <c r="AO178" s="152"/>
      <c r="AP178" s="152"/>
    </row>
    <row r="179" spans="1:42" x14ac:dyDescent="0.2">
      <c r="A179" s="153" t="s">
        <v>1164</v>
      </c>
      <c r="B179" s="154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  <c r="AA179" s="152"/>
      <c r="AB179" s="152"/>
      <c r="AC179" s="152"/>
      <c r="AD179" s="152"/>
      <c r="AE179" s="152"/>
      <c r="AF179" s="152"/>
      <c r="AG179" s="152"/>
      <c r="AH179" s="152"/>
      <c r="AI179" s="152"/>
      <c r="AJ179" s="152"/>
      <c r="AK179" s="152"/>
      <c r="AL179" s="152"/>
      <c r="AM179" s="152"/>
      <c r="AN179" s="152"/>
      <c r="AO179" s="152"/>
      <c r="AP179" s="152"/>
    </row>
    <row r="181" spans="1:42" x14ac:dyDescent="0.2">
      <c r="A181" s="157" t="s">
        <v>1154</v>
      </c>
      <c r="B181" s="158"/>
      <c r="C181" s="158"/>
      <c r="D181" s="158"/>
      <c r="E181" s="158"/>
      <c r="F181" s="158"/>
      <c r="G181" s="158"/>
    </row>
    <row r="182" spans="1:42" x14ac:dyDescent="0.2">
      <c r="A182" s="157"/>
      <c r="B182" s="158"/>
      <c r="C182" s="158"/>
      <c r="D182" s="158"/>
      <c r="E182" s="158"/>
      <c r="F182" s="158"/>
      <c r="G182" s="158"/>
    </row>
    <row r="183" spans="1:42" x14ac:dyDescent="0.2">
      <c r="A183" s="157" t="s">
        <v>93</v>
      </c>
      <c r="B183" s="158"/>
      <c r="C183" s="158"/>
      <c r="D183" s="158"/>
      <c r="E183" s="158"/>
      <c r="F183" s="158"/>
      <c r="G183" s="158"/>
    </row>
    <row r="184" spans="1:42" x14ac:dyDescent="0.2">
      <c r="A184" s="157" t="s">
        <v>94</v>
      </c>
      <c r="B184" s="158">
        <v>20337891237</v>
      </c>
      <c r="C184" s="158"/>
      <c r="D184" s="158"/>
      <c r="E184" s="158"/>
      <c r="F184" s="158"/>
      <c r="G184" s="158"/>
    </row>
    <row r="185" spans="1:42" x14ac:dyDescent="0.2">
      <c r="A185" s="157" t="s">
        <v>95</v>
      </c>
      <c r="B185" s="158"/>
      <c r="C185" s="158"/>
      <c r="D185" s="158"/>
      <c r="E185" s="158"/>
      <c r="F185" s="158" t="s">
        <v>1623</v>
      </c>
      <c r="G185" s="158"/>
    </row>
    <row r="187" spans="1:42" x14ac:dyDescent="0.2">
      <c r="A187" s="155" t="s">
        <v>1167</v>
      </c>
      <c r="B187" s="155" t="s">
        <v>1165</v>
      </c>
      <c r="C187" s="138" t="s">
        <v>1155</v>
      </c>
      <c r="D187" s="139"/>
      <c r="E187" s="140"/>
      <c r="F187" s="140"/>
      <c r="G187" s="140"/>
      <c r="H187" s="140"/>
      <c r="I187" s="140"/>
      <c r="J187" s="140"/>
      <c r="K187" s="140"/>
      <c r="L187" s="141"/>
      <c r="M187" s="138" t="s">
        <v>1156</v>
      </c>
      <c r="N187" s="140"/>
      <c r="O187" s="140"/>
      <c r="P187" s="140"/>
      <c r="Q187" s="140"/>
      <c r="R187" s="140"/>
      <c r="S187" s="140"/>
      <c r="T187" s="141"/>
      <c r="U187" s="142" t="s">
        <v>1157</v>
      </c>
      <c r="V187" s="142"/>
      <c r="W187" s="142"/>
      <c r="X187" s="142"/>
      <c r="Y187" s="138" t="s">
        <v>1158</v>
      </c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1"/>
      <c r="AK187" s="143" t="s">
        <v>1159</v>
      </c>
      <c r="AL187" s="140"/>
      <c r="AM187" s="140"/>
      <c r="AN187" s="140"/>
      <c r="AO187" s="140"/>
      <c r="AP187" s="141"/>
    </row>
    <row r="188" spans="1:42" x14ac:dyDescent="0.2">
      <c r="A188" s="156" t="s">
        <v>1168</v>
      </c>
      <c r="B188" s="156" t="s">
        <v>1166</v>
      </c>
      <c r="C188" s="144">
        <v>10</v>
      </c>
      <c r="D188" s="145">
        <v>12</v>
      </c>
      <c r="E188" s="145">
        <v>16</v>
      </c>
      <c r="F188" s="145">
        <v>20</v>
      </c>
      <c r="G188" s="145">
        <v>21</v>
      </c>
      <c r="H188" s="145">
        <v>33</v>
      </c>
      <c r="I188" s="145">
        <v>34</v>
      </c>
      <c r="J188" s="145">
        <v>38</v>
      </c>
      <c r="K188" s="145">
        <v>39</v>
      </c>
      <c r="L188" s="145"/>
      <c r="M188" s="146" t="s">
        <v>1160</v>
      </c>
      <c r="N188" s="146" t="s">
        <v>1161</v>
      </c>
      <c r="O188" s="146" t="s">
        <v>1162</v>
      </c>
      <c r="P188" s="146" t="s">
        <v>1163</v>
      </c>
      <c r="Q188" s="145">
        <v>402</v>
      </c>
      <c r="R188" s="145">
        <v>42</v>
      </c>
      <c r="S188" s="145">
        <v>46</v>
      </c>
      <c r="T188" s="145"/>
      <c r="U188" s="145">
        <v>50</v>
      </c>
      <c r="V188" s="145">
        <v>58</v>
      </c>
      <c r="W188" s="145">
        <v>59</v>
      </c>
      <c r="X188" s="145"/>
      <c r="Y188" s="145">
        <v>60</v>
      </c>
      <c r="Z188" s="145">
        <v>61</v>
      </c>
      <c r="AA188" s="145">
        <v>62</v>
      </c>
      <c r="AB188" s="145">
        <v>63</v>
      </c>
      <c r="AC188" s="145">
        <v>65</v>
      </c>
      <c r="AD188" s="145">
        <v>66</v>
      </c>
      <c r="AE188" s="145">
        <v>67</v>
      </c>
      <c r="AF188" s="145">
        <v>68</v>
      </c>
      <c r="AG188" s="145">
        <v>69</v>
      </c>
      <c r="AH188" s="145">
        <v>96</v>
      </c>
      <c r="AI188" s="145">
        <v>97</v>
      </c>
      <c r="AJ188" s="145"/>
      <c r="AK188" s="145">
        <v>70</v>
      </c>
      <c r="AL188" s="145">
        <v>75</v>
      </c>
      <c r="AM188" s="145">
        <v>76</v>
      </c>
      <c r="AN188" s="145">
        <v>77</v>
      </c>
      <c r="AO188" s="145">
        <v>79</v>
      </c>
      <c r="AP188" s="145"/>
    </row>
    <row r="189" spans="1:42" x14ac:dyDescent="0.2">
      <c r="A189" s="156"/>
      <c r="B189" s="156"/>
      <c r="C189" s="144"/>
      <c r="D189" s="145"/>
      <c r="E189" s="145"/>
      <c r="F189" s="145"/>
      <c r="G189" s="145"/>
      <c r="H189" s="145"/>
      <c r="I189" s="145"/>
      <c r="J189" s="145"/>
      <c r="K189" s="145"/>
      <c r="L189" s="145"/>
      <c r="M189" s="146"/>
      <c r="N189" s="146"/>
      <c r="O189" s="146"/>
      <c r="P189" s="146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45"/>
      <c r="AF189" s="145"/>
      <c r="AG189" s="145"/>
      <c r="AH189" s="145"/>
      <c r="AI189" s="145"/>
      <c r="AJ189" s="145"/>
      <c r="AK189" s="145"/>
      <c r="AL189" s="145"/>
      <c r="AM189" s="145"/>
      <c r="AN189" s="145"/>
      <c r="AO189" s="145"/>
      <c r="AP189" s="145"/>
    </row>
    <row r="190" spans="1:42" x14ac:dyDescent="0.2">
      <c r="A190" s="156"/>
      <c r="B190" s="156"/>
      <c r="C190" s="144"/>
      <c r="D190" s="145"/>
      <c r="E190" s="145"/>
      <c r="F190" s="145"/>
      <c r="G190" s="145"/>
      <c r="H190" s="145"/>
      <c r="I190" s="145"/>
      <c r="J190" s="145"/>
      <c r="K190" s="145"/>
      <c r="L190" s="145"/>
      <c r="M190" s="146"/>
      <c r="N190" s="146"/>
      <c r="O190" s="146"/>
      <c r="P190" s="146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45"/>
      <c r="AF190" s="145"/>
      <c r="AG190" s="145"/>
      <c r="AH190" s="145"/>
      <c r="AI190" s="145"/>
      <c r="AJ190" s="145"/>
      <c r="AK190" s="145"/>
      <c r="AL190" s="145"/>
      <c r="AM190" s="145"/>
      <c r="AN190" s="145"/>
      <c r="AO190" s="145"/>
      <c r="AP190" s="145"/>
    </row>
    <row r="191" spans="1:42" x14ac:dyDescent="0.2">
      <c r="A191" s="156"/>
      <c r="B191" s="156"/>
      <c r="C191" s="144"/>
      <c r="D191" s="145"/>
      <c r="E191" s="145"/>
      <c r="F191" s="145"/>
      <c r="G191" s="145"/>
      <c r="H191" s="145"/>
      <c r="I191" s="145"/>
      <c r="J191" s="145"/>
      <c r="K191" s="145"/>
      <c r="L191" s="145"/>
      <c r="M191" s="146"/>
      <c r="N191" s="146"/>
      <c r="O191" s="146"/>
      <c r="P191" s="146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45"/>
      <c r="AF191" s="145"/>
      <c r="AG191" s="145"/>
      <c r="AH191" s="145"/>
      <c r="AI191" s="145"/>
      <c r="AJ191" s="145"/>
      <c r="AK191" s="145"/>
      <c r="AL191" s="145"/>
      <c r="AM191" s="145"/>
      <c r="AN191" s="145"/>
      <c r="AO191" s="145"/>
      <c r="AP191" s="145"/>
    </row>
    <row r="192" spans="1:42" x14ac:dyDescent="0.2">
      <c r="A192" s="156"/>
      <c r="B192" s="156"/>
      <c r="C192" s="144"/>
      <c r="D192" s="145"/>
      <c r="E192" s="145"/>
      <c r="F192" s="145"/>
      <c r="G192" s="145"/>
      <c r="H192" s="145"/>
      <c r="I192" s="145"/>
      <c r="J192" s="145"/>
      <c r="K192" s="145"/>
      <c r="L192" s="145"/>
      <c r="M192" s="146"/>
      <c r="N192" s="146"/>
      <c r="O192" s="146"/>
      <c r="P192" s="146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45"/>
      <c r="AF192" s="145"/>
      <c r="AG192" s="145"/>
      <c r="AH192" s="145"/>
      <c r="AI192" s="145"/>
      <c r="AJ192" s="145"/>
      <c r="AK192" s="145"/>
      <c r="AL192" s="145"/>
      <c r="AM192" s="145"/>
      <c r="AN192" s="145"/>
      <c r="AO192" s="145"/>
      <c r="AP192" s="145"/>
    </row>
    <row r="193" spans="1:42" x14ac:dyDescent="0.2">
      <c r="A193" s="156"/>
      <c r="B193" s="156"/>
      <c r="C193" s="144"/>
      <c r="D193" s="145"/>
      <c r="E193" s="145"/>
      <c r="F193" s="145"/>
      <c r="G193" s="145"/>
      <c r="H193" s="145"/>
      <c r="I193" s="145"/>
      <c r="J193" s="145"/>
      <c r="K193" s="145"/>
      <c r="L193" s="145"/>
      <c r="M193" s="146"/>
      <c r="N193" s="146"/>
      <c r="O193" s="146"/>
      <c r="P193" s="146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45"/>
      <c r="AF193" s="145"/>
      <c r="AG193" s="145"/>
      <c r="AH193" s="145"/>
      <c r="AI193" s="145"/>
      <c r="AJ193" s="145"/>
      <c r="AK193" s="145"/>
      <c r="AL193" s="145"/>
      <c r="AM193" s="145"/>
      <c r="AN193" s="145"/>
      <c r="AO193" s="145"/>
      <c r="AP193" s="145"/>
    </row>
    <row r="194" spans="1:42" x14ac:dyDescent="0.2">
      <c r="A194" s="156"/>
      <c r="B194" s="156"/>
      <c r="C194" s="144"/>
      <c r="D194" s="145"/>
      <c r="E194" s="145"/>
      <c r="F194" s="145"/>
      <c r="G194" s="145"/>
      <c r="H194" s="145"/>
      <c r="I194" s="145"/>
      <c r="J194" s="145"/>
      <c r="K194" s="145"/>
      <c r="L194" s="145"/>
      <c r="M194" s="146"/>
      <c r="N194" s="146"/>
      <c r="O194" s="146"/>
      <c r="P194" s="146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</row>
    <row r="195" spans="1:42" x14ac:dyDescent="0.2">
      <c r="A195" s="156"/>
      <c r="B195" s="156"/>
      <c r="C195" s="144"/>
      <c r="D195" s="145"/>
      <c r="E195" s="145"/>
      <c r="F195" s="145"/>
      <c r="G195" s="145"/>
      <c r="H195" s="145"/>
      <c r="I195" s="145"/>
      <c r="J195" s="145"/>
      <c r="K195" s="145"/>
      <c r="L195" s="145"/>
      <c r="M195" s="146"/>
      <c r="N195" s="146"/>
      <c r="O195" s="146"/>
      <c r="P195" s="146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45"/>
      <c r="AF195" s="145"/>
      <c r="AG195" s="145"/>
      <c r="AH195" s="145"/>
      <c r="AI195" s="145"/>
      <c r="AJ195" s="145"/>
      <c r="AK195" s="145"/>
      <c r="AL195" s="145"/>
      <c r="AM195" s="145"/>
      <c r="AN195" s="145"/>
      <c r="AO195" s="145"/>
      <c r="AP195" s="145"/>
    </row>
    <row r="196" spans="1:42" x14ac:dyDescent="0.2">
      <c r="A196" s="156"/>
      <c r="B196" s="156"/>
      <c r="C196" s="144"/>
      <c r="D196" s="145"/>
      <c r="E196" s="145"/>
      <c r="F196" s="145"/>
      <c r="G196" s="145"/>
      <c r="H196" s="145"/>
      <c r="I196" s="145"/>
      <c r="J196" s="145"/>
      <c r="K196" s="145"/>
      <c r="L196" s="145"/>
      <c r="M196" s="146"/>
      <c r="N196" s="146"/>
      <c r="O196" s="146"/>
      <c r="P196" s="146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45"/>
      <c r="AF196" s="145"/>
      <c r="AG196" s="145"/>
      <c r="AH196" s="145"/>
      <c r="AI196" s="145"/>
      <c r="AJ196" s="145"/>
      <c r="AK196" s="145"/>
      <c r="AL196" s="145"/>
      <c r="AM196" s="145"/>
      <c r="AN196" s="145"/>
      <c r="AO196" s="145"/>
      <c r="AP196" s="145"/>
    </row>
    <row r="197" spans="1:42" x14ac:dyDescent="0.2">
      <c r="A197" s="156"/>
      <c r="B197" s="156"/>
      <c r="C197" s="144"/>
      <c r="D197" s="145"/>
      <c r="E197" s="145"/>
      <c r="F197" s="145"/>
      <c r="G197" s="145"/>
      <c r="H197" s="145"/>
      <c r="I197" s="145"/>
      <c r="J197" s="145"/>
      <c r="K197" s="145"/>
      <c r="L197" s="145"/>
      <c r="M197" s="146"/>
      <c r="N197" s="146"/>
      <c r="O197" s="146"/>
      <c r="P197" s="146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45"/>
      <c r="AF197" s="145"/>
      <c r="AG197" s="145"/>
      <c r="AH197" s="145"/>
      <c r="AI197" s="145"/>
      <c r="AJ197" s="145"/>
      <c r="AK197" s="145"/>
      <c r="AL197" s="145"/>
      <c r="AM197" s="145"/>
      <c r="AN197" s="145"/>
      <c r="AO197" s="145"/>
      <c r="AP197" s="145"/>
    </row>
    <row r="198" spans="1:42" x14ac:dyDescent="0.2">
      <c r="A198" s="156"/>
      <c r="B198" s="156"/>
      <c r="C198" s="144"/>
      <c r="D198" s="145"/>
      <c r="E198" s="145"/>
      <c r="F198" s="145"/>
      <c r="G198" s="145"/>
      <c r="H198" s="145"/>
      <c r="I198" s="145"/>
      <c r="J198" s="145"/>
      <c r="K198" s="145"/>
      <c r="L198" s="145"/>
      <c r="M198" s="146"/>
      <c r="N198" s="146"/>
      <c r="O198" s="146"/>
      <c r="P198" s="146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45"/>
      <c r="AF198" s="145"/>
      <c r="AG198" s="145"/>
      <c r="AH198" s="145"/>
      <c r="AI198" s="145"/>
      <c r="AJ198" s="145"/>
      <c r="AK198" s="145"/>
      <c r="AL198" s="145"/>
      <c r="AM198" s="145"/>
      <c r="AN198" s="145"/>
      <c r="AO198" s="145"/>
      <c r="AP198" s="145"/>
    </row>
    <row r="199" spans="1:42" x14ac:dyDescent="0.2">
      <c r="A199" s="156"/>
      <c r="B199" s="156"/>
      <c r="C199" s="144"/>
      <c r="D199" s="145"/>
      <c r="E199" s="145"/>
      <c r="F199" s="145"/>
      <c r="G199" s="145"/>
      <c r="H199" s="145"/>
      <c r="I199" s="145"/>
      <c r="J199" s="145"/>
      <c r="K199" s="145"/>
      <c r="L199" s="145"/>
      <c r="M199" s="146"/>
      <c r="N199" s="146"/>
      <c r="O199" s="146"/>
      <c r="P199" s="146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45"/>
      <c r="AF199" s="145"/>
      <c r="AG199" s="145"/>
      <c r="AH199" s="145"/>
      <c r="AI199" s="145"/>
      <c r="AJ199" s="145"/>
      <c r="AK199" s="145"/>
      <c r="AL199" s="145"/>
      <c r="AM199" s="145"/>
      <c r="AN199" s="145"/>
      <c r="AO199" s="145"/>
      <c r="AP199" s="145"/>
    </row>
    <row r="200" spans="1:42" x14ac:dyDescent="0.2">
      <c r="A200" s="156"/>
      <c r="B200" s="156"/>
      <c r="C200" s="144"/>
      <c r="D200" s="145"/>
      <c r="E200" s="145"/>
      <c r="F200" s="145"/>
      <c r="G200" s="145"/>
      <c r="H200" s="145"/>
      <c r="I200" s="145"/>
      <c r="J200" s="145"/>
      <c r="K200" s="145"/>
      <c r="L200" s="145"/>
      <c r="M200" s="146"/>
      <c r="N200" s="146"/>
      <c r="O200" s="146"/>
      <c r="P200" s="146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45"/>
      <c r="AF200" s="145"/>
      <c r="AG200" s="145"/>
      <c r="AH200" s="145"/>
      <c r="AI200" s="145"/>
      <c r="AJ200" s="145"/>
      <c r="AK200" s="145"/>
      <c r="AL200" s="145"/>
      <c r="AM200" s="145"/>
      <c r="AN200" s="145"/>
      <c r="AO200" s="145"/>
      <c r="AP200" s="145"/>
    </row>
    <row r="201" spans="1:42" x14ac:dyDescent="0.2">
      <c r="A201" s="156"/>
      <c r="B201" s="156"/>
      <c r="C201" s="144"/>
      <c r="D201" s="145"/>
      <c r="E201" s="145"/>
      <c r="F201" s="145"/>
      <c r="G201" s="145"/>
      <c r="H201" s="145"/>
      <c r="I201" s="145"/>
      <c r="J201" s="145"/>
      <c r="K201" s="145"/>
      <c r="L201" s="145"/>
      <c r="M201" s="146"/>
      <c r="N201" s="146"/>
      <c r="O201" s="146"/>
      <c r="P201" s="146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45"/>
      <c r="AF201" s="145"/>
      <c r="AG201" s="145"/>
      <c r="AH201" s="145"/>
      <c r="AI201" s="145"/>
      <c r="AJ201" s="145"/>
      <c r="AK201" s="145"/>
      <c r="AL201" s="145"/>
      <c r="AM201" s="145"/>
      <c r="AN201" s="145"/>
      <c r="AO201" s="145"/>
      <c r="AP201" s="145"/>
    </row>
    <row r="202" spans="1:42" x14ac:dyDescent="0.2">
      <c r="A202" s="145"/>
      <c r="B202" s="145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9"/>
      <c r="N202" s="149"/>
      <c r="O202" s="149"/>
      <c r="P202" s="149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8"/>
      <c r="AP202" s="148"/>
    </row>
    <row r="203" spans="1:42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9"/>
      <c r="N203" s="149"/>
      <c r="O203" s="149"/>
      <c r="P203" s="149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8"/>
      <c r="AP203" s="148"/>
    </row>
    <row r="204" spans="1:42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9"/>
      <c r="N204" s="149"/>
      <c r="O204" s="149"/>
      <c r="P204" s="149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8"/>
      <c r="AP204" s="148"/>
    </row>
    <row r="205" spans="1:42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9"/>
      <c r="N205" s="149"/>
      <c r="O205" s="149"/>
      <c r="P205" s="149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</row>
    <row r="206" spans="1:42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9"/>
      <c r="N206" s="149"/>
      <c r="O206" s="149"/>
      <c r="P206" s="149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8"/>
      <c r="AP206" s="148"/>
    </row>
    <row r="207" spans="1:42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9"/>
      <c r="N207" s="149"/>
      <c r="O207" s="149"/>
      <c r="P207" s="149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8"/>
      <c r="AP207" s="148"/>
    </row>
    <row r="208" spans="1:42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9"/>
      <c r="N208" s="149"/>
      <c r="O208" s="149"/>
      <c r="P208" s="149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</row>
    <row r="209" spans="1:42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9"/>
      <c r="N209" s="149"/>
      <c r="O209" s="149"/>
      <c r="P209" s="149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</row>
    <row r="210" spans="1:42" x14ac:dyDescent="0.2">
      <c r="A210" s="150"/>
      <c r="B210" s="151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152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</row>
    <row r="211" spans="1:42" x14ac:dyDescent="0.2">
      <c r="A211" s="150"/>
      <c r="B211" s="151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</row>
    <row r="212" spans="1:42" x14ac:dyDescent="0.2">
      <c r="A212" s="150"/>
      <c r="B212" s="151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</row>
    <row r="213" spans="1:42" x14ac:dyDescent="0.2">
      <c r="A213" s="152"/>
      <c r="B213" s="151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</row>
    <row r="214" spans="1:42" x14ac:dyDescent="0.2">
      <c r="A214" s="150"/>
      <c r="B214" s="151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</row>
    <row r="215" spans="1:42" x14ac:dyDescent="0.2">
      <c r="A215" s="153" t="s">
        <v>1164</v>
      </c>
      <c r="B215" s="154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  <c r="AA215" s="152"/>
      <c r="AB215" s="152"/>
      <c r="AC215" s="152"/>
      <c r="AD215" s="152"/>
      <c r="AE215" s="152"/>
      <c r="AF215" s="152"/>
      <c r="AG215" s="152"/>
      <c r="AH215" s="152"/>
      <c r="AI215" s="152"/>
      <c r="AJ215" s="152"/>
      <c r="AK215" s="152"/>
      <c r="AL215" s="152"/>
      <c r="AM215" s="152"/>
      <c r="AN215" s="152"/>
      <c r="AO215" s="152"/>
      <c r="AP215" s="152"/>
    </row>
    <row r="217" spans="1:42" x14ac:dyDescent="0.2">
      <c r="A217" s="157" t="s">
        <v>1154</v>
      </c>
      <c r="B217" s="158"/>
      <c r="C217" s="158"/>
      <c r="D217" s="158"/>
      <c r="E217" s="158"/>
      <c r="F217" s="158"/>
      <c r="G217" s="158"/>
    </row>
    <row r="218" spans="1:42" x14ac:dyDescent="0.2">
      <c r="A218" s="157"/>
      <c r="B218" s="158"/>
      <c r="C218" s="158"/>
      <c r="D218" s="158"/>
      <c r="E218" s="158"/>
      <c r="F218" s="158"/>
      <c r="G218" s="158"/>
    </row>
    <row r="219" spans="1:42" x14ac:dyDescent="0.2">
      <c r="A219" s="157" t="s">
        <v>93</v>
      </c>
      <c r="B219" s="158"/>
      <c r="C219" s="158"/>
      <c r="D219" s="158"/>
      <c r="E219" s="158"/>
      <c r="F219" s="158"/>
      <c r="G219" s="158"/>
    </row>
    <row r="220" spans="1:42" x14ac:dyDescent="0.2">
      <c r="A220" s="157" t="s">
        <v>94</v>
      </c>
      <c r="B220" s="158">
        <v>20337891237</v>
      </c>
      <c r="C220" s="158"/>
      <c r="D220" s="158"/>
      <c r="E220" s="158"/>
      <c r="F220" s="158"/>
      <c r="G220" s="158"/>
    </row>
    <row r="221" spans="1:42" x14ac:dyDescent="0.2">
      <c r="A221" s="157" t="s">
        <v>95</v>
      </c>
      <c r="B221" s="158"/>
      <c r="C221" s="158"/>
      <c r="D221" s="158"/>
      <c r="E221" s="158"/>
      <c r="F221" s="158" t="s">
        <v>1623</v>
      </c>
      <c r="G221" s="158"/>
    </row>
    <row r="223" spans="1:42" x14ac:dyDescent="0.2">
      <c r="A223" s="155" t="s">
        <v>1167</v>
      </c>
      <c r="B223" s="155" t="s">
        <v>1165</v>
      </c>
      <c r="C223" s="138" t="s">
        <v>1155</v>
      </c>
      <c r="D223" s="139"/>
      <c r="E223" s="140"/>
      <c r="F223" s="140"/>
      <c r="G223" s="140"/>
      <c r="H223" s="140"/>
      <c r="I223" s="140"/>
      <c r="J223" s="140"/>
      <c r="K223" s="140"/>
      <c r="L223" s="141"/>
      <c r="M223" s="138" t="s">
        <v>1156</v>
      </c>
      <c r="N223" s="140"/>
      <c r="O223" s="140"/>
      <c r="P223" s="140"/>
      <c r="Q223" s="140"/>
      <c r="R223" s="140"/>
      <c r="S223" s="140"/>
      <c r="T223" s="141"/>
      <c r="U223" s="142" t="s">
        <v>1157</v>
      </c>
      <c r="V223" s="142"/>
      <c r="W223" s="142"/>
      <c r="X223" s="142"/>
      <c r="Y223" s="138" t="s">
        <v>1158</v>
      </c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1"/>
      <c r="AK223" s="143" t="s">
        <v>1159</v>
      </c>
      <c r="AL223" s="140"/>
      <c r="AM223" s="140"/>
      <c r="AN223" s="140"/>
      <c r="AO223" s="140"/>
      <c r="AP223" s="141"/>
    </row>
    <row r="224" spans="1:42" x14ac:dyDescent="0.2">
      <c r="A224" s="156" t="s">
        <v>1168</v>
      </c>
      <c r="B224" s="156" t="s">
        <v>1166</v>
      </c>
      <c r="C224" s="144">
        <v>10</v>
      </c>
      <c r="D224" s="145">
        <v>12</v>
      </c>
      <c r="E224" s="145">
        <v>16</v>
      </c>
      <c r="F224" s="145">
        <v>20</v>
      </c>
      <c r="G224" s="145">
        <v>21</v>
      </c>
      <c r="H224" s="145">
        <v>33</v>
      </c>
      <c r="I224" s="145">
        <v>34</v>
      </c>
      <c r="J224" s="145">
        <v>38</v>
      </c>
      <c r="K224" s="145">
        <v>39</v>
      </c>
      <c r="L224" s="145"/>
      <c r="M224" s="146" t="s">
        <v>1160</v>
      </c>
      <c r="N224" s="146" t="s">
        <v>1161</v>
      </c>
      <c r="O224" s="146" t="s">
        <v>1162</v>
      </c>
      <c r="P224" s="146" t="s">
        <v>1163</v>
      </c>
      <c r="Q224" s="145">
        <v>402</v>
      </c>
      <c r="R224" s="145">
        <v>42</v>
      </c>
      <c r="S224" s="145">
        <v>46</v>
      </c>
      <c r="T224" s="145"/>
      <c r="U224" s="145">
        <v>50</v>
      </c>
      <c r="V224" s="145">
        <v>58</v>
      </c>
      <c r="W224" s="145">
        <v>59</v>
      </c>
      <c r="X224" s="145"/>
      <c r="Y224" s="145">
        <v>60</v>
      </c>
      <c r="Z224" s="145">
        <v>61</v>
      </c>
      <c r="AA224" s="145">
        <v>62</v>
      </c>
      <c r="AB224" s="145">
        <v>63</v>
      </c>
      <c r="AC224" s="145">
        <v>65</v>
      </c>
      <c r="AD224" s="145">
        <v>66</v>
      </c>
      <c r="AE224" s="145">
        <v>67</v>
      </c>
      <c r="AF224" s="145">
        <v>68</v>
      </c>
      <c r="AG224" s="145">
        <v>69</v>
      </c>
      <c r="AH224" s="145">
        <v>96</v>
      </c>
      <c r="AI224" s="145">
        <v>97</v>
      </c>
      <c r="AJ224" s="145"/>
      <c r="AK224" s="145">
        <v>70</v>
      </c>
      <c r="AL224" s="145">
        <v>75</v>
      </c>
      <c r="AM224" s="145">
        <v>76</v>
      </c>
      <c r="AN224" s="145">
        <v>77</v>
      </c>
      <c r="AO224" s="145">
        <v>79</v>
      </c>
      <c r="AP224" s="145"/>
    </row>
    <row r="225" spans="1:42" x14ac:dyDescent="0.2">
      <c r="A225" s="156"/>
      <c r="B225" s="156"/>
      <c r="C225" s="144"/>
      <c r="D225" s="145"/>
      <c r="E225" s="145"/>
      <c r="F225" s="145"/>
      <c r="G225" s="145"/>
      <c r="H225" s="145"/>
      <c r="I225" s="145"/>
      <c r="J225" s="145"/>
      <c r="K225" s="145"/>
      <c r="L225" s="145"/>
      <c r="M225" s="146"/>
      <c r="N225" s="146"/>
      <c r="O225" s="146"/>
      <c r="P225" s="146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45"/>
      <c r="AF225" s="145"/>
      <c r="AG225" s="145"/>
      <c r="AH225" s="145"/>
      <c r="AI225" s="145"/>
      <c r="AJ225" s="145"/>
      <c r="AK225" s="145"/>
      <c r="AL225" s="145"/>
      <c r="AM225" s="145"/>
      <c r="AN225" s="145"/>
      <c r="AO225" s="145"/>
      <c r="AP225" s="145"/>
    </row>
    <row r="226" spans="1:42" x14ac:dyDescent="0.2">
      <c r="A226" s="156"/>
      <c r="B226" s="156"/>
      <c r="C226" s="144"/>
      <c r="D226" s="145"/>
      <c r="E226" s="145"/>
      <c r="F226" s="145"/>
      <c r="G226" s="145"/>
      <c r="H226" s="145"/>
      <c r="I226" s="145"/>
      <c r="J226" s="145"/>
      <c r="K226" s="145"/>
      <c r="L226" s="145"/>
      <c r="M226" s="146"/>
      <c r="N226" s="146"/>
      <c r="O226" s="146"/>
      <c r="P226" s="146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145"/>
    </row>
    <row r="227" spans="1:42" x14ac:dyDescent="0.2">
      <c r="A227" s="156"/>
      <c r="B227" s="156"/>
      <c r="C227" s="144"/>
      <c r="D227" s="145"/>
      <c r="E227" s="145"/>
      <c r="F227" s="145"/>
      <c r="G227" s="145"/>
      <c r="H227" s="145"/>
      <c r="I227" s="145"/>
      <c r="J227" s="145"/>
      <c r="K227" s="145"/>
      <c r="L227" s="145"/>
      <c r="M227" s="146"/>
      <c r="N227" s="146"/>
      <c r="O227" s="146"/>
      <c r="P227" s="146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  <c r="AI227" s="145"/>
      <c r="AJ227" s="145"/>
      <c r="AK227" s="145"/>
      <c r="AL227" s="145"/>
      <c r="AM227" s="145"/>
      <c r="AN227" s="145"/>
      <c r="AO227" s="145"/>
      <c r="AP227" s="145"/>
    </row>
    <row r="228" spans="1:42" x14ac:dyDescent="0.2">
      <c r="A228" s="156"/>
      <c r="B228" s="156"/>
      <c r="C228" s="144"/>
      <c r="D228" s="145"/>
      <c r="E228" s="145"/>
      <c r="F228" s="145"/>
      <c r="G228" s="145"/>
      <c r="H228" s="145"/>
      <c r="I228" s="145"/>
      <c r="J228" s="145"/>
      <c r="K228" s="145"/>
      <c r="L228" s="145"/>
      <c r="M228" s="146"/>
      <c r="N228" s="146"/>
      <c r="O228" s="146"/>
      <c r="P228" s="146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  <c r="AF228" s="145"/>
      <c r="AG228" s="145"/>
      <c r="AH228" s="145"/>
      <c r="AI228" s="145"/>
      <c r="AJ228" s="145"/>
      <c r="AK228" s="145"/>
      <c r="AL228" s="145"/>
      <c r="AM228" s="145"/>
      <c r="AN228" s="145"/>
      <c r="AO228" s="145"/>
      <c r="AP228" s="145"/>
    </row>
    <row r="229" spans="1:42" x14ac:dyDescent="0.2">
      <c r="A229" s="156"/>
      <c r="B229" s="156"/>
      <c r="C229" s="144"/>
      <c r="D229" s="145"/>
      <c r="E229" s="145"/>
      <c r="F229" s="145"/>
      <c r="G229" s="145"/>
      <c r="H229" s="145"/>
      <c r="I229" s="145"/>
      <c r="J229" s="145"/>
      <c r="K229" s="145"/>
      <c r="L229" s="145"/>
      <c r="M229" s="146"/>
      <c r="N229" s="146"/>
      <c r="O229" s="146"/>
      <c r="P229" s="146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  <c r="AF229" s="145"/>
      <c r="AG229" s="145"/>
      <c r="AH229" s="145"/>
      <c r="AI229" s="145"/>
      <c r="AJ229" s="145"/>
      <c r="AK229" s="145"/>
      <c r="AL229" s="145"/>
      <c r="AM229" s="145"/>
      <c r="AN229" s="145"/>
      <c r="AO229" s="145"/>
      <c r="AP229" s="145"/>
    </row>
    <row r="230" spans="1:42" x14ac:dyDescent="0.2">
      <c r="A230" s="156"/>
      <c r="B230" s="156"/>
      <c r="C230" s="144"/>
      <c r="D230" s="145"/>
      <c r="E230" s="145"/>
      <c r="F230" s="145"/>
      <c r="G230" s="145"/>
      <c r="H230" s="145"/>
      <c r="I230" s="145"/>
      <c r="J230" s="145"/>
      <c r="K230" s="145"/>
      <c r="L230" s="145"/>
      <c r="M230" s="146"/>
      <c r="N230" s="146"/>
      <c r="O230" s="146"/>
      <c r="P230" s="146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45"/>
      <c r="AF230" s="145"/>
      <c r="AG230" s="145"/>
      <c r="AH230" s="145"/>
      <c r="AI230" s="145"/>
      <c r="AJ230" s="145"/>
      <c r="AK230" s="145"/>
      <c r="AL230" s="145"/>
      <c r="AM230" s="145"/>
      <c r="AN230" s="145"/>
      <c r="AO230" s="145"/>
      <c r="AP230" s="145"/>
    </row>
    <row r="231" spans="1:42" x14ac:dyDescent="0.2">
      <c r="A231" s="156"/>
      <c r="B231" s="156"/>
      <c r="C231" s="144"/>
      <c r="D231" s="145"/>
      <c r="E231" s="145"/>
      <c r="F231" s="145"/>
      <c r="G231" s="145"/>
      <c r="H231" s="145"/>
      <c r="I231" s="145"/>
      <c r="J231" s="145"/>
      <c r="K231" s="145"/>
      <c r="L231" s="145"/>
      <c r="M231" s="146"/>
      <c r="N231" s="146"/>
      <c r="O231" s="146"/>
      <c r="P231" s="146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145"/>
    </row>
    <row r="232" spans="1:42" x14ac:dyDescent="0.2">
      <c r="A232" s="156"/>
      <c r="B232" s="156"/>
      <c r="C232" s="144"/>
      <c r="D232" s="145"/>
      <c r="E232" s="145"/>
      <c r="F232" s="145"/>
      <c r="G232" s="145"/>
      <c r="H232" s="145"/>
      <c r="I232" s="145"/>
      <c r="J232" s="145"/>
      <c r="K232" s="145"/>
      <c r="L232" s="145"/>
      <c r="M232" s="146"/>
      <c r="N232" s="146"/>
      <c r="O232" s="146"/>
      <c r="P232" s="146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45"/>
      <c r="AF232" s="145"/>
      <c r="AG232" s="145"/>
      <c r="AH232" s="145"/>
      <c r="AI232" s="145"/>
      <c r="AJ232" s="145"/>
      <c r="AK232" s="145"/>
      <c r="AL232" s="145"/>
      <c r="AM232" s="145"/>
      <c r="AN232" s="145"/>
      <c r="AO232" s="145"/>
      <c r="AP232" s="145"/>
    </row>
    <row r="233" spans="1:42" x14ac:dyDescent="0.2">
      <c r="A233" s="156"/>
      <c r="B233" s="156"/>
      <c r="C233" s="144"/>
      <c r="D233" s="145"/>
      <c r="E233" s="145"/>
      <c r="F233" s="145"/>
      <c r="G233" s="145"/>
      <c r="H233" s="145"/>
      <c r="I233" s="145"/>
      <c r="J233" s="145"/>
      <c r="K233" s="145"/>
      <c r="L233" s="145"/>
      <c r="M233" s="146"/>
      <c r="N233" s="146"/>
      <c r="O233" s="146"/>
      <c r="P233" s="146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  <c r="AN233" s="145"/>
      <c r="AO233" s="145"/>
      <c r="AP233" s="145"/>
    </row>
    <row r="234" spans="1:42" x14ac:dyDescent="0.2">
      <c r="A234" s="156"/>
      <c r="B234" s="156"/>
      <c r="C234" s="144"/>
      <c r="D234" s="145"/>
      <c r="E234" s="145"/>
      <c r="F234" s="145"/>
      <c r="G234" s="145"/>
      <c r="H234" s="145"/>
      <c r="I234" s="145"/>
      <c r="J234" s="145"/>
      <c r="K234" s="145"/>
      <c r="L234" s="145"/>
      <c r="M234" s="146"/>
      <c r="N234" s="146"/>
      <c r="O234" s="146"/>
      <c r="P234" s="146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  <c r="AG234" s="145"/>
      <c r="AH234" s="145"/>
      <c r="AI234" s="145"/>
      <c r="AJ234" s="145"/>
      <c r="AK234" s="145"/>
      <c r="AL234" s="145"/>
      <c r="AM234" s="145"/>
      <c r="AN234" s="145"/>
      <c r="AO234" s="145"/>
      <c r="AP234" s="145"/>
    </row>
    <row r="235" spans="1:42" x14ac:dyDescent="0.2">
      <c r="A235" s="156"/>
      <c r="B235" s="156"/>
      <c r="C235" s="144"/>
      <c r="D235" s="145"/>
      <c r="E235" s="145"/>
      <c r="F235" s="145"/>
      <c r="G235" s="145"/>
      <c r="H235" s="145"/>
      <c r="I235" s="145"/>
      <c r="J235" s="145"/>
      <c r="K235" s="145"/>
      <c r="L235" s="145"/>
      <c r="M235" s="146"/>
      <c r="N235" s="146"/>
      <c r="O235" s="146"/>
      <c r="P235" s="146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  <c r="AN235" s="145"/>
      <c r="AO235" s="145"/>
      <c r="AP235" s="145"/>
    </row>
    <row r="236" spans="1:42" x14ac:dyDescent="0.2">
      <c r="A236" s="156"/>
      <c r="B236" s="156"/>
      <c r="C236" s="144"/>
      <c r="D236" s="145"/>
      <c r="E236" s="145"/>
      <c r="F236" s="145"/>
      <c r="G236" s="145"/>
      <c r="H236" s="145"/>
      <c r="I236" s="145"/>
      <c r="J236" s="145"/>
      <c r="K236" s="145"/>
      <c r="L236" s="145"/>
      <c r="M236" s="146"/>
      <c r="N236" s="146"/>
      <c r="O236" s="146"/>
      <c r="P236" s="146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  <c r="AH236" s="145"/>
      <c r="AI236" s="145"/>
      <c r="AJ236" s="145"/>
      <c r="AK236" s="145"/>
      <c r="AL236" s="145"/>
      <c r="AM236" s="145"/>
      <c r="AN236" s="145"/>
      <c r="AO236" s="145"/>
      <c r="AP236" s="145"/>
    </row>
    <row r="237" spans="1:42" x14ac:dyDescent="0.2">
      <c r="A237" s="156"/>
      <c r="B237" s="156"/>
      <c r="C237" s="144"/>
      <c r="D237" s="145"/>
      <c r="E237" s="145"/>
      <c r="F237" s="145"/>
      <c r="G237" s="145"/>
      <c r="H237" s="145"/>
      <c r="I237" s="145"/>
      <c r="J237" s="145"/>
      <c r="K237" s="145"/>
      <c r="L237" s="145"/>
      <c r="M237" s="146"/>
      <c r="N237" s="146"/>
      <c r="O237" s="146"/>
      <c r="P237" s="146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  <c r="AN237" s="145"/>
      <c r="AO237" s="145"/>
      <c r="AP237" s="145"/>
    </row>
    <row r="238" spans="1:42" x14ac:dyDescent="0.2">
      <c r="A238" s="145"/>
      <c r="B238" s="145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9"/>
      <c r="N238" s="149"/>
      <c r="O238" s="149"/>
      <c r="P238" s="149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8"/>
      <c r="AP238" s="148"/>
    </row>
    <row r="239" spans="1:42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9"/>
      <c r="N239" s="149"/>
      <c r="O239" s="149"/>
      <c r="P239" s="149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8"/>
      <c r="AP239" s="148"/>
    </row>
    <row r="240" spans="1:42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9"/>
      <c r="N240" s="149"/>
      <c r="O240" s="149"/>
      <c r="P240" s="149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8"/>
      <c r="AP240" s="148"/>
    </row>
    <row r="241" spans="1:42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9"/>
      <c r="N241" s="149"/>
      <c r="O241" s="149"/>
      <c r="P241" s="149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  <c r="AD241" s="148"/>
      <c r="AE241" s="148"/>
      <c r="AF241" s="148"/>
      <c r="AG241" s="148"/>
      <c r="AH241" s="148"/>
      <c r="AI241" s="148"/>
      <c r="AJ241" s="148"/>
      <c r="AK241" s="148"/>
      <c r="AL241" s="148"/>
      <c r="AM241" s="148"/>
      <c r="AN241" s="148"/>
      <c r="AO241" s="148"/>
      <c r="AP241" s="148"/>
    </row>
    <row r="242" spans="1:42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9"/>
      <c r="N242" s="149"/>
      <c r="O242" s="149"/>
      <c r="P242" s="149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8"/>
      <c r="AP242" s="148"/>
    </row>
    <row r="243" spans="1:42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9"/>
      <c r="N243" s="149"/>
      <c r="O243" s="149"/>
      <c r="P243" s="149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8"/>
      <c r="AP243" s="148"/>
    </row>
    <row r="244" spans="1:42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9"/>
      <c r="N244" s="149"/>
      <c r="O244" s="149"/>
      <c r="P244" s="149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  <c r="AD244" s="148"/>
      <c r="AE244" s="148"/>
      <c r="AF244" s="148"/>
      <c r="AG244" s="148"/>
      <c r="AH244" s="148"/>
      <c r="AI244" s="148"/>
      <c r="AJ244" s="148"/>
      <c r="AK244" s="148"/>
      <c r="AL244" s="148"/>
      <c r="AM244" s="148"/>
      <c r="AN244" s="148"/>
      <c r="AO244" s="148"/>
      <c r="AP244" s="148"/>
    </row>
    <row r="245" spans="1:42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9"/>
      <c r="N245" s="149"/>
      <c r="O245" s="149"/>
      <c r="P245" s="149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8"/>
      <c r="AP245" s="148"/>
    </row>
    <row r="246" spans="1:42" x14ac:dyDescent="0.2">
      <c r="A246" s="150"/>
      <c r="B246" s="151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  <c r="AC246" s="152"/>
      <c r="AD246" s="152"/>
      <c r="AE246" s="152"/>
      <c r="AF246" s="152"/>
      <c r="AG246" s="152"/>
      <c r="AH246" s="152"/>
      <c r="AI246" s="152"/>
      <c r="AJ246" s="152"/>
      <c r="AK246" s="152"/>
      <c r="AL246" s="152"/>
      <c r="AM246" s="152"/>
      <c r="AN246" s="152"/>
      <c r="AO246" s="152"/>
      <c r="AP246" s="152"/>
    </row>
    <row r="247" spans="1:42" x14ac:dyDescent="0.2">
      <c r="A247" s="150"/>
      <c r="B247" s="151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  <c r="AC247" s="152"/>
      <c r="AD247" s="152"/>
      <c r="AE247" s="152"/>
      <c r="AF247" s="152"/>
      <c r="AG247" s="152"/>
      <c r="AH247" s="152"/>
      <c r="AI247" s="152"/>
      <c r="AJ247" s="152"/>
      <c r="AK247" s="152"/>
      <c r="AL247" s="152"/>
      <c r="AM247" s="152"/>
      <c r="AN247" s="152"/>
      <c r="AO247" s="152"/>
      <c r="AP247" s="152"/>
    </row>
    <row r="248" spans="1:42" x14ac:dyDescent="0.2">
      <c r="A248" s="150"/>
      <c r="B248" s="151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  <c r="AC248" s="152"/>
      <c r="AD248" s="152"/>
      <c r="AE248" s="152"/>
      <c r="AF248" s="152"/>
      <c r="AG248" s="152"/>
      <c r="AH248" s="152"/>
      <c r="AI248" s="152"/>
      <c r="AJ248" s="152"/>
      <c r="AK248" s="152"/>
      <c r="AL248" s="152"/>
      <c r="AM248" s="152"/>
      <c r="AN248" s="152"/>
      <c r="AO248" s="152"/>
      <c r="AP248" s="152"/>
    </row>
    <row r="249" spans="1:42" x14ac:dyDescent="0.2">
      <c r="A249" s="152"/>
      <c r="B249" s="151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  <c r="AC249" s="152"/>
      <c r="AD249" s="152"/>
      <c r="AE249" s="152"/>
      <c r="AF249" s="152"/>
      <c r="AG249" s="152"/>
      <c r="AH249" s="152"/>
      <c r="AI249" s="152"/>
      <c r="AJ249" s="152"/>
      <c r="AK249" s="152"/>
      <c r="AL249" s="152"/>
      <c r="AM249" s="152"/>
      <c r="AN249" s="152"/>
      <c r="AO249" s="152"/>
      <c r="AP249" s="152"/>
    </row>
    <row r="250" spans="1:42" x14ac:dyDescent="0.2">
      <c r="A250" s="150"/>
      <c r="B250" s="151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  <c r="AA250" s="152"/>
      <c r="AB250" s="152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  <c r="AN250" s="152"/>
      <c r="AO250" s="152"/>
      <c r="AP250" s="152"/>
    </row>
    <row r="251" spans="1:42" x14ac:dyDescent="0.2">
      <c r="A251" s="153" t="s">
        <v>1164</v>
      </c>
      <c r="B251" s="154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  <c r="AA251" s="152"/>
      <c r="AB251" s="152"/>
      <c r="AC251" s="152"/>
      <c r="AD251" s="152"/>
      <c r="AE251" s="152"/>
      <c r="AF251" s="152"/>
      <c r="AG251" s="152"/>
      <c r="AH251" s="152"/>
      <c r="AI251" s="152"/>
      <c r="AJ251" s="152"/>
      <c r="AK251" s="152"/>
      <c r="AL251" s="152"/>
      <c r="AM251" s="152"/>
      <c r="AN251" s="152"/>
      <c r="AO251" s="152"/>
      <c r="AP251" s="152"/>
    </row>
    <row r="253" spans="1:42" x14ac:dyDescent="0.2">
      <c r="A253" s="157" t="s">
        <v>1154</v>
      </c>
      <c r="B253" s="158"/>
      <c r="C253" s="158"/>
      <c r="D253" s="158"/>
      <c r="E253" s="158"/>
      <c r="F253" s="158"/>
      <c r="G253" s="158"/>
    </row>
    <row r="254" spans="1:42" x14ac:dyDescent="0.2">
      <c r="A254" s="157"/>
      <c r="B254" s="158"/>
      <c r="C254" s="158"/>
      <c r="D254" s="158"/>
      <c r="E254" s="158"/>
      <c r="F254" s="158"/>
      <c r="G254" s="158"/>
    </row>
    <row r="255" spans="1:42" x14ac:dyDescent="0.2">
      <c r="A255" s="157" t="s">
        <v>93</v>
      </c>
      <c r="B255" s="158"/>
      <c r="C255" s="158"/>
      <c r="D255" s="158"/>
      <c r="E255" s="158"/>
      <c r="F255" s="158"/>
      <c r="G255" s="158"/>
    </row>
    <row r="256" spans="1:42" x14ac:dyDescent="0.2">
      <c r="A256" s="157" t="s">
        <v>94</v>
      </c>
      <c r="B256" s="158">
        <v>20337891237</v>
      </c>
      <c r="C256" s="158"/>
      <c r="D256" s="158"/>
      <c r="E256" s="158"/>
      <c r="F256" s="158"/>
      <c r="G256" s="158"/>
    </row>
    <row r="257" spans="1:42" x14ac:dyDescent="0.2">
      <c r="A257" s="157" t="s">
        <v>95</v>
      </c>
      <c r="B257" s="158"/>
      <c r="C257" s="158"/>
      <c r="D257" s="158"/>
      <c r="E257" s="158"/>
      <c r="F257" s="158" t="s">
        <v>1623</v>
      </c>
      <c r="G257" s="158"/>
    </row>
    <row r="259" spans="1:42" x14ac:dyDescent="0.2">
      <c r="A259" s="155" t="s">
        <v>1167</v>
      </c>
      <c r="B259" s="155" t="s">
        <v>1165</v>
      </c>
      <c r="C259" s="138" t="s">
        <v>1155</v>
      </c>
      <c r="D259" s="139"/>
      <c r="E259" s="140"/>
      <c r="F259" s="140"/>
      <c r="G259" s="140"/>
      <c r="H259" s="140"/>
      <c r="I259" s="140"/>
      <c r="J259" s="140"/>
      <c r="K259" s="140"/>
      <c r="L259" s="141"/>
      <c r="M259" s="138" t="s">
        <v>1156</v>
      </c>
      <c r="N259" s="140"/>
      <c r="O259" s="140"/>
      <c r="P259" s="140"/>
      <c r="Q259" s="140"/>
      <c r="R259" s="140"/>
      <c r="S259" s="140"/>
      <c r="T259" s="141"/>
      <c r="U259" s="142" t="s">
        <v>1157</v>
      </c>
      <c r="V259" s="142"/>
      <c r="W259" s="142"/>
      <c r="X259" s="142"/>
      <c r="Y259" s="138" t="s">
        <v>1158</v>
      </c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1"/>
      <c r="AK259" s="143" t="s">
        <v>1159</v>
      </c>
      <c r="AL259" s="140"/>
      <c r="AM259" s="140"/>
      <c r="AN259" s="140"/>
      <c r="AO259" s="140"/>
      <c r="AP259" s="141"/>
    </row>
    <row r="260" spans="1:42" x14ac:dyDescent="0.2">
      <c r="A260" s="156" t="s">
        <v>1168</v>
      </c>
      <c r="B260" s="156" t="s">
        <v>1166</v>
      </c>
      <c r="C260" s="144">
        <v>10</v>
      </c>
      <c r="D260" s="145">
        <v>12</v>
      </c>
      <c r="E260" s="145">
        <v>16</v>
      </c>
      <c r="F260" s="145">
        <v>20</v>
      </c>
      <c r="G260" s="145">
        <v>21</v>
      </c>
      <c r="H260" s="145">
        <v>33</v>
      </c>
      <c r="I260" s="145">
        <v>34</v>
      </c>
      <c r="J260" s="145">
        <v>38</v>
      </c>
      <c r="K260" s="145">
        <v>39</v>
      </c>
      <c r="L260" s="145"/>
      <c r="M260" s="146" t="s">
        <v>1160</v>
      </c>
      <c r="N260" s="146" t="s">
        <v>1161</v>
      </c>
      <c r="O260" s="146" t="s">
        <v>1162</v>
      </c>
      <c r="P260" s="146" t="s">
        <v>1163</v>
      </c>
      <c r="Q260" s="145">
        <v>402</v>
      </c>
      <c r="R260" s="145">
        <v>42</v>
      </c>
      <c r="S260" s="145">
        <v>46</v>
      </c>
      <c r="T260" s="145"/>
      <c r="U260" s="145">
        <v>50</v>
      </c>
      <c r="V260" s="145">
        <v>58</v>
      </c>
      <c r="W260" s="145">
        <v>59</v>
      </c>
      <c r="X260" s="145"/>
      <c r="Y260" s="145">
        <v>60</v>
      </c>
      <c r="Z260" s="145">
        <v>61</v>
      </c>
      <c r="AA260" s="145">
        <v>62</v>
      </c>
      <c r="AB260" s="145">
        <v>63</v>
      </c>
      <c r="AC260" s="145">
        <v>65</v>
      </c>
      <c r="AD260" s="145">
        <v>66</v>
      </c>
      <c r="AE260" s="145">
        <v>67</v>
      </c>
      <c r="AF260" s="145">
        <v>68</v>
      </c>
      <c r="AG260" s="145">
        <v>69</v>
      </c>
      <c r="AH260" s="145">
        <v>96</v>
      </c>
      <c r="AI260" s="145">
        <v>97</v>
      </c>
      <c r="AJ260" s="145"/>
      <c r="AK260" s="145">
        <v>70</v>
      </c>
      <c r="AL260" s="145">
        <v>75</v>
      </c>
      <c r="AM260" s="145">
        <v>76</v>
      </c>
      <c r="AN260" s="145">
        <v>77</v>
      </c>
      <c r="AO260" s="145">
        <v>79</v>
      </c>
      <c r="AP260" s="145"/>
    </row>
    <row r="261" spans="1:42" x14ac:dyDescent="0.2">
      <c r="A261" s="156"/>
      <c r="B261" s="156"/>
      <c r="C261" s="144"/>
      <c r="D261" s="145"/>
      <c r="E261" s="145"/>
      <c r="F261" s="145"/>
      <c r="G261" s="145"/>
      <c r="H261" s="145"/>
      <c r="I261" s="145"/>
      <c r="J261" s="145"/>
      <c r="K261" s="145"/>
      <c r="L261" s="145"/>
      <c r="M261" s="146"/>
      <c r="N261" s="146"/>
      <c r="O261" s="146"/>
      <c r="P261" s="146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45"/>
      <c r="AF261" s="145"/>
      <c r="AG261" s="145"/>
      <c r="AH261" s="145"/>
      <c r="AI261" s="145"/>
      <c r="AJ261" s="145"/>
      <c r="AK261" s="145"/>
      <c r="AL261" s="145"/>
      <c r="AM261" s="145"/>
      <c r="AN261" s="145"/>
      <c r="AO261" s="145"/>
      <c r="AP261" s="145"/>
    </row>
    <row r="262" spans="1:42" x14ac:dyDescent="0.2">
      <c r="A262" s="156"/>
      <c r="B262" s="156"/>
      <c r="C262" s="144"/>
      <c r="D262" s="145"/>
      <c r="E262" s="145"/>
      <c r="F262" s="145"/>
      <c r="G262" s="145"/>
      <c r="H262" s="145"/>
      <c r="I262" s="145"/>
      <c r="J262" s="145"/>
      <c r="K262" s="145"/>
      <c r="L262" s="145"/>
      <c r="M262" s="146"/>
      <c r="N262" s="146"/>
      <c r="O262" s="146"/>
      <c r="P262" s="146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45"/>
      <c r="AF262" s="145"/>
      <c r="AG262" s="145"/>
      <c r="AH262" s="145"/>
      <c r="AI262" s="145"/>
      <c r="AJ262" s="145"/>
      <c r="AK262" s="145"/>
      <c r="AL262" s="145"/>
      <c r="AM262" s="145"/>
      <c r="AN262" s="145"/>
      <c r="AO262" s="145"/>
      <c r="AP262" s="145"/>
    </row>
    <row r="263" spans="1:42" x14ac:dyDescent="0.2">
      <c r="A263" s="156"/>
      <c r="B263" s="156"/>
      <c r="C263" s="144"/>
      <c r="D263" s="145"/>
      <c r="E263" s="145"/>
      <c r="F263" s="145"/>
      <c r="G263" s="145"/>
      <c r="H263" s="145"/>
      <c r="I263" s="145"/>
      <c r="J263" s="145"/>
      <c r="K263" s="145"/>
      <c r="L263" s="145"/>
      <c r="M263" s="146"/>
      <c r="N263" s="146"/>
      <c r="O263" s="146"/>
      <c r="P263" s="146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45"/>
      <c r="AF263" s="145"/>
      <c r="AG263" s="145"/>
      <c r="AH263" s="145"/>
      <c r="AI263" s="145"/>
      <c r="AJ263" s="145"/>
      <c r="AK263" s="145"/>
      <c r="AL263" s="145"/>
      <c r="AM263" s="145"/>
      <c r="AN263" s="145"/>
      <c r="AO263" s="145"/>
      <c r="AP263" s="145"/>
    </row>
    <row r="264" spans="1:42" x14ac:dyDescent="0.2">
      <c r="A264" s="156"/>
      <c r="B264" s="156"/>
      <c r="C264" s="144"/>
      <c r="D264" s="145"/>
      <c r="E264" s="145"/>
      <c r="F264" s="145"/>
      <c r="G264" s="145"/>
      <c r="H264" s="145"/>
      <c r="I264" s="145"/>
      <c r="J264" s="145"/>
      <c r="K264" s="145"/>
      <c r="L264" s="145"/>
      <c r="M264" s="146"/>
      <c r="N264" s="146"/>
      <c r="O264" s="146"/>
      <c r="P264" s="146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45"/>
      <c r="AF264" s="145"/>
      <c r="AG264" s="145"/>
      <c r="AH264" s="145"/>
      <c r="AI264" s="145"/>
      <c r="AJ264" s="145"/>
      <c r="AK264" s="145"/>
      <c r="AL264" s="145"/>
      <c r="AM264" s="145"/>
      <c r="AN264" s="145"/>
      <c r="AO264" s="145"/>
      <c r="AP264" s="145"/>
    </row>
    <row r="265" spans="1:42" x14ac:dyDescent="0.2">
      <c r="A265" s="156"/>
      <c r="B265" s="156"/>
      <c r="C265" s="144"/>
      <c r="D265" s="145"/>
      <c r="E265" s="145"/>
      <c r="F265" s="145"/>
      <c r="G265" s="145"/>
      <c r="H265" s="145"/>
      <c r="I265" s="145"/>
      <c r="J265" s="145"/>
      <c r="K265" s="145"/>
      <c r="L265" s="145"/>
      <c r="M265" s="146"/>
      <c r="N265" s="146"/>
      <c r="O265" s="146"/>
      <c r="P265" s="146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45"/>
      <c r="AF265" s="145"/>
      <c r="AG265" s="145"/>
      <c r="AH265" s="145"/>
      <c r="AI265" s="145"/>
      <c r="AJ265" s="145"/>
      <c r="AK265" s="145"/>
      <c r="AL265" s="145"/>
      <c r="AM265" s="145"/>
      <c r="AN265" s="145"/>
      <c r="AO265" s="145"/>
      <c r="AP265" s="145"/>
    </row>
    <row r="266" spans="1:42" x14ac:dyDescent="0.2">
      <c r="A266" s="156"/>
      <c r="B266" s="156"/>
      <c r="C266" s="144"/>
      <c r="D266" s="145"/>
      <c r="E266" s="145"/>
      <c r="F266" s="145"/>
      <c r="G266" s="145"/>
      <c r="H266" s="145"/>
      <c r="I266" s="145"/>
      <c r="J266" s="145"/>
      <c r="K266" s="145"/>
      <c r="L266" s="145"/>
      <c r="M266" s="146"/>
      <c r="N266" s="146"/>
      <c r="O266" s="146"/>
      <c r="P266" s="146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45"/>
      <c r="AF266" s="145"/>
      <c r="AG266" s="145"/>
      <c r="AH266" s="145"/>
      <c r="AI266" s="145"/>
      <c r="AJ266" s="145"/>
      <c r="AK266" s="145"/>
      <c r="AL266" s="145"/>
      <c r="AM266" s="145"/>
      <c r="AN266" s="145"/>
      <c r="AO266" s="145"/>
      <c r="AP266" s="145"/>
    </row>
    <row r="267" spans="1:42" x14ac:dyDescent="0.2">
      <c r="A267" s="156"/>
      <c r="B267" s="156"/>
      <c r="C267" s="144"/>
      <c r="D267" s="145"/>
      <c r="E267" s="145"/>
      <c r="F267" s="145"/>
      <c r="G267" s="145"/>
      <c r="H267" s="145"/>
      <c r="I267" s="145"/>
      <c r="J267" s="145"/>
      <c r="K267" s="145"/>
      <c r="L267" s="145"/>
      <c r="M267" s="146"/>
      <c r="N267" s="146"/>
      <c r="O267" s="146"/>
      <c r="P267" s="146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45"/>
      <c r="AF267" s="145"/>
      <c r="AG267" s="145"/>
      <c r="AH267" s="145"/>
      <c r="AI267" s="145"/>
      <c r="AJ267" s="145"/>
      <c r="AK267" s="145"/>
      <c r="AL267" s="145"/>
      <c r="AM267" s="145"/>
      <c r="AN267" s="145"/>
      <c r="AO267" s="145"/>
      <c r="AP267" s="145"/>
    </row>
    <row r="268" spans="1:42" x14ac:dyDescent="0.2">
      <c r="A268" s="156"/>
      <c r="B268" s="156"/>
      <c r="C268" s="144"/>
      <c r="D268" s="145"/>
      <c r="E268" s="145"/>
      <c r="F268" s="145"/>
      <c r="G268" s="145"/>
      <c r="H268" s="145"/>
      <c r="I268" s="145"/>
      <c r="J268" s="145"/>
      <c r="K268" s="145"/>
      <c r="L268" s="145"/>
      <c r="M268" s="146"/>
      <c r="N268" s="146"/>
      <c r="O268" s="146"/>
      <c r="P268" s="146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45"/>
      <c r="AF268" s="145"/>
      <c r="AG268" s="145"/>
      <c r="AH268" s="145"/>
      <c r="AI268" s="145"/>
      <c r="AJ268" s="145"/>
      <c r="AK268" s="145"/>
      <c r="AL268" s="145"/>
      <c r="AM268" s="145"/>
      <c r="AN268" s="145"/>
      <c r="AO268" s="145"/>
      <c r="AP268" s="145"/>
    </row>
    <row r="269" spans="1:42" x14ac:dyDescent="0.2">
      <c r="A269" s="156"/>
      <c r="B269" s="156"/>
      <c r="C269" s="144"/>
      <c r="D269" s="145"/>
      <c r="E269" s="145"/>
      <c r="F269" s="145"/>
      <c r="G269" s="145"/>
      <c r="H269" s="145"/>
      <c r="I269" s="145"/>
      <c r="J269" s="145"/>
      <c r="K269" s="145"/>
      <c r="L269" s="145"/>
      <c r="M269" s="146"/>
      <c r="N269" s="146"/>
      <c r="O269" s="146"/>
      <c r="P269" s="146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45"/>
      <c r="AF269" s="145"/>
      <c r="AG269" s="145"/>
      <c r="AH269" s="145"/>
      <c r="AI269" s="145"/>
      <c r="AJ269" s="145"/>
      <c r="AK269" s="145"/>
      <c r="AL269" s="145"/>
      <c r="AM269" s="145"/>
      <c r="AN269" s="145"/>
      <c r="AO269" s="145"/>
      <c r="AP269" s="145"/>
    </row>
    <row r="270" spans="1:42" x14ac:dyDescent="0.2">
      <c r="A270" s="156"/>
      <c r="B270" s="156"/>
      <c r="C270" s="144"/>
      <c r="D270" s="145"/>
      <c r="E270" s="145"/>
      <c r="F270" s="145"/>
      <c r="G270" s="145"/>
      <c r="H270" s="145"/>
      <c r="I270" s="145"/>
      <c r="J270" s="145"/>
      <c r="K270" s="145"/>
      <c r="L270" s="145"/>
      <c r="M270" s="146"/>
      <c r="N270" s="146"/>
      <c r="O270" s="146"/>
      <c r="P270" s="146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45"/>
      <c r="AF270" s="145"/>
      <c r="AG270" s="145"/>
      <c r="AH270" s="145"/>
      <c r="AI270" s="145"/>
      <c r="AJ270" s="145"/>
      <c r="AK270" s="145"/>
      <c r="AL270" s="145"/>
      <c r="AM270" s="145"/>
      <c r="AN270" s="145"/>
      <c r="AO270" s="145"/>
      <c r="AP270" s="145"/>
    </row>
    <row r="271" spans="1:42" x14ac:dyDescent="0.2">
      <c r="A271" s="156"/>
      <c r="B271" s="156"/>
      <c r="C271" s="144"/>
      <c r="D271" s="145"/>
      <c r="E271" s="145"/>
      <c r="F271" s="145"/>
      <c r="G271" s="145"/>
      <c r="H271" s="145"/>
      <c r="I271" s="145"/>
      <c r="J271" s="145"/>
      <c r="K271" s="145"/>
      <c r="L271" s="145"/>
      <c r="M271" s="146"/>
      <c r="N271" s="146"/>
      <c r="O271" s="146"/>
      <c r="P271" s="146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45"/>
      <c r="AF271" s="145"/>
      <c r="AG271" s="145"/>
      <c r="AH271" s="145"/>
      <c r="AI271" s="145"/>
      <c r="AJ271" s="145"/>
      <c r="AK271" s="145"/>
      <c r="AL271" s="145"/>
      <c r="AM271" s="145"/>
      <c r="AN271" s="145"/>
      <c r="AO271" s="145"/>
      <c r="AP271" s="145"/>
    </row>
    <row r="272" spans="1:42" x14ac:dyDescent="0.2">
      <c r="A272" s="156"/>
      <c r="B272" s="156"/>
      <c r="C272" s="144"/>
      <c r="D272" s="145"/>
      <c r="E272" s="145"/>
      <c r="F272" s="145"/>
      <c r="G272" s="145"/>
      <c r="H272" s="145"/>
      <c r="I272" s="145"/>
      <c r="J272" s="145"/>
      <c r="K272" s="145"/>
      <c r="L272" s="145"/>
      <c r="M272" s="146"/>
      <c r="N272" s="146"/>
      <c r="O272" s="146"/>
      <c r="P272" s="146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45"/>
      <c r="AF272" s="145"/>
      <c r="AG272" s="145"/>
      <c r="AH272" s="145"/>
      <c r="AI272" s="145"/>
      <c r="AJ272" s="145"/>
      <c r="AK272" s="145"/>
      <c r="AL272" s="145"/>
      <c r="AM272" s="145"/>
      <c r="AN272" s="145"/>
      <c r="AO272" s="145"/>
      <c r="AP272" s="145"/>
    </row>
    <row r="273" spans="1:42" x14ac:dyDescent="0.2">
      <c r="A273" s="156"/>
      <c r="B273" s="156"/>
      <c r="C273" s="144"/>
      <c r="D273" s="145"/>
      <c r="E273" s="145"/>
      <c r="F273" s="145"/>
      <c r="G273" s="145"/>
      <c r="H273" s="145"/>
      <c r="I273" s="145"/>
      <c r="J273" s="145"/>
      <c r="K273" s="145"/>
      <c r="L273" s="145"/>
      <c r="M273" s="146"/>
      <c r="N273" s="146"/>
      <c r="O273" s="146"/>
      <c r="P273" s="146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45"/>
      <c r="AF273" s="145"/>
      <c r="AG273" s="145"/>
      <c r="AH273" s="145"/>
      <c r="AI273" s="145"/>
      <c r="AJ273" s="145"/>
      <c r="AK273" s="145"/>
      <c r="AL273" s="145"/>
      <c r="AM273" s="145"/>
      <c r="AN273" s="145"/>
      <c r="AO273" s="145"/>
      <c r="AP273" s="145"/>
    </row>
    <row r="274" spans="1:42" x14ac:dyDescent="0.2">
      <c r="A274" s="145"/>
      <c r="B274" s="145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9"/>
      <c r="N274" s="149"/>
      <c r="O274" s="149"/>
      <c r="P274" s="149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8"/>
      <c r="AP274" s="148"/>
    </row>
    <row r="275" spans="1:42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9"/>
      <c r="N275" s="149"/>
      <c r="O275" s="149"/>
      <c r="P275" s="149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8"/>
      <c r="AP275" s="148"/>
    </row>
    <row r="276" spans="1:42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9"/>
      <c r="N276" s="149"/>
      <c r="O276" s="149"/>
      <c r="P276" s="149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8"/>
      <c r="AP276" s="148"/>
    </row>
    <row r="277" spans="1:42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9"/>
      <c r="N277" s="149"/>
      <c r="O277" s="149"/>
      <c r="P277" s="149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8"/>
      <c r="AP277" s="148"/>
    </row>
    <row r="278" spans="1:42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9"/>
      <c r="N278" s="149"/>
      <c r="O278" s="149"/>
      <c r="P278" s="149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8"/>
      <c r="AP278" s="148"/>
    </row>
    <row r="279" spans="1:42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9"/>
      <c r="N279" s="149"/>
      <c r="O279" s="149"/>
      <c r="P279" s="149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8"/>
      <c r="AP279" s="148"/>
    </row>
    <row r="280" spans="1:42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9"/>
      <c r="N280" s="149"/>
      <c r="O280" s="149"/>
      <c r="P280" s="149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8"/>
      <c r="AP280" s="148"/>
    </row>
    <row r="281" spans="1:42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9"/>
      <c r="N281" s="149"/>
      <c r="O281" s="149"/>
      <c r="P281" s="149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8"/>
      <c r="AP281" s="148"/>
    </row>
    <row r="282" spans="1:42" x14ac:dyDescent="0.2">
      <c r="A282" s="150"/>
      <c r="B282" s="151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  <c r="Z282" s="152"/>
      <c r="AA282" s="152"/>
      <c r="AB282" s="152"/>
      <c r="AC282" s="152"/>
      <c r="AD282" s="152"/>
      <c r="AE282" s="152"/>
      <c r="AF282" s="152"/>
      <c r="AG282" s="152"/>
      <c r="AH282" s="152"/>
      <c r="AI282" s="152"/>
      <c r="AJ282" s="152"/>
      <c r="AK282" s="152"/>
      <c r="AL282" s="152"/>
      <c r="AM282" s="152"/>
      <c r="AN282" s="152"/>
      <c r="AO282" s="152"/>
      <c r="AP282" s="152"/>
    </row>
    <row r="283" spans="1:42" x14ac:dyDescent="0.2">
      <c r="A283" s="150"/>
      <c r="B283" s="151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  <c r="Z283" s="152"/>
      <c r="AA283" s="152"/>
      <c r="AB283" s="152"/>
      <c r="AC283" s="152"/>
      <c r="AD283" s="152"/>
      <c r="AE283" s="152"/>
      <c r="AF283" s="152"/>
      <c r="AG283" s="152"/>
      <c r="AH283" s="152"/>
      <c r="AI283" s="152"/>
      <c r="AJ283" s="152"/>
      <c r="AK283" s="152"/>
      <c r="AL283" s="152"/>
      <c r="AM283" s="152"/>
      <c r="AN283" s="152"/>
      <c r="AO283" s="152"/>
      <c r="AP283" s="152"/>
    </row>
    <row r="284" spans="1:42" x14ac:dyDescent="0.2">
      <c r="A284" s="150"/>
      <c r="B284" s="151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  <c r="Z284" s="152"/>
      <c r="AA284" s="152"/>
      <c r="AB284" s="152"/>
      <c r="AC284" s="152"/>
      <c r="AD284" s="152"/>
      <c r="AE284" s="152"/>
      <c r="AF284" s="152"/>
      <c r="AG284" s="152"/>
      <c r="AH284" s="152"/>
      <c r="AI284" s="152"/>
      <c r="AJ284" s="152"/>
      <c r="AK284" s="152"/>
      <c r="AL284" s="152"/>
      <c r="AM284" s="152"/>
      <c r="AN284" s="152"/>
      <c r="AO284" s="152"/>
      <c r="AP284" s="152"/>
    </row>
    <row r="285" spans="1:42" x14ac:dyDescent="0.2">
      <c r="A285" s="152"/>
      <c r="B285" s="151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  <c r="Z285" s="152"/>
      <c r="AA285" s="152"/>
      <c r="AB285" s="152"/>
      <c r="AC285" s="152"/>
      <c r="AD285" s="152"/>
      <c r="AE285" s="152"/>
      <c r="AF285" s="152"/>
      <c r="AG285" s="152"/>
      <c r="AH285" s="152"/>
      <c r="AI285" s="152"/>
      <c r="AJ285" s="152"/>
      <c r="AK285" s="152"/>
      <c r="AL285" s="152"/>
      <c r="AM285" s="152"/>
      <c r="AN285" s="152"/>
      <c r="AO285" s="152"/>
      <c r="AP285" s="152"/>
    </row>
    <row r="286" spans="1:42" x14ac:dyDescent="0.2">
      <c r="A286" s="150"/>
      <c r="B286" s="151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  <c r="Z286" s="152"/>
      <c r="AA286" s="152"/>
      <c r="AB286" s="152"/>
      <c r="AC286" s="152"/>
      <c r="AD286" s="152"/>
      <c r="AE286" s="152"/>
      <c r="AF286" s="152"/>
      <c r="AG286" s="152"/>
      <c r="AH286" s="152"/>
      <c r="AI286" s="152"/>
      <c r="AJ286" s="152"/>
      <c r="AK286" s="152"/>
      <c r="AL286" s="152"/>
      <c r="AM286" s="152"/>
      <c r="AN286" s="152"/>
      <c r="AO286" s="152"/>
      <c r="AP286" s="152"/>
    </row>
    <row r="287" spans="1:42" x14ac:dyDescent="0.2">
      <c r="A287" s="153" t="s">
        <v>1164</v>
      </c>
      <c r="B287" s="154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  <c r="Z287" s="152"/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</row>
    <row r="289" spans="1:42" x14ac:dyDescent="0.2">
      <c r="A289" s="157" t="s">
        <v>1154</v>
      </c>
      <c r="B289" s="158"/>
      <c r="C289" s="158"/>
      <c r="D289" s="158"/>
      <c r="E289" s="158"/>
      <c r="F289" s="158"/>
      <c r="G289" s="158"/>
    </row>
    <row r="290" spans="1:42" x14ac:dyDescent="0.2">
      <c r="A290" s="157"/>
      <c r="B290" s="158"/>
      <c r="C290" s="158"/>
      <c r="D290" s="158"/>
      <c r="E290" s="158"/>
      <c r="F290" s="158"/>
      <c r="G290" s="158"/>
    </row>
    <row r="291" spans="1:42" x14ac:dyDescent="0.2">
      <c r="A291" s="157" t="s">
        <v>93</v>
      </c>
      <c r="B291" s="158"/>
      <c r="C291" s="158"/>
      <c r="D291" s="158"/>
      <c r="E291" s="158"/>
      <c r="F291" s="158"/>
      <c r="G291" s="158"/>
    </row>
    <row r="292" spans="1:42" x14ac:dyDescent="0.2">
      <c r="A292" s="157" t="s">
        <v>94</v>
      </c>
      <c r="B292" s="158">
        <v>20337891237</v>
      </c>
      <c r="C292" s="158"/>
      <c r="D292" s="158"/>
      <c r="E292" s="158"/>
      <c r="F292" s="158"/>
      <c r="G292" s="158"/>
    </row>
    <row r="293" spans="1:42" x14ac:dyDescent="0.2">
      <c r="A293" s="157" t="s">
        <v>95</v>
      </c>
      <c r="B293" s="158"/>
      <c r="C293" s="158"/>
      <c r="D293" s="158"/>
      <c r="E293" s="158"/>
      <c r="F293" s="158" t="s">
        <v>1623</v>
      </c>
      <c r="G293" s="158"/>
    </row>
    <row r="295" spans="1:42" x14ac:dyDescent="0.2">
      <c r="A295" s="155" t="s">
        <v>1167</v>
      </c>
      <c r="B295" s="155" t="s">
        <v>1165</v>
      </c>
      <c r="C295" s="138" t="s">
        <v>1155</v>
      </c>
      <c r="D295" s="139"/>
      <c r="E295" s="140"/>
      <c r="F295" s="140"/>
      <c r="G295" s="140"/>
      <c r="H295" s="140"/>
      <c r="I295" s="140"/>
      <c r="J295" s="140"/>
      <c r="K295" s="140"/>
      <c r="L295" s="141"/>
      <c r="M295" s="138" t="s">
        <v>1156</v>
      </c>
      <c r="N295" s="140"/>
      <c r="O295" s="140"/>
      <c r="P295" s="140"/>
      <c r="Q295" s="140"/>
      <c r="R295" s="140"/>
      <c r="S295" s="140"/>
      <c r="T295" s="141"/>
      <c r="U295" s="142" t="s">
        <v>1157</v>
      </c>
      <c r="V295" s="142"/>
      <c r="W295" s="142"/>
      <c r="X295" s="142"/>
      <c r="Y295" s="138" t="s">
        <v>1158</v>
      </c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1"/>
      <c r="AK295" s="143" t="s">
        <v>1159</v>
      </c>
      <c r="AL295" s="140"/>
      <c r="AM295" s="140"/>
      <c r="AN295" s="140"/>
      <c r="AO295" s="140"/>
      <c r="AP295" s="141"/>
    </row>
    <row r="296" spans="1:42" x14ac:dyDescent="0.2">
      <c r="A296" s="156" t="s">
        <v>1168</v>
      </c>
      <c r="B296" s="156" t="s">
        <v>1166</v>
      </c>
      <c r="C296" s="144">
        <v>10</v>
      </c>
      <c r="D296" s="145">
        <v>12</v>
      </c>
      <c r="E296" s="145">
        <v>16</v>
      </c>
      <c r="F296" s="145">
        <v>20</v>
      </c>
      <c r="G296" s="145">
        <v>21</v>
      </c>
      <c r="H296" s="145">
        <v>33</v>
      </c>
      <c r="I296" s="145">
        <v>34</v>
      </c>
      <c r="J296" s="145">
        <v>38</v>
      </c>
      <c r="K296" s="145">
        <v>39</v>
      </c>
      <c r="L296" s="145"/>
      <c r="M296" s="146" t="s">
        <v>1160</v>
      </c>
      <c r="N296" s="146" t="s">
        <v>1161</v>
      </c>
      <c r="O296" s="146" t="s">
        <v>1162</v>
      </c>
      <c r="P296" s="146" t="s">
        <v>1163</v>
      </c>
      <c r="Q296" s="145">
        <v>402</v>
      </c>
      <c r="R296" s="145">
        <v>42</v>
      </c>
      <c r="S296" s="145">
        <v>46</v>
      </c>
      <c r="T296" s="145"/>
      <c r="U296" s="145">
        <v>50</v>
      </c>
      <c r="V296" s="145">
        <v>58</v>
      </c>
      <c r="W296" s="145">
        <v>59</v>
      </c>
      <c r="X296" s="145"/>
      <c r="Y296" s="145">
        <v>60</v>
      </c>
      <c r="Z296" s="145">
        <v>61</v>
      </c>
      <c r="AA296" s="145">
        <v>62</v>
      </c>
      <c r="AB296" s="145">
        <v>63</v>
      </c>
      <c r="AC296" s="145">
        <v>65</v>
      </c>
      <c r="AD296" s="145">
        <v>66</v>
      </c>
      <c r="AE296" s="145">
        <v>67</v>
      </c>
      <c r="AF296" s="145">
        <v>68</v>
      </c>
      <c r="AG296" s="145">
        <v>69</v>
      </c>
      <c r="AH296" s="145">
        <v>96</v>
      </c>
      <c r="AI296" s="145">
        <v>97</v>
      </c>
      <c r="AJ296" s="145"/>
      <c r="AK296" s="145">
        <v>70</v>
      </c>
      <c r="AL296" s="145">
        <v>75</v>
      </c>
      <c r="AM296" s="145">
        <v>76</v>
      </c>
      <c r="AN296" s="145">
        <v>77</v>
      </c>
      <c r="AO296" s="145">
        <v>79</v>
      </c>
      <c r="AP296" s="145"/>
    </row>
    <row r="297" spans="1:42" x14ac:dyDescent="0.2">
      <c r="A297" s="156"/>
      <c r="B297" s="156"/>
      <c r="C297" s="144"/>
      <c r="D297" s="145"/>
      <c r="E297" s="145"/>
      <c r="F297" s="145"/>
      <c r="G297" s="145"/>
      <c r="H297" s="145"/>
      <c r="I297" s="145"/>
      <c r="J297" s="145"/>
      <c r="K297" s="145"/>
      <c r="L297" s="145"/>
      <c r="M297" s="146"/>
      <c r="N297" s="146"/>
      <c r="O297" s="146"/>
      <c r="P297" s="146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  <c r="AN297" s="145"/>
      <c r="AO297" s="145"/>
      <c r="AP297" s="145"/>
    </row>
    <row r="298" spans="1:42" x14ac:dyDescent="0.2">
      <c r="A298" s="156"/>
      <c r="B298" s="156"/>
      <c r="C298" s="144"/>
      <c r="D298" s="145"/>
      <c r="E298" s="145"/>
      <c r="F298" s="145"/>
      <c r="G298" s="145"/>
      <c r="H298" s="145"/>
      <c r="I298" s="145"/>
      <c r="J298" s="145"/>
      <c r="K298" s="145"/>
      <c r="L298" s="145"/>
      <c r="M298" s="146"/>
      <c r="N298" s="146"/>
      <c r="O298" s="146"/>
      <c r="P298" s="146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  <c r="AG298" s="145"/>
      <c r="AH298" s="145"/>
      <c r="AI298" s="145"/>
      <c r="AJ298" s="145"/>
      <c r="AK298" s="145"/>
      <c r="AL298" s="145"/>
      <c r="AM298" s="145"/>
      <c r="AN298" s="145"/>
      <c r="AO298" s="145"/>
      <c r="AP298" s="145"/>
    </row>
    <row r="299" spans="1:42" x14ac:dyDescent="0.2">
      <c r="A299" s="156"/>
      <c r="B299" s="156"/>
      <c r="C299" s="144"/>
      <c r="D299" s="145"/>
      <c r="E299" s="145"/>
      <c r="F299" s="145"/>
      <c r="G299" s="145"/>
      <c r="H299" s="145"/>
      <c r="I299" s="145"/>
      <c r="J299" s="145"/>
      <c r="K299" s="145"/>
      <c r="L299" s="145"/>
      <c r="M299" s="146"/>
      <c r="N299" s="146"/>
      <c r="O299" s="146"/>
      <c r="P299" s="146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</row>
    <row r="300" spans="1:42" x14ac:dyDescent="0.2">
      <c r="A300" s="156"/>
      <c r="B300" s="156"/>
      <c r="C300" s="144"/>
      <c r="D300" s="145"/>
      <c r="E300" s="145"/>
      <c r="F300" s="145"/>
      <c r="G300" s="145"/>
      <c r="H300" s="145"/>
      <c r="I300" s="145"/>
      <c r="J300" s="145"/>
      <c r="K300" s="145"/>
      <c r="L300" s="145"/>
      <c r="M300" s="146"/>
      <c r="N300" s="146"/>
      <c r="O300" s="146"/>
      <c r="P300" s="146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  <c r="AG300" s="145"/>
      <c r="AH300" s="145"/>
      <c r="AI300" s="145"/>
      <c r="AJ300" s="145"/>
      <c r="AK300" s="145"/>
      <c r="AL300" s="145"/>
      <c r="AM300" s="145"/>
      <c r="AN300" s="145"/>
      <c r="AO300" s="145"/>
      <c r="AP300" s="145"/>
    </row>
    <row r="301" spans="1:42" x14ac:dyDescent="0.2">
      <c r="A301" s="156"/>
      <c r="B301" s="156"/>
      <c r="C301" s="144"/>
      <c r="D301" s="145"/>
      <c r="E301" s="145"/>
      <c r="F301" s="145"/>
      <c r="G301" s="145"/>
      <c r="H301" s="145"/>
      <c r="I301" s="145"/>
      <c r="J301" s="145"/>
      <c r="K301" s="145"/>
      <c r="L301" s="145"/>
      <c r="M301" s="146"/>
      <c r="N301" s="146"/>
      <c r="O301" s="146"/>
      <c r="P301" s="146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45"/>
      <c r="AF301" s="145"/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</row>
    <row r="302" spans="1:42" x14ac:dyDescent="0.2">
      <c r="A302" s="156"/>
      <c r="B302" s="156"/>
      <c r="C302" s="144"/>
      <c r="D302" s="145"/>
      <c r="E302" s="145"/>
      <c r="F302" s="145"/>
      <c r="G302" s="145"/>
      <c r="H302" s="145"/>
      <c r="I302" s="145"/>
      <c r="J302" s="145"/>
      <c r="K302" s="145"/>
      <c r="L302" s="145"/>
      <c r="M302" s="146"/>
      <c r="N302" s="146"/>
      <c r="O302" s="146"/>
      <c r="P302" s="146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45"/>
      <c r="AF302" s="145"/>
      <c r="AG302" s="145"/>
      <c r="AH302" s="145"/>
      <c r="AI302" s="145"/>
      <c r="AJ302" s="145"/>
      <c r="AK302" s="145"/>
      <c r="AL302" s="145"/>
      <c r="AM302" s="145"/>
      <c r="AN302" s="145"/>
      <c r="AO302" s="145"/>
      <c r="AP302" s="145"/>
    </row>
    <row r="303" spans="1:42" x14ac:dyDescent="0.2">
      <c r="A303" s="156"/>
      <c r="B303" s="156"/>
      <c r="C303" s="144"/>
      <c r="D303" s="145"/>
      <c r="E303" s="145"/>
      <c r="F303" s="145"/>
      <c r="G303" s="145"/>
      <c r="H303" s="145"/>
      <c r="I303" s="145"/>
      <c r="J303" s="145"/>
      <c r="K303" s="145"/>
      <c r="L303" s="145"/>
      <c r="M303" s="146"/>
      <c r="N303" s="146"/>
      <c r="O303" s="146"/>
      <c r="P303" s="146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  <c r="AN303" s="145"/>
      <c r="AO303" s="145"/>
      <c r="AP303" s="145"/>
    </row>
    <row r="304" spans="1:42" x14ac:dyDescent="0.2">
      <c r="A304" s="156"/>
      <c r="B304" s="156"/>
      <c r="C304" s="144"/>
      <c r="D304" s="145"/>
      <c r="E304" s="145"/>
      <c r="F304" s="145"/>
      <c r="G304" s="145"/>
      <c r="H304" s="145"/>
      <c r="I304" s="145"/>
      <c r="J304" s="145"/>
      <c r="K304" s="145"/>
      <c r="L304" s="145"/>
      <c r="M304" s="146"/>
      <c r="N304" s="146"/>
      <c r="O304" s="146"/>
      <c r="P304" s="146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  <c r="AN304" s="145"/>
      <c r="AO304" s="145"/>
      <c r="AP304" s="145"/>
    </row>
    <row r="305" spans="1:42" x14ac:dyDescent="0.2">
      <c r="A305" s="156"/>
      <c r="B305" s="156"/>
      <c r="C305" s="144"/>
      <c r="D305" s="145"/>
      <c r="E305" s="145"/>
      <c r="F305" s="145"/>
      <c r="G305" s="145"/>
      <c r="H305" s="145"/>
      <c r="I305" s="145"/>
      <c r="J305" s="145"/>
      <c r="K305" s="145"/>
      <c r="L305" s="145"/>
      <c r="M305" s="146"/>
      <c r="N305" s="146"/>
      <c r="O305" s="146"/>
      <c r="P305" s="146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</row>
    <row r="306" spans="1:42" x14ac:dyDescent="0.2">
      <c r="A306" s="156"/>
      <c r="B306" s="156"/>
      <c r="C306" s="144"/>
      <c r="D306" s="145"/>
      <c r="E306" s="145"/>
      <c r="F306" s="145"/>
      <c r="G306" s="145"/>
      <c r="H306" s="145"/>
      <c r="I306" s="145"/>
      <c r="J306" s="145"/>
      <c r="K306" s="145"/>
      <c r="L306" s="145"/>
      <c r="M306" s="146"/>
      <c r="N306" s="146"/>
      <c r="O306" s="146"/>
      <c r="P306" s="146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  <c r="AG306" s="145"/>
      <c r="AH306" s="145"/>
      <c r="AI306" s="145"/>
      <c r="AJ306" s="145"/>
      <c r="AK306" s="145"/>
      <c r="AL306" s="145"/>
      <c r="AM306" s="145"/>
      <c r="AN306" s="145"/>
      <c r="AO306" s="145"/>
      <c r="AP306" s="145"/>
    </row>
    <row r="307" spans="1:42" x14ac:dyDescent="0.2">
      <c r="A307" s="156"/>
      <c r="B307" s="156"/>
      <c r="C307" s="144"/>
      <c r="D307" s="145"/>
      <c r="E307" s="145"/>
      <c r="F307" s="145"/>
      <c r="G307" s="145"/>
      <c r="H307" s="145"/>
      <c r="I307" s="145"/>
      <c r="J307" s="145"/>
      <c r="K307" s="145"/>
      <c r="L307" s="145"/>
      <c r="M307" s="146"/>
      <c r="N307" s="146"/>
      <c r="O307" s="146"/>
      <c r="P307" s="146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5"/>
      <c r="AG307" s="145"/>
      <c r="AH307" s="145"/>
      <c r="AI307" s="145"/>
      <c r="AJ307" s="145"/>
      <c r="AK307" s="145"/>
      <c r="AL307" s="145"/>
      <c r="AM307" s="145"/>
      <c r="AN307" s="145"/>
      <c r="AO307" s="145"/>
      <c r="AP307" s="145"/>
    </row>
    <row r="308" spans="1:42" x14ac:dyDescent="0.2">
      <c r="A308" s="156"/>
      <c r="B308" s="156"/>
      <c r="C308" s="144"/>
      <c r="D308" s="145"/>
      <c r="E308" s="145"/>
      <c r="F308" s="145"/>
      <c r="G308" s="145"/>
      <c r="H308" s="145"/>
      <c r="I308" s="145"/>
      <c r="J308" s="145"/>
      <c r="K308" s="145"/>
      <c r="L308" s="145"/>
      <c r="M308" s="146"/>
      <c r="N308" s="146"/>
      <c r="O308" s="146"/>
      <c r="P308" s="146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45"/>
      <c r="AF308" s="145"/>
      <c r="AG308" s="145"/>
      <c r="AH308" s="145"/>
      <c r="AI308" s="145"/>
      <c r="AJ308" s="145"/>
      <c r="AK308" s="145"/>
      <c r="AL308" s="145"/>
      <c r="AM308" s="145"/>
      <c r="AN308" s="145"/>
      <c r="AO308" s="145"/>
      <c r="AP308" s="145"/>
    </row>
    <row r="309" spans="1:42" x14ac:dyDescent="0.2">
      <c r="A309" s="156"/>
      <c r="B309" s="156"/>
      <c r="C309" s="144"/>
      <c r="D309" s="145"/>
      <c r="E309" s="145"/>
      <c r="F309" s="145"/>
      <c r="G309" s="145"/>
      <c r="H309" s="145"/>
      <c r="I309" s="145"/>
      <c r="J309" s="145"/>
      <c r="K309" s="145"/>
      <c r="L309" s="145"/>
      <c r="M309" s="146"/>
      <c r="N309" s="146"/>
      <c r="O309" s="146"/>
      <c r="P309" s="146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45"/>
      <c r="AF309" s="145"/>
      <c r="AG309" s="145"/>
      <c r="AH309" s="145"/>
      <c r="AI309" s="145"/>
      <c r="AJ309" s="145"/>
      <c r="AK309" s="145"/>
      <c r="AL309" s="145"/>
      <c r="AM309" s="145"/>
      <c r="AN309" s="145"/>
      <c r="AO309" s="145"/>
      <c r="AP309" s="145"/>
    </row>
    <row r="310" spans="1:42" x14ac:dyDescent="0.2">
      <c r="A310" s="145"/>
      <c r="B310" s="145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9"/>
      <c r="N310" s="149"/>
      <c r="O310" s="149"/>
      <c r="P310" s="149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8"/>
      <c r="AP310" s="148"/>
    </row>
    <row r="311" spans="1:42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9"/>
      <c r="N311" s="149"/>
      <c r="O311" s="149"/>
      <c r="P311" s="149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  <c r="AD311" s="148"/>
      <c r="AE311" s="148"/>
      <c r="AF311" s="148"/>
      <c r="AG311" s="148"/>
      <c r="AH311" s="148"/>
      <c r="AI311" s="148"/>
      <c r="AJ311" s="148"/>
      <c r="AK311" s="148"/>
      <c r="AL311" s="148"/>
      <c r="AM311" s="148"/>
      <c r="AN311" s="148"/>
      <c r="AO311" s="148"/>
      <c r="AP311" s="148"/>
    </row>
    <row r="312" spans="1:42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9"/>
      <c r="N312" s="149"/>
      <c r="O312" s="149"/>
      <c r="P312" s="149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8"/>
      <c r="AP312" s="148"/>
    </row>
    <row r="313" spans="1:42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9"/>
      <c r="N313" s="149"/>
      <c r="O313" s="149"/>
      <c r="P313" s="149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8"/>
      <c r="AP313" s="148"/>
    </row>
    <row r="314" spans="1:42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9"/>
      <c r="N314" s="149"/>
      <c r="O314" s="149"/>
      <c r="P314" s="149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8"/>
      <c r="AP314" s="148"/>
    </row>
    <row r="315" spans="1:42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9"/>
      <c r="N315" s="149"/>
      <c r="O315" s="149"/>
      <c r="P315" s="149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  <c r="AD315" s="148"/>
      <c r="AE315" s="148"/>
      <c r="AF315" s="148"/>
      <c r="AG315" s="148"/>
      <c r="AH315" s="148"/>
      <c r="AI315" s="148"/>
      <c r="AJ315" s="148"/>
      <c r="AK315" s="148"/>
      <c r="AL315" s="148"/>
      <c r="AM315" s="148"/>
      <c r="AN315" s="148"/>
      <c r="AO315" s="148"/>
      <c r="AP315" s="148"/>
    </row>
    <row r="316" spans="1:42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9"/>
      <c r="N316" s="149"/>
      <c r="O316" s="149"/>
      <c r="P316" s="149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8"/>
      <c r="AP316" s="148"/>
    </row>
    <row r="317" spans="1:42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9"/>
      <c r="N317" s="149"/>
      <c r="O317" s="149"/>
      <c r="P317" s="149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8"/>
      <c r="AP317" s="148"/>
    </row>
    <row r="318" spans="1:42" x14ac:dyDescent="0.2">
      <c r="A318" s="150"/>
      <c r="B318" s="151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  <c r="Z318" s="152"/>
      <c r="AA318" s="152"/>
      <c r="AB318" s="152"/>
      <c r="AC318" s="152"/>
      <c r="AD318" s="152"/>
      <c r="AE318" s="152"/>
      <c r="AF318" s="152"/>
      <c r="AG318" s="152"/>
      <c r="AH318" s="152"/>
      <c r="AI318" s="152"/>
      <c r="AJ318" s="152"/>
      <c r="AK318" s="152"/>
      <c r="AL318" s="152"/>
      <c r="AM318" s="152"/>
      <c r="AN318" s="152"/>
      <c r="AO318" s="152"/>
      <c r="AP318" s="152"/>
    </row>
    <row r="319" spans="1:42" x14ac:dyDescent="0.2">
      <c r="A319" s="150"/>
      <c r="B319" s="151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  <c r="Z319" s="152"/>
      <c r="AA319" s="152"/>
      <c r="AB319" s="152"/>
      <c r="AC319" s="152"/>
      <c r="AD319" s="152"/>
      <c r="AE319" s="152"/>
      <c r="AF319" s="152"/>
      <c r="AG319" s="152"/>
      <c r="AH319" s="152"/>
      <c r="AI319" s="152"/>
      <c r="AJ319" s="152"/>
      <c r="AK319" s="152"/>
      <c r="AL319" s="152"/>
      <c r="AM319" s="152"/>
      <c r="AN319" s="152"/>
      <c r="AO319" s="152"/>
      <c r="AP319" s="152"/>
    </row>
    <row r="320" spans="1:42" x14ac:dyDescent="0.2">
      <c r="A320" s="150"/>
      <c r="B320" s="151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  <c r="Z320" s="152"/>
      <c r="AA320" s="152"/>
      <c r="AB320" s="152"/>
      <c r="AC320" s="152"/>
      <c r="AD320" s="152"/>
      <c r="AE320" s="152"/>
      <c r="AF320" s="152"/>
      <c r="AG320" s="152"/>
      <c r="AH320" s="152"/>
      <c r="AI320" s="152"/>
      <c r="AJ320" s="152"/>
      <c r="AK320" s="152"/>
      <c r="AL320" s="152"/>
      <c r="AM320" s="152"/>
      <c r="AN320" s="152"/>
      <c r="AO320" s="152"/>
      <c r="AP320" s="152"/>
    </row>
    <row r="321" spans="1:42" x14ac:dyDescent="0.2">
      <c r="A321" s="152"/>
      <c r="B321" s="151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  <c r="Z321" s="152"/>
      <c r="AA321" s="152"/>
      <c r="AB321" s="152"/>
      <c r="AC321" s="152"/>
      <c r="AD321" s="152"/>
      <c r="AE321" s="152"/>
      <c r="AF321" s="152"/>
      <c r="AG321" s="152"/>
      <c r="AH321" s="152"/>
      <c r="AI321" s="152"/>
      <c r="AJ321" s="152"/>
      <c r="AK321" s="152"/>
      <c r="AL321" s="152"/>
      <c r="AM321" s="152"/>
      <c r="AN321" s="152"/>
      <c r="AO321" s="152"/>
      <c r="AP321" s="152"/>
    </row>
    <row r="322" spans="1:42" x14ac:dyDescent="0.2">
      <c r="A322" s="150"/>
      <c r="B322" s="151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  <c r="Z322" s="152"/>
      <c r="AA322" s="152"/>
      <c r="AB322" s="152"/>
      <c r="AC322" s="152"/>
      <c r="AD322" s="152"/>
      <c r="AE322" s="152"/>
      <c r="AF322" s="152"/>
      <c r="AG322" s="152"/>
      <c r="AH322" s="152"/>
      <c r="AI322" s="152"/>
      <c r="AJ322" s="152"/>
      <c r="AK322" s="152"/>
      <c r="AL322" s="152"/>
      <c r="AM322" s="152"/>
      <c r="AN322" s="152"/>
      <c r="AO322" s="152"/>
      <c r="AP322" s="152"/>
    </row>
    <row r="323" spans="1:42" x14ac:dyDescent="0.2">
      <c r="A323" s="153" t="s">
        <v>1164</v>
      </c>
      <c r="B323" s="154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  <c r="Z323" s="152"/>
      <c r="AA323" s="152"/>
      <c r="AB323" s="152"/>
      <c r="AC323" s="152"/>
      <c r="AD323" s="152"/>
      <c r="AE323" s="152"/>
      <c r="AF323" s="152"/>
      <c r="AG323" s="152"/>
      <c r="AH323" s="152"/>
      <c r="AI323" s="152"/>
      <c r="AJ323" s="152"/>
      <c r="AK323" s="152"/>
      <c r="AL323" s="152"/>
      <c r="AM323" s="152"/>
      <c r="AN323" s="152"/>
      <c r="AO323" s="152"/>
      <c r="AP323" s="152"/>
    </row>
    <row r="325" spans="1:42" x14ac:dyDescent="0.2">
      <c r="A325" s="157" t="s">
        <v>1154</v>
      </c>
      <c r="B325" s="158"/>
      <c r="C325" s="158"/>
      <c r="D325" s="158"/>
      <c r="E325" s="158"/>
      <c r="F325" s="158"/>
      <c r="G325" s="158"/>
    </row>
    <row r="326" spans="1:42" x14ac:dyDescent="0.2">
      <c r="A326" s="157"/>
      <c r="B326" s="158"/>
      <c r="C326" s="158"/>
      <c r="D326" s="158"/>
      <c r="E326" s="158"/>
      <c r="F326" s="158"/>
      <c r="G326" s="158"/>
    </row>
    <row r="327" spans="1:42" x14ac:dyDescent="0.2">
      <c r="A327" s="157" t="s">
        <v>93</v>
      </c>
      <c r="B327" s="158"/>
      <c r="C327" s="158"/>
      <c r="D327" s="158"/>
      <c r="E327" s="158"/>
      <c r="F327" s="158"/>
      <c r="G327" s="158"/>
    </row>
    <row r="328" spans="1:42" x14ac:dyDescent="0.2">
      <c r="A328" s="157" t="s">
        <v>94</v>
      </c>
      <c r="B328" s="158">
        <v>20337891237</v>
      </c>
      <c r="C328" s="158"/>
      <c r="D328" s="158"/>
      <c r="E328" s="158"/>
      <c r="F328" s="158"/>
      <c r="G328" s="158"/>
    </row>
    <row r="329" spans="1:42" x14ac:dyDescent="0.2">
      <c r="A329" s="157" t="s">
        <v>95</v>
      </c>
      <c r="B329" s="158"/>
      <c r="C329" s="158"/>
      <c r="D329" s="158"/>
      <c r="E329" s="158"/>
      <c r="F329" s="158" t="s">
        <v>1623</v>
      </c>
      <c r="G329" s="158"/>
    </row>
    <row r="331" spans="1:42" x14ac:dyDescent="0.2">
      <c r="A331" s="155" t="s">
        <v>1167</v>
      </c>
      <c r="B331" s="155" t="s">
        <v>1165</v>
      </c>
      <c r="C331" s="138" t="s">
        <v>1155</v>
      </c>
      <c r="D331" s="139"/>
      <c r="E331" s="140"/>
      <c r="F331" s="140"/>
      <c r="G331" s="140"/>
      <c r="H331" s="140"/>
      <c r="I331" s="140"/>
      <c r="J331" s="140"/>
      <c r="K331" s="140"/>
      <c r="L331" s="141"/>
      <c r="M331" s="138" t="s">
        <v>1156</v>
      </c>
      <c r="N331" s="140"/>
      <c r="O331" s="140"/>
      <c r="P331" s="140"/>
      <c r="Q331" s="140"/>
      <c r="R331" s="140"/>
      <c r="S331" s="140"/>
      <c r="T331" s="141"/>
      <c r="U331" s="142" t="s">
        <v>1157</v>
      </c>
      <c r="V331" s="142"/>
      <c r="W331" s="142"/>
      <c r="X331" s="142"/>
      <c r="Y331" s="138" t="s">
        <v>1158</v>
      </c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1"/>
      <c r="AK331" s="143" t="s">
        <v>1159</v>
      </c>
      <c r="AL331" s="140"/>
      <c r="AM331" s="140"/>
      <c r="AN331" s="140"/>
      <c r="AO331" s="140"/>
      <c r="AP331" s="141"/>
    </row>
    <row r="332" spans="1:42" x14ac:dyDescent="0.2">
      <c r="A332" s="156" t="s">
        <v>1168</v>
      </c>
      <c r="B332" s="156" t="s">
        <v>1166</v>
      </c>
      <c r="C332" s="144">
        <v>10</v>
      </c>
      <c r="D332" s="145">
        <v>12</v>
      </c>
      <c r="E332" s="145">
        <v>16</v>
      </c>
      <c r="F332" s="145">
        <v>20</v>
      </c>
      <c r="G332" s="145">
        <v>21</v>
      </c>
      <c r="H332" s="145">
        <v>33</v>
      </c>
      <c r="I332" s="145">
        <v>34</v>
      </c>
      <c r="J332" s="145">
        <v>38</v>
      </c>
      <c r="K332" s="145">
        <v>39</v>
      </c>
      <c r="L332" s="145"/>
      <c r="M332" s="146" t="s">
        <v>1160</v>
      </c>
      <c r="N332" s="146" t="s">
        <v>1161</v>
      </c>
      <c r="O332" s="146" t="s">
        <v>1162</v>
      </c>
      <c r="P332" s="146" t="s">
        <v>1163</v>
      </c>
      <c r="Q332" s="145">
        <v>402</v>
      </c>
      <c r="R332" s="145">
        <v>42</v>
      </c>
      <c r="S332" s="145">
        <v>46</v>
      </c>
      <c r="T332" s="145"/>
      <c r="U332" s="145">
        <v>50</v>
      </c>
      <c r="V332" s="145">
        <v>58</v>
      </c>
      <c r="W332" s="145">
        <v>59</v>
      </c>
      <c r="X332" s="145"/>
      <c r="Y332" s="145">
        <v>60</v>
      </c>
      <c r="Z332" s="145">
        <v>61</v>
      </c>
      <c r="AA332" s="145">
        <v>62</v>
      </c>
      <c r="AB332" s="145">
        <v>63</v>
      </c>
      <c r="AC332" s="145">
        <v>65</v>
      </c>
      <c r="AD332" s="145">
        <v>66</v>
      </c>
      <c r="AE332" s="145">
        <v>67</v>
      </c>
      <c r="AF332" s="145">
        <v>68</v>
      </c>
      <c r="AG332" s="145">
        <v>69</v>
      </c>
      <c r="AH332" s="145">
        <v>96</v>
      </c>
      <c r="AI332" s="145">
        <v>97</v>
      </c>
      <c r="AJ332" s="145"/>
      <c r="AK332" s="145">
        <v>70</v>
      </c>
      <c r="AL332" s="145">
        <v>75</v>
      </c>
      <c r="AM332" s="145">
        <v>76</v>
      </c>
      <c r="AN332" s="145">
        <v>77</v>
      </c>
      <c r="AO332" s="145">
        <v>79</v>
      </c>
      <c r="AP332" s="145"/>
    </row>
    <row r="333" spans="1:42" x14ac:dyDescent="0.2">
      <c r="A333" s="156"/>
      <c r="B333" s="156"/>
      <c r="C333" s="144"/>
      <c r="D333" s="145"/>
      <c r="E333" s="145"/>
      <c r="F333" s="145"/>
      <c r="G333" s="145"/>
      <c r="H333" s="145"/>
      <c r="I333" s="145"/>
      <c r="J333" s="145"/>
      <c r="K333" s="145"/>
      <c r="L333" s="145"/>
      <c r="M333" s="146"/>
      <c r="N333" s="146"/>
      <c r="O333" s="146"/>
      <c r="P333" s="146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45"/>
      <c r="AF333" s="145"/>
      <c r="AG333" s="145"/>
      <c r="AH333" s="145"/>
      <c r="AI333" s="145"/>
      <c r="AJ333" s="145"/>
      <c r="AK333" s="145"/>
      <c r="AL333" s="145"/>
      <c r="AM333" s="145"/>
      <c r="AN333" s="145"/>
      <c r="AO333" s="145"/>
      <c r="AP333" s="145"/>
    </row>
    <row r="334" spans="1:42" x14ac:dyDescent="0.2">
      <c r="A334" s="156"/>
      <c r="B334" s="156"/>
      <c r="C334" s="144"/>
      <c r="D334" s="145"/>
      <c r="E334" s="145"/>
      <c r="F334" s="145"/>
      <c r="G334" s="145"/>
      <c r="H334" s="145"/>
      <c r="I334" s="145"/>
      <c r="J334" s="145"/>
      <c r="K334" s="145"/>
      <c r="L334" s="145"/>
      <c r="M334" s="146"/>
      <c r="N334" s="146"/>
      <c r="O334" s="146"/>
      <c r="P334" s="146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45"/>
      <c r="AF334" s="145"/>
      <c r="AG334" s="145"/>
      <c r="AH334" s="145"/>
      <c r="AI334" s="145"/>
      <c r="AJ334" s="145"/>
      <c r="AK334" s="145"/>
      <c r="AL334" s="145"/>
      <c r="AM334" s="145"/>
      <c r="AN334" s="145"/>
      <c r="AO334" s="145"/>
      <c r="AP334" s="145"/>
    </row>
    <row r="335" spans="1:42" x14ac:dyDescent="0.2">
      <c r="A335" s="156"/>
      <c r="B335" s="156"/>
      <c r="C335" s="144"/>
      <c r="D335" s="145"/>
      <c r="E335" s="145"/>
      <c r="F335" s="145"/>
      <c r="G335" s="145"/>
      <c r="H335" s="145"/>
      <c r="I335" s="145"/>
      <c r="J335" s="145"/>
      <c r="K335" s="145"/>
      <c r="L335" s="145"/>
      <c r="M335" s="146"/>
      <c r="N335" s="146"/>
      <c r="O335" s="146"/>
      <c r="P335" s="146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45"/>
      <c r="AF335" s="145"/>
      <c r="AG335" s="145"/>
      <c r="AH335" s="145"/>
      <c r="AI335" s="145"/>
      <c r="AJ335" s="145"/>
      <c r="AK335" s="145"/>
      <c r="AL335" s="145"/>
      <c r="AM335" s="145"/>
      <c r="AN335" s="145"/>
      <c r="AO335" s="145"/>
      <c r="AP335" s="145"/>
    </row>
    <row r="336" spans="1:42" x14ac:dyDescent="0.2">
      <c r="A336" s="156"/>
      <c r="B336" s="156"/>
      <c r="C336" s="144"/>
      <c r="D336" s="145"/>
      <c r="E336" s="145"/>
      <c r="F336" s="145"/>
      <c r="G336" s="145"/>
      <c r="H336" s="145"/>
      <c r="I336" s="145"/>
      <c r="J336" s="145"/>
      <c r="K336" s="145"/>
      <c r="L336" s="145"/>
      <c r="M336" s="146"/>
      <c r="N336" s="146"/>
      <c r="O336" s="146"/>
      <c r="P336" s="146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45"/>
      <c r="AF336" s="145"/>
      <c r="AG336" s="145"/>
      <c r="AH336" s="145"/>
      <c r="AI336" s="145"/>
      <c r="AJ336" s="145"/>
      <c r="AK336" s="145"/>
      <c r="AL336" s="145"/>
      <c r="AM336" s="145"/>
      <c r="AN336" s="145"/>
      <c r="AO336" s="145"/>
      <c r="AP336" s="145"/>
    </row>
    <row r="337" spans="1:42" x14ac:dyDescent="0.2">
      <c r="A337" s="156"/>
      <c r="B337" s="156"/>
      <c r="C337" s="144"/>
      <c r="D337" s="145"/>
      <c r="E337" s="145"/>
      <c r="F337" s="145"/>
      <c r="G337" s="145"/>
      <c r="H337" s="145"/>
      <c r="I337" s="145"/>
      <c r="J337" s="145"/>
      <c r="K337" s="145"/>
      <c r="L337" s="145"/>
      <c r="M337" s="146"/>
      <c r="N337" s="146"/>
      <c r="O337" s="146"/>
      <c r="P337" s="146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45"/>
      <c r="AF337" s="145"/>
      <c r="AG337" s="145"/>
      <c r="AH337" s="145"/>
      <c r="AI337" s="145"/>
      <c r="AJ337" s="145"/>
      <c r="AK337" s="145"/>
      <c r="AL337" s="145"/>
      <c r="AM337" s="145"/>
      <c r="AN337" s="145"/>
      <c r="AO337" s="145"/>
      <c r="AP337" s="145"/>
    </row>
    <row r="338" spans="1:42" x14ac:dyDescent="0.2">
      <c r="A338" s="156"/>
      <c r="B338" s="156"/>
      <c r="C338" s="144"/>
      <c r="D338" s="145"/>
      <c r="E338" s="145"/>
      <c r="F338" s="145"/>
      <c r="G338" s="145"/>
      <c r="H338" s="145"/>
      <c r="I338" s="145"/>
      <c r="J338" s="145"/>
      <c r="K338" s="145"/>
      <c r="L338" s="145"/>
      <c r="M338" s="146"/>
      <c r="N338" s="146"/>
      <c r="O338" s="146"/>
      <c r="P338" s="146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45"/>
      <c r="AF338" s="145"/>
      <c r="AG338" s="145"/>
      <c r="AH338" s="145"/>
      <c r="AI338" s="145"/>
      <c r="AJ338" s="145"/>
      <c r="AK338" s="145"/>
      <c r="AL338" s="145"/>
      <c r="AM338" s="145"/>
      <c r="AN338" s="145"/>
      <c r="AO338" s="145"/>
      <c r="AP338" s="145"/>
    </row>
    <row r="339" spans="1:42" x14ac:dyDescent="0.2">
      <c r="A339" s="156"/>
      <c r="B339" s="156"/>
      <c r="C339" s="144"/>
      <c r="D339" s="145"/>
      <c r="E339" s="145"/>
      <c r="F339" s="145"/>
      <c r="G339" s="145"/>
      <c r="H339" s="145"/>
      <c r="I339" s="145"/>
      <c r="J339" s="145"/>
      <c r="K339" s="145"/>
      <c r="L339" s="145"/>
      <c r="M339" s="146"/>
      <c r="N339" s="146"/>
      <c r="O339" s="146"/>
      <c r="P339" s="146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45"/>
      <c r="AF339" s="145"/>
      <c r="AG339" s="145"/>
      <c r="AH339" s="145"/>
      <c r="AI339" s="145"/>
      <c r="AJ339" s="145"/>
      <c r="AK339" s="145"/>
      <c r="AL339" s="145"/>
      <c r="AM339" s="145"/>
      <c r="AN339" s="145"/>
      <c r="AO339" s="145"/>
      <c r="AP339" s="145"/>
    </row>
    <row r="340" spans="1:42" x14ac:dyDescent="0.2">
      <c r="A340" s="156"/>
      <c r="B340" s="156"/>
      <c r="C340" s="144"/>
      <c r="D340" s="145"/>
      <c r="E340" s="145"/>
      <c r="F340" s="145"/>
      <c r="G340" s="145"/>
      <c r="H340" s="145"/>
      <c r="I340" s="145"/>
      <c r="J340" s="145"/>
      <c r="K340" s="145"/>
      <c r="L340" s="145"/>
      <c r="M340" s="146"/>
      <c r="N340" s="146"/>
      <c r="O340" s="146"/>
      <c r="P340" s="146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45"/>
      <c r="AF340" s="145"/>
      <c r="AG340" s="145"/>
      <c r="AH340" s="145"/>
      <c r="AI340" s="145"/>
      <c r="AJ340" s="145"/>
      <c r="AK340" s="145"/>
      <c r="AL340" s="145"/>
      <c r="AM340" s="145"/>
      <c r="AN340" s="145"/>
      <c r="AO340" s="145"/>
      <c r="AP340" s="145"/>
    </row>
    <row r="341" spans="1:42" x14ac:dyDescent="0.2">
      <c r="A341" s="156"/>
      <c r="B341" s="156"/>
      <c r="C341" s="144"/>
      <c r="D341" s="145"/>
      <c r="E341" s="145"/>
      <c r="F341" s="145"/>
      <c r="G341" s="145"/>
      <c r="H341" s="145"/>
      <c r="I341" s="145"/>
      <c r="J341" s="145"/>
      <c r="K341" s="145"/>
      <c r="L341" s="145"/>
      <c r="M341" s="146"/>
      <c r="N341" s="146"/>
      <c r="O341" s="146"/>
      <c r="P341" s="146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45"/>
      <c r="AF341" s="145"/>
      <c r="AG341" s="145"/>
      <c r="AH341" s="145"/>
      <c r="AI341" s="145"/>
      <c r="AJ341" s="145"/>
      <c r="AK341" s="145"/>
      <c r="AL341" s="145"/>
      <c r="AM341" s="145"/>
      <c r="AN341" s="145"/>
      <c r="AO341" s="145"/>
      <c r="AP341" s="145"/>
    </row>
    <row r="342" spans="1:42" x14ac:dyDescent="0.2">
      <c r="A342" s="156"/>
      <c r="B342" s="156"/>
      <c r="C342" s="144"/>
      <c r="D342" s="145"/>
      <c r="E342" s="145"/>
      <c r="F342" s="145"/>
      <c r="G342" s="145"/>
      <c r="H342" s="145"/>
      <c r="I342" s="145"/>
      <c r="J342" s="145"/>
      <c r="K342" s="145"/>
      <c r="L342" s="145"/>
      <c r="M342" s="146"/>
      <c r="N342" s="146"/>
      <c r="O342" s="146"/>
      <c r="P342" s="146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45"/>
      <c r="AF342" s="145"/>
      <c r="AG342" s="145"/>
      <c r="AH342" s="145"/>
      <c r="AI342" s="145"/>
      <c r="AJ342" s="145"/>
      <c r="AK342" s="145"/>
      <c r="AL342" s="145"/>
      <c r="AM342" s="145"/>
      <c r="AN342" s="145"/>
      <c r="AO342" s="145"/>
      <c r="AP342" s="145"/>
    </row>
    <row r="343" spans="1:42" x14ac:dyDescent="0.2">
      <c r="A343" s="156"/>
      <c r="B343" s="156"/>
      <c r="C343" s="144"/>
      <c r="D343" s="145"/>
      <c r="E343" s="145"/>
      <c r="F343" s="145"/>
      <c r="G343" s="145"/>
      <c r="H343" s="145"/>
      <c r="I343" s="145"/>
      <c r="J343" s="145"/>
      <c r="K343" s="145"/>
      <c r="L343" s="145"/>
      <c r="M343" s="146"/>
      <c r="N343" s="146"/>
      <c r="O343" s="146"/>
      <c r="P343" s="146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45"/>
      <c r="AF343" s="145"/>
      <c r="AG343" s="145"/>
      <c r="AH343" s="145"/>
      <c r="AI343" s="145"/>
      <c r="AJ343" s="145"/>
      <c r="AK343" s="145"/>
      <c r="AL343" s="145"/>
      <c r="AM343" s="145"/>
      <c r="AN343" s="145"/>
      <c r="AO343" s="145"/>
      <c r="AP343" s="145"/>
    </row>
    <row r="344" spans="1:42" x14ac:dyDescent="0.2">
      <c r="A344" s="156"/>
      <c r="B344" s="156"/>
      <c r="C344" s="144"/>
      <c r="D344" s="145"/>
      <c r="E344" s="145"/>
      <c r="F344" s="145"/>
      <c r="G344" s="145"/>
      <c r="H344" s="145"/>
      <c r="I344" s="145"/>
      <c r="J344" s="145"/>
      <c r="K344" s="145"/>
      <c r="L344" s="145"/>
      <c r="M344" s="146"/>
      <c r="N344" s="146"/>
      <c r="O344" s="146"/>
      <c r="P344" s="146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45"/>
      <c r="AF344" s="145"/>
      <c r="AG344" s="145"/>
      <c r="AH344" s="145"/>
      <c r="AI344" s="145"/>
      <c r="AJ344" s="145"/>
      <c r="AK344" s="145"/>
      <c r="AL344" s="145"/>
      <c r="AM344" s="145"/>
      <c r="AN344" s="145"/>
      <c r="AO344" s="145"/>
      <c r="AP344" s="145"/>
    </row>
    <row r="345" spans="1:42" x14ac:dyDescent="0.2">
      <c r="A345" s="156"/>
      <c r="B345" s="156"/>
      <c r="C345" s="144"/>
      <c r="D345" s="145"/>
      <c r="E345" s="145"/>
      <c r="F345" s="145"/>
      <c r="G345" s="145"/>
      <c r="H345" s="145"/>
      <c r="I345" s="145"/>
      <c r="J345" s="145"/>
      <c r="K345" s="145"/>
      <c r="L345" s="145"/>
      <c r="M345" s="146"/>
      <c r="N345" s="146"/>
      <c r="O345" s="146"/>
      <c r="P345" s="146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5"/>
      <c r="AF345" s="145"/>
      <c r="AG345" s="145"/>
      <c r="AH345" s="145"/>
      <c r="AI345" s="145"/>
      <c r="AJ345" s="145"/>
      <c r="AK345" s="145"/>
      <c r="AL345" s="145"/>
      <c r="AM345" s="145"/>
      <c r="AN345" s="145"/>
      <c r="AO345" s="145"/>
      <c r="AP345" s="145"/>
    </row>
    <row r="346" spans="1:42" x14ac:dyDescent="0.2">
      <c r="A346" s="145"/>
      <c r="B346" s="145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9"/>
      <c r="N346" s="149"/>
      <c r="O346" s="149"/>
      <c r="P346" s="149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  <c r="AB346" s="148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8"/>
      <c r="AP346" s="148"/>
    </row>
    <row r="347" spans="1:42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9"/>
      <c r="N347" s="149"/>
      <c r="O347" s="149"/>
      <c r="P347" s="149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  <c r="AB347" s="148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8"/>
      <c r="AP347" s="148"/>
    </row>
    <row r="348" spans="1:42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9"/>
      <c r="N348" s="149"/>
      <c r="O348" s="149"/>
      <c r="P348" s="149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  <c r="AB348" s="148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8"/>
      <c r="AP348" s="148"/>
    </row>
    <row r="349" spans="1:42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9"/>
      <c r="N349" s="149"/>
      <c r="O349" s="149"/>
      <c r="P349" s="149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  <c r="AB349" s="148"/>
      <c r="AC349" s="148"/>
      <c r="AD349" s="148"/>
      <c r="AE349" s="148"/>
      <c r="AF349" s="148"/>
      <c r="AG349" s="148"/>
      <c r="AH349" s="148"/>
      <c r="AI349" s="148"/>
      <c r="AJ349" s="148"/>
      <c r="AK349" s="148"/>
      <c r="AL349" s="148"/>
      <c r="AM349" s="148"/>
      <c r="AN349" s="148"/>
      <c r="AO349" s="148"/>
      <c r="AP349" s="148"/>
    </row>
    <row r="350" spans="1:42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9"/>
      <c r="N350" s="149"/>
      <c r="O350" s="149"/>
      <c r="P350" s="149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  <c r="AB350" s="148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8"/>
      <c r="AP350" s="148"/>
    </row>
    <row r="351" spans="1:42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9"/>
      <c r="N351" s="149"/>
      <c r="O351" s="149"/>
      <c r="P351" s="149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  <c r="AB351" s="148"/>
      <c r="AC351" s="148"/>
      <c r="AD351" s="148"/>
      <c r="AE351" s="148"/>
      <c r="AF351" s="148"/>
      <c r="AG351" s="148"/>
      <c r="AH351" s="148"/>
      <c r="AI351" s="148"/>
      <c r="AJ351" s="148"/>
      <c r="AK351" s="148"/>
      <c r="AL351" s="148"/>
      <c r="AM351" s="148"/>
      <c r="AN351" s="148"/>
      <c r="AO351" s="148"/>
      <c r="AP351" s="148"/>
    </row>
    <row r="352" spans="1:42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9"/>
      <c r="N352" s="149"/>
      <c r="O352" s="149"/>
      <c r="P352" s="149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  <c r="AB352" s="148"/>
      <c r="AC352" s="148"/>
      <c r="AD352" s="148"/>
      <c r="AE352" s="148"/>
      <c r="AF352" s="148"/>
      <c r="AG352" s="148"/>
      <c r="AH352" s="148"/>
      <c r="AI352" s="148"/>
      <c r="AJ352" s="148"/>
      <c r="AK352" s="148"/>
      <c r="AL352" s="148"/>
      <c r="AM352" s="148"/>
      <c r="AN352" s="148"/>
      <c r="AO352" s="148"/>
      <c r="AP352" s="148"/>
    </row>
    <row r="353" spans="1:42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9"/>
      <c r="N353" s="149"/>
      <c r="O353" s="149"/>
      <c r="P353" s="149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  <c r="AB353" s="148"/>
      <c r="AC353" s="148"/>
      <c r="AD353" s="148"/>
      <c r="AE353" s="148"/>
      <c r="AF353" s="148"/>
      <c r="AG353" s="148"/>
      <c r="AH353" s="148"/>
      <c r="AI353" s="148"/>
      <c r="AJ353" s="148"/>
      <c r="AK353" s="148"/>
      <c r="AL353" s="148"/>
      <c r="AM353" s="148"/>
      <c r="AN353" s="148"/>
      <c r="AO353" s="148"/>
      <c r="AP353" s="148"/>
    </row>
    <row r="354" spans="1:42" x14ac:dyDescent="0.2">
      <c r="A354" s="150"/>
      <c r="B354" s="151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  <c r="Z354" s="152"/>
      <c r="AA354" s="152"/>
      <c r="AB354" s="152"/>
      <c r="AC354" s="152"/>
      <c r="AD354" s="152"/>
      <c r="AE354" s="152"/>
      <c r="AF354" s="152"/>
      <c r="AG354" s="152"/>
      <c r="AH354" s="152"/>
      <c r="AI354" s="152"/>
      <c r="AJ354" s="152"/>
      <c r="AK354" s="152"/>
      <c r="AL354" s="152"/>
      <c r="AM354" s="152"/>
      <c r="AN354" s="152"/>
      <c r="AO354" s="152"/>
      <c r="AP354" s="152"/>
    </row>
    <row r="355" spans="1:42" x14ac:dyDescent="0.2">
      <c r="A355" s="150"/>
      <c r="B355" s="151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  <c r="Z355" s="152"/>
      <c r="AA355" s="152"/>
      <c r="AB355" s="152"/>
      <c r="AC355" s="152"/>
      <c r="AD355" s="152"/>
      <c r="AE355" s="152"/>
      <c r="AF355" s="152"/>
      <c r="AG355" s="152"/>
      <c r="AH355" s="152"/>
      <c r="AI355" s="152"/>
      <c r="AJ355" s="152"/>
      <c r="AK355" s="152"/>
      <c r="AL355" s="152"/>
      <c r="AM355" s="152"/>
      <c r="AN355" s="152"/>
      <c r="AO355" s="152"/>
      <c r="AP355" s="152"/>
    </row>
    <row r="356" spans="1:42" x14ac:dyDescent="0.2">
      <c r="A356" s="150"/>
      <c r="B356" s="151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  <c r="Z356" s="152"/>
      <c r="AA356" s="152"/>
      <c r="AB356" s="152"/>
      <c r="AC356" s="152"/>
      <c r="AD356" s="152"/>
      <c r="AE356" s="152"/>
      <c r="AF356" s="152"/>
      <c r="AG356" s="152"/>
      <c r="AH356" s="152"/>
      <c r="AI356" s="152"/>
      <c r="AJ356" s="152"/>
      <c r="AK356" s="152"/>
      <c r="AL356" s="152"/>
      <c r="AM356" s="152"/>
      <c r="AN356" s="152"/>
      <c r="AO356" s="152"/>
      <c r="AP356" s="152"/>
    </row>
    <row r="357" spans="1:42" x14ac:dyDescent="0.2">
      <c r="A357" s="152"/>
      <c r="B357" s="151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  <c r="Z357" s="152"/>
      <c r="AA357" s="152"/>
      <c r="AB357" s="152"/>
      <c r="AC357" s="152"/>
      <c r="AD357" s="152"/>
      <c r="AE357" s="152"/>
      <c r="AF357" s="152"/>
      <c r="AG357" s="152"/>
      <c r="AH357" s="152"/>
      <c r="AI357" s="152"/>
      <c r="AJ357" s="152"/>
      <c r="AK357" s="152"/>
      <c r="AL357" s="152"/>
      <c r="AM357" s="152"/>
      <c r="AN357" s="152"/>
      <c r="AO357" s="152"/>
      <c r="AP357" s="152"/>
    </row>
    <row r="358" spans="1:42" x14ac:dyDescent="0.2">
      <c r="A358" s="150"/>
      <c r="B358" s="151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  <c r="Z358" s="152"/>
      <c r="AA358" s="152"/>
      <c r="AB358" s="152"/>
      <c r="AC358" s="152"/>
      <c r="AD358" s="152"/>
      <c r="AE358" s="152"/>
      <c r="AF358" s="152"/>
      <c r="AG358" s="152"/>
      <c r="AH358" s="152"/>
      <c r="AI358" s="152"/>
      <c r="AJ358" s="152"/>
      <c r="AK358" s="152"/>
      <c r="AL358" s="152"/>
      <c r="AM358" s="152"/>
      <c r="AN358" s="152"/>
      <c r="AO358" s="152"/>
      <c r="AP358" s="152"/>
    </row>
    <row r="359" spans="1:42" x14ac:dyDescent="0.2">
      <c r="A359" s="153" t="s">
        <v>1164</v>
      </c>
      <c r="B359" s="154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  <c r="Z359" s="152"/>
      <c r="AA359" s="152"/>
      <c r="AB359" s="152"/>
      <c r="AC359" s="152"/>
      <c r="AD359" s="152"/>
      <c r="AE359" s="152"/>
      <c r="AF359" s="152"/>
      <c r="AG359" s="152"/>
      <c r="AH359" s="152"/>
      <c r="AI359" s="152"/>
      <c r="AJ359" s="152"/>
      <c r="AK359" s="152"/>
      <c r="AL359" s="152"/>
      <c r="AM359" s="152"/>
      <c r="AN359" s="152"/>
      <c r="AO359" s="152"/>
      <c r="AP359" s="152"/>
    </row>
    <row r="361" spans="1:42" x14ac:dyDescent="0.2">
      <c r="A361" s="157" t="s">
        <v>1154</v>
      </c>
      <c r="B361" s="158"/>
      <c r="C361" s="158"/>
      <c r="D361" s="158"/>
      <c r="E361" s="158"/>
      <c r="F361" s="158"/>
      <c r="G361" s="158"/>
    </row>
    <row r="362" spans="1:42" x14ac:dyDescent="0.2">
      <c r="A362" s="157"/>
      <c r="B362" s="158"/>
      <c r="C362" s="158"/>
      <c r="D362" s="158"/>
      <c r="E362" s="158"/>
      <c r="F362" s="158"/>
      <c r="G362" s="158"/>
    </row>
    <row r="363" spans="1:42" x14ac:dyDescent="0.2">
      <c r="A363" s="157" t="s">
        <v>93</v>
      </c>
      <c r="B363" s="158"/>
      <c r="C363" s="158"/>
      <c r="D363" s="158"/>
      <c r="E363" s="158"/>
      <c r="F363" s="158"/>
      <c r="G363" s="158"/>
    </row>
    <row r="364" spans="1:42" x14ac:dyDescent="0.2">
      <c r="A364" s="157" t="s">
        <v>94</v>
      </c>
      <c r="B364" s="158">
        <v>20337891237</v>
      </c>
      <c r="C364" s="158"/>
      <c r="D364" s="158"/>
      <c r="E364" s="158"/>
      <c r="F364" s="158"/>
      <c r="G364" s="158"/>
    </row>
    <row r="365" spans="1:42" x14ac:dyDescent="0.2">
      <c r="A365" s="157" t="s">
        <v>95</v>
      </c>
      <c r="B365" s="158"/>
      <c r="C365" s="158"/>
      <c r="D365" s="158"/>
      <c r="E365" s="158"/>
      <c r="F365" s="158" t="s">
        <v>1623</v>
      </c>
      <c r="G365" s="158"/>
    </row>
    <row r="367" spans="1:42" x14ac:dyDescent="0.2">
      <c r="A367" s="155" t="s">
        <v>1167</v>
      </c>
      <c r="B367" s="155" t="s">
        <v>1165</v>
      </c>
      <c r="C367" s="138" t="s">
        <v>1155</v>
      </c>
      <c r="D367" s="139"/>
      <c r="E367" s="140"/>
      <c r="F367" s="140"/>
      <c r="G367" s="140"/>
      <c r="H367" s="140"/>
      <c r="I367" s="140"/>
      <c r="J367" s="140"/>
      <c r="K367" s="140"/>
      <c r="L367" s="141"/>
      <c r="M367" s="138" t="s">
        <v>1156</v>
      </c>
      <c r="N367" s="140"/>
      <c r="O367" s="140"/>
      <c r="P367" s="140"/>
      <c r="Q367" s="140"/>
      <c r="R367" s="140"/>
      <c r="S367" s="140"/>
      <c r="T367" s="141"/>
      <c r="U367" s="142" t="s">
        <v>1157</v>
      </c>
      <c r="V367" s="142"/>
      <c r="W367" s="142"/>
      <c r="X367" s="142"/>
      <c r="Y367" s="138" t="s">
        <v>1158</v>
      </c>
      <c r="Z367" s="140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1"/>
      <c r="AK367" s="143" t="s">
        <v>1159</v>
      </c>
      <c r="AL367" s="140"/>
      <c r="AM367" s="140"/>
      <c r="AN367" s="140"/>
      <c r="AO367" s="140"/>
      <c r="AP367" s="141"/>
    </row>
    <row r="368" spans="1:42" x14ac:dyDescent="0.2">
      <c r="A368" s="156" t="s">
        <v>1168</v>
      </c>
      <c r="B368" s="156" t="s">
        <v>1166</v>
      </c>
      <c r="C368" s="144">
        <v>10</v>
      </c>
      <c r="D368" s="145">
        <v>12</v>
      </c>
      <c r="E368" s="145">
        <v>16</v>
      </c>
      <c r="F368" s="145">
        <v>20</v>
      </c>
      <c r="G368" s="145">
        <v>21</v>
      </c>
      <c r="H368" s="145">
        <v>33</v>
      </c>
      <c r="I368" s="145">
        <v>34</v>
      </c>
      <c r="J368" s="145">
        <v>38</v>
      </c>
      <c r="K368" s="145">
        <v>39</v>
      </c>
      <c r="L368" s="145"/>
      <c r="M368" s="146" t="s">
        <v>1160</v>
      </c>
      <c r="N368" s="146" t="s">
        <v>1161</v>
      </c>
      <c r="O368" s="146" t="s">
        <v>1162</v>
      </c>
      <c r="P368" s="146" t="s">
        <v>1163</v>
      </c>
      <c r="Q368" s="145">
        <v>402</v>
      </c>
      <c r="R368" s="145">
        <v>42</v>
      </c>
      <c r="S368" s="145">
        <v>46</v>
      </c>
      <c r="T368" s="145"/>
      <c r="U368" s="145">
        <v>50</v>
      </c>
      <c r="V368" s="145">
        <v>58</v>
      </c>
      <c r="W368" s="145">
        <v>59</v>
      </c>
      <c r="X368" s="145"/>
      <c r="Y368" s="145">
        <v>60</v>
      </c>
      <c r="Z368" s="145">
        <v>61</v>
      </c>
      <c r="AA368" s="145">
        <v>62</v>
      </c>
      <c r="AB368" s="145">
        <v>63</v>
      </c>
      <c r="AC368" s="145">
        <v>65</v>
      </c>
      <c r="AD368" s="145">
        <v>66</v>
      </c>
      <c r="AE368" s="145">
        <v>67</v>
      </c>
      <c r="AF368" s="145">
        <v>68</v>
      </c>
      <c r="AG368" s="145">
        <v>69</v>
      </c>
      <c r="AH368" s="145">
        <v>96</v>
      </c>
      <c r="AI368" s="145">
        <v>97</v>
      </c>
      <c r="AJ368" s="145"/>
      <c r="AK368" s="145">
        <v>70</v>
      </c>
      <c r="AL368" s="145">
        <v>75</v>
      </c>
      <c r="AM368" s="145">
        <v>76</v>
      </c>
      <c r="AN368" s="145">
        <v>77</v>
      </c>
      <c r="AO368" s="145">
        <v>79</v>
      </c>
      <c r="AP368" s="145"/>
    </row>
    <row r="369" spans="1:42" x14ac:dyDescent="0.2">
      <c r="A369" s="156"/>
      <c r="B369" s="156"/>
      <c r="C369" s="144"/>
      <c r="D369" s="145"/>
      <c r="E369" s="145"/>
      <c r="F369" s="145"/>
      <c r="G369" s="145"/>
      <c r="H369" s="145"/>
      <c r="I369" s="145"/>
      <c r="J369" s="145"/>
      <c r="K369" s="145"/>
      <c r="L369" s="145"/>
      <c r="M369" s="146"/>
      <c r="N369" s="146"/>
      <c r="O369" s="146"/>
      <c r="P369" s="146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45"/>
      <c r="AF369" s="145"/>
      <c r="AG369" s="145"/>
      <c r="AH369" s="145"/>
      <c r="AI369" s="145"/>
      <c r="AJ369" s="145"/>
      <c r="AK369" s="145"/>
      <c r="AL369" s="145"/>
      <c r="AM369" s="145"/>
      <c r="AN369" s="145"/>
      <c r="AO369" s="145"/>
      <c r="AP369" s="145"/>
    </row>
    <row r="370" spans="1:42" x14ac:dyDescent="0.2">
      <c r="A370" s="156"/>
      <c r="B370" s="156"/>
      <c r="C370" s="144"/>
      <c r="D370" s="145"/>
      <c r="E370" s="145"/>
      <c r="F370" s="145"/>
      <c r="G370" s="145"/>
      <c r="H370" s="145"/>
      <c r="I370" s="145"/>
      <c r="J370" s="145"/>
      <c r="K370" s="145"/>
      <c r="L370" s="145"/>
      <c r="M370" s="146"/>
      <c r="N370" s="146"/>
      <c r="O370" s="146"/>
      <c r="P370" s="146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5"/>
      <c r="AF370" s="145"/>
      <c r="AG370" s="145"/>
      <c r="AH370" s="145"/>
      <c r="AI370" s="145"/>
      <c r="AJ370" s="145"/>
      <c r="AK370" s="145"/>
      <c r="AL370" s="145"/>
      <c r="AM370" s="145"/>
      <c r="AN370" s="145"/>
      <c r="AO370" s="145"/>
      <c r="AP370" s="145"/>
    </row>
    <row r="371" spans="1:42" x14ac:dyDescent="0.2">
      <c r="A371" s="156"/>
      <c r="B371" s="156"/>
      <c r="C371" s="144"/>
      <c r="D371" s="145"/>
      <c r="E371" s="145"/>
      <c r="F371" s="145"/>
      <c r="G371" s="145"/>
      <c r="H371" s="145"/>
      <c r="I371" s="145"/>
      <c r="J371" s="145"/>
      <c r="K371" s="145"/>
      <c r="L371" s="145"/>
      <c r="M371" s="146"/>
      <c r="N371" s="146"/>
      <c r="O371" s="146"/>
      <c r="P371" s="146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5"/>
      <c r="AF371" s="145"/>
      <c r="AG371" s="145"/>
      <c r="AH371" s="145"/>
      <c r="AI371" s="145"/>
      <c r="AJ371" s="145"/>
      <c r="AK371" s="145"/>
      <c r="AL371" s="145"/>
      <c r="AM371" s="145"/>
      <c r="AN371" s="145"/>
      <c r="AO371" s="145"/>
      <c r="AP371" s="145"/>
    </row>
    <row r="372" spans="1:42" x14ac:dyDescent="0.2">
      <c r="A372" s="156"/>
      <c r="B372" s="156"/>
      <c r="C372" s="144"/>
      <c r="D372" s="145"/>
      <c r="E372" s="145"/>
      <c r="F372" s="145"/>
      <c r="G372" s="145"/>
      <c r="H372" s="145"/>
      <c r="I372" s="145"/>
      <c r="J372" s="145"/>
      <c r="K372" s="145"/>
      <c r="L372" s="145"/>
      <c r="M372" s="146"/>
      <c r="N372" s="146"/>
      <c r="O372" s="146"/>
      <c r="P372" s="146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45"/>
      <c r="AF372" s="145"/>
      <c r="AG372" s="145"/>
      <c r="AH372" s="145"/>
      <c r="AI372" s="145"/>
      <c r="AJ372" s="145"/>
      <c r="AK372" s="145"/>
      <c r="AL372" s="145"/>
      <c r="AM372" s="145"/>
      <c r="AN372" s="145"/>
      <c r="AO372" s="145"/>
      <c r="AP372" s="145"/>
    </row>
    <row r="373" spans="1:42" x14ac:dyDescent="0.2">
      <c r="A373" s="156"/>
      <c r="B373" s="156"/>
      <c r="C373" s="144"/>
      <c r="D373" s="145"/>
      <c r="E373" s="145"/>
      <c r="F373" s="145"/>
      <c r="G373" s="145"/>
      <c r="H373" s="145"/>
      <c r="I373" s="145"/>
      <c r="J373" s="145"/>
      <c r="K373" s="145"/>
      <c r="L373" s="145"/>
      <c r="M373" s="146"/>
      <c r="N373" s="146"/>
      <c r="O373" s="146"/>
      <c r="P373" s="146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45"/>
      <c r="AF373" s="145"/>
      <c r="AG373" s="145"/>
      <c r="AH373" s="145"/>
      <c r="AI373" s="145"/>
      <c r="AJ373" s="145"/>
      <c r="AK373" s="145"/>
      <c r="AL373" s="145"/>
      <c r="AM373" s="145"/>
      <c r="AN373" s="145"/>
      <c r="AO373" s="145"/>
      <c r="AP373" s="145"/>
    </row>
    <row r="374" spans="1:42" x14ac:dyDescent="0.2">
      <c r="A374" s="156"/>
      <c r="B374" s="156"/>
      <c r="C374" s="144"/>
      <c r="D374" s="145"/>
      <c r="E374" s="145"/>
      <c r="F374" s="145"/>
      <c r="G374" s="145"/>
      <c r="H374" s="145"/>
      <c r="I374" s="145"/>
      <c r="J374" s="145"/>
      <c r="K374" s="145"/>
      <c r="L374" s="145"/>
      <c r="M374" s="146"/>
      <c r="N374" s="146"/>
      <c r="O374" s="146"/>
      <c r="P374" s="146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45"/>
      <c r="AF374" s="145"/>
      <c r="AG374" s="145"/>
      <c r="AH374" s="145"/>
      <c r="AI374" s="145"/>
      <c r="AJ374" s="145"/>
      <c r="AK374" s="145"/>
      <c r="AL374" s="145"/>
      <c r="AM374" s="145"/>
      <c r="AN374" s="145"/>
      <c r="AO374" s="145"/>
      <c r="AP374" s="145"/>
    </row>
    <row r="375" spans="1:42" x14ac:dyDescent="0.2">
      <c r="A375" s="156"/>
      <c r="B375" s="156"/>
      <c r="C375" s="144"/>
      <c r="D375" s="145"/>
      <c r="E375" s="145"/>
      <c r="F375" s="145"/>
      <c r="G375" s="145"/>
      <c r="H375" s="145"/>
      <c r="I375" s="145"/>
      <c r="J375" s="145"/>
      <c r="K375" s="145"/>
      <c r="L375" s="145"/>
      <c r="M375" s="146"/>
      <c r="N375" s="146"/>
      <c r="O375" s="146"/>
      <c r="P375" s="146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45"/>
      <c r="AF375" s="145"/>
      <c r="AG375" s="145"/>
      <c r="AH375" s="145"/>
      <c r="AI375" s="145"/>
      <c r="AJ375" s="145"/>
      <c r="AK375" s="145"/>
      <c r="AL375" s="145"/>
      <c r="AM375" s="145"/>
      <c r="AN375" s="145"/>
      <c r="AO375" s="145"/>
      <c r="AP375" s="145"/>
    </row>
    <row r="376" spans="1:42" x14ac:dyDescent="0.2">
      <c r="A376" s="156"/>
      <c r="B376" s="156"/>
      <c r="C376" s="144"/>
      <c r="D376" s="145"/>
      <c r="E376" s="145"/>
      <c r="F376" s="145"/>
      <c r="G376" s="145"/>
      <c r="H376" s="145"/>
      <c r="I376" s="145"/>
      <c r="J376" s="145"/>
      <c r="K376" s="145"/>
      <c r="L376" s="145"/>
      <c r="M376" s="146"/>
      <c r="N376" s="146"/>
      <c r="O376" s="146"/>
      <c r="P376" s="146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45"/>
      <c r="AF376" s="145"/>
      <c r="AG376" s="145"/>
      <c r="AH376" s="145"/>
      <c r="AI376" s="145"/>
      <c r="AJ376" s="145"/>
      <c r="AK376" s="145"/>
      <c r="AL376" s="145"/>
      <c r="AM376" s="145"/>
      <c r="AN376" s="145"/>
      <c r="AO376" s="145"/>
      <c r="AP376" s="145"/>
    </row>
    <row r="377" spans="1:42" x14ac:dyDescent="0.2">
      <c r="A377" s="156"/>
      <c r="B377" s="156"/>
      <c r="C377" s="144"/>
      <c r="D377" s="145"/>
      <c r="E377" s="145"/>
      <c r="F377" s="145"/>
      <c r="G377" s="145"/>
      <c r="H377" s="145"/>
      <c r="I377" s="145"/>
      <c r="J377" s="145"/>
      <c r="K377" s="145"/>
      <c r="L377" s="145"/>
      <c r="M377" s="146"/>
      <c r="N377" s="146"/>
      <c r="O377" s="146"/>
      <c r="P377" s="146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45"/>
      <c r="AF377" s="145"/>
      <c r="AG377" s="145"/>
      <c r="AH377" s="145"/>
      <c r="AI377" s="145"/>
      <c r="AJ377" s="145"/>
      <c r="AK377" s="145"/>
      <c r="AL377" s="145"/>
      <c r="AM377" s="145"/>
      <c r="AN377" s="145"/>
      <c r="AO377" s="145"/>
      <c r="AP377" s="145"/>
    </row>
    <row r="378" spans="1:42" x14ac:dyDescent="0.2">
      <c r="A378" s="156"/>
      <c r="B378" s="156"/>
      <c r="C378" s="144"/>
      <c r="D378" s="145"/>
      <c r="E378" s="145"/>
      <c r="F378" s="145"/>
      <c r="G378" s="145"/>
      <c r="H378" s="145"/>
      <c r="I378" s="145"/>
      <c r="J378" s="145"/>
      <c r="K378" s="145"/>
      <c r="L378" s="145"/>
      <c r="M378" s="146"/>
      <c r="N378" s="146"/>
      <c r="O378" s="146"/>
      <c r="P378" s="146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45"/>
      <c r="AF378" s="145"/>
      <c r="AG378" s="145"/>
      <c r="AH378" s="145"/>
      <c r="AI378" s="145"/>
      <c r="AJ378" s="145"/>
      <c r="AK378" s="145"/>
      <c r="AL378" s="145"/>
      <c r="AM378" s="145"/>
      <c r="AN378" s="145"/>
      <c r="AO378" s="145"/>
      <c r="AP378" s="145"/>
    </row>
    <row r="379" spans="1:42" x14ac:dyDescent="0.2">
      <c r="A379" s="156"/>
      <c r="B379" s="156"/>
      <c r="C379" s="144"/>
      <c r="D379" s="145"/>
      <c r="E379" s="145"/>
      <c r="F379" s="145"/>
      <c r="G379" s="145"/>
      <c r="H379" s="145"/>
      <c r="I379" s="145"/>
      <c r="J379" s="145"/>
      <c r="K379" s="145"/>
      <c r="L379" s="145"/>
      <c r="M379" s="146"/>
      <c r="N379" s="146"/>
      <c r="O379" s="146"/>
      <c r="P379" s="146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5"/>
      <c r="AF379" s="145"/>
      <c r="AG379" s="145"/>
      <c r="AH379" s="145"/>
      <c r="AI379" s="145"/>
      <c r="AJ379" s="145"/>
      <c r="AK379" s="145"/>
      <c r="AL379" s="145"/>
      <c r="AM379" s="145"/>
      <c r="AN379" s="145"/>
      <c r="AO379" s="145"/>
      <c r="AP379" s="145"/>
    </row>
    <row r="380" spans="1:42" x14ac:dyDescent="0.2">
      <c r="A380" s="156"/>
      <c r="B380" s="156"/>
      <c r="C380" s="144"/>
      <c r="D380" s="145"/>
      <c r="E380" s="145"/>
      <c r="F380" s="145"/>
      <c r="G380" s="145"/>
      <c r="H380" s="145"/>
      <c r="I380" s="145"/>
      <c r="J380" s="145"/>
      <c r="K380" s="145"/>
      <c r="L380" s="145"/>
      <c r="M380" s="146"/>
      <c r="N380" s="146"/>
      <c r="O380" s="146"/>
      <c r="P380" s="146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5"/>
      <c r="AF380" s="145"/>
      <c r="AG380" s="145"/>
      <c r="AH380" s="145"/>
      <c r="AI380" s="145"/>
      <c r="AJ380" s="145"/>
      <c r="AK380" s="145"/>
      <c r="AL380" s="145"/>
      <c r="AM380" s="145"/>
      <c r="AN380" s="145"/>
      <c r="AO380" s="145"/>
      <c r="AP380" s="145"/>
    </row>
    <row r="381" spans="1:42" x14ac:dyDescent="0.2">
      <c r="A381" s="156"/>
      <c r="B381" s="156"/>
      <c r="C381" s="144"/>
      <c r="D381" s="145"/>
      <c r="E381" s="145"/>
      <c r="F381" s="145"/>
      <c r="G381" s="145"/>
      <c r="H381" s="145"/>
      <c r="I381" s="145"/>
      <c r="J381" s="145"/>
      <c r="K381" s="145"/>
      <c r="L381" s="145"/>
      <c r="M381" s="146"/>
      <c r="N381" s="146"/>
      <c r="O381" s="146"/>
      <c r="P381" s="146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5"/>
      <c r="AF381" s="145"/>
      <c r="AG381" s="145"/>
      <c r="AH381" s="145"/>
      <c r="AI381" s="145"/>
      <c r="AJ381" s="145"/>
      <c r="AK381" s="145"/>
      <c r="AL381" s="145"/>
      <c r="AM381" s="145"/>
      <c r="AN381" s="145"/>
      <c r="AO381" s="145"/>
      <c r="AP381" s="145"/>
    </row>
    <row r="382" spans="1:42" x14ac:dyDescent="0.2">
      <c r="A382" s="145"/>
      <c r="B382" s="145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9"/>
      <c r="N382" s="149"/>
      <c r="O382" s="149"/>
      <c r="P382" s="149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  <c r="AA382" s="148"/>
      <c r="AB382" s="148"/>
      <c r="AC382" s="148"/>
      <c r="AD382" s="148"/>
      <c r="AE382" s="148"/>
      <c r="AF382" s="148"/>
      <c r="AG382" s="148"/>
      <c r="AH382" s="148"/>
      <c r="AI382" s="148"/>
      <c r="AJ382" s="148"/>
      <c r="AK382" s="148"/>
      <c r="AL382" s="148"/>
      <c r="AM382" s="148"/>
      <c r="AN382" s="148"/>
      <c r="AO382" s="148"/>
      <c r="AP382" s="148"/>
    </row>
    <row r="383" spans="1:42" x14ac:dyDescent="0.2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9"/>
      <c r="N383" s="149"/>
      <c r="O383" s="149"/>
      <c r="P383" s="149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  <c r="AA383" s="148"/>
      <c r="AB383" s="148"/>
      <c r="AC383" s="148"/>
      <c r="AD383" s="148"/>
      <c r="AE383" s="148"/>
      <c r="AF383" s="148"/>
      <c r="AG383" s="148"/>
      <c r="AH383" s="148"/>
      <c r="AI383" s="148"/>
      <c r="AJ383" s="148"/>
      <c r="AK383" s="148"/>
      <c r="AL383" s="148"/>
      <c r="AM383" s="148"/>
      <c r="AN383" s="148"/>
      <c r="AO383" s="148"/>
      <c r="AP383" s="148"/>
    </row>
    <row r="384" spans="1:42" x14ac:dyDescent="0.2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9"/>
      <c r="N384" s="149"/>
      <c r="O384" s="149"/>
      <c r="P384" s="149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  <c r="AA384" s="148"/>
      <c r="AB384" s="148"/>
      <c r="AC384" s="148"/>
      <c r="AD384" s="148"/>
      <c r="AE384" s="148"/>
      <c r="AF384" s="148"/>
      <c r="AG384" s="148"/>
      <c r="AH384" s="148"/>
      <c r="AI384" s="148"/>
      <c r="AJ384" s="148"/>
      <c r="AK384" s="148"/>
      <c r="AL384" s="148"/>
      <c r="AM384" s="148"/>
      <c r="AN384" s="148"/>
      <c r="AO384" s="148"/>
      <c r="AP384" s="148"/>
    </row>
    <row r="385" spans="1:42" x14ac:dyDescent="0.2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9"/>
      <c r="N385" s="149"/>
      <c r="O385" s="149"/>
      <c r="P385" s="149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  <c r="AA385" s="148"/>
      <c r="AB385" s="148"/>
      <c r="AC385" s="148"/>
      <c r="AD385" s="148"/>
      <c r="AE385" s="148"/>
      <c r="AF385" s="148"/>
      <c r="AG385" s="148"/>
      <c r="AH385" s="148"/>
      <c r="AI385" s="148"/>
      <c r="AJ385" s="148"/>
      <c r="AK385" s="148"/>
      <c r="AL385" s="148"/>
      <c r="AM385" s="148"/>
      <c r="AN385" s="148"/>
      <c r="AO385" s="148"/>
      <c r="AP385" s="148"/>
    </row>
    <row r="386" spans="1:42" x14ac:dyDescent="0.2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9"/>
      <c r="N386" s="149"/>
      <c r="O386" s="149"/>
      <c r="P386" s="149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  <c r="AA386" s="148"/>
      <c r="AB386" s="148"/>
      <c r="AC386" s="148"/>
      <c r="AD386" s="148"/>
      <c r="AE386" s="148"/>
      <c r="AF386" s="148"/>
      <c r="AG386" s="148"/>
      <c r="AH386" s="148"/>
      <c r="AI386" s="148"/>
      <c r="AJ386" s="148"/>
      <c r="AK386" s="148"/>
      <c r="AL386" s="148"/>
      <c r="AM386" s="148"/>
      <c r="AN386" s="148"/>
      <c r="AO386" s="148"/>
      <c r="AP386" s="148"/>
    </row>
    <row r="387" spans="1:42" x14ac:dyDescent="0.2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9"/>
      <c r="N387" s="149"/>
      <c r="O387" s="149"/>
      <c r="P387" s="149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  <c r="AA387" s="148"/>
      <c r="AB387" s="148"/>
      <c r="AC387" s="148"/>
      <c r="AD387" s="148"/>
      <c r="AE387" s="148"/>
      <c r="AF387" s="148"/>
      <c r="AG387" s="148"/>
      <c r="AH387" s="148"/>
      <c r="AI387" s="148"/>
      <c r="AJ387" s="148"/>
      <c r="AK387" s="148"/>
      <c r="AL387" s="148"/>
      <c r="AM387" s="148"/>
      <c r="AN387" s="148"/>
      <c r="AO387" s="148"/>
      <c r="AP387" s="148"/>
    </row>
    <row r="388" spans="1:42" x14ac:dyDescent="0.2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9"/>
      <c r="N388" s="149"/>
      <c r="O388" s="149"/>
      <c r="P388" s="149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  <c r="AA388" s="148"/>
      <c r="AB388" s="148"/>
      <c r="AC388" s="148"/>
      <c r="AD388" s="148"/>
      <c r="AE388" s="148"/>
      <c r="AF388" s="148"/>
      <c r="AG388" s="148"/>
      <c r="AH388" s="148"/>
      <c r="AI388" s="148"/>
      <c r="AJ388" s="148"/>
      <c r="AK388" s="148"/>
      <c r="AL388" s="148"/>
      <c r="AM388" s="148"/>
      <c r="AN388" s="148"/>
      <c r="AO388" s="148"/>
      <c r="AP388" s="148"/>
    </row>
    <row r="389" spans="1:42" x14ac:dyDescent="0.2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9"/>
      <c r="N389" s="149"/>
      <c r="O389" s="149"/>
      <c r="P389" s="149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  <c r="AA389" s="148"/>
      <c r="AB389" s="148"/>
      <c r="AC389" s="148"/>
      <c r="AD389" s="148"/>
      <c r="AE389" s="148"/>
      <c r="AF389" s="148"/>
      <c r="AG389" s="148"/>
      <c r="AH389" s="148"/>
      <c r="AI389" s="148"/>
      <c r="AJ389" s="148"/>
      <c r="AK389" s="148"/>
      <c r="AL389" s="148"/>
      <c r="AM389" s="148"/>
      <c r="AN389" s="148"/>
      <c r="AO389" s="148"/>
      <c r="AP389" s="148"/>
    </row>
    <row r="390" spans="1:42" x14ac:dyDescent="0.2">
      <c r="A390" s="150"/>
      <c r="B390" s="151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  <c r="Z390" s="152"/>
      <c r="AA390" s="152"/>
      <c r="AB390" s="152"/>
      <c r="AC390" s="152"/>
      <c r="AD390" s="152"/>
      <c r="AE390" s="152"/>
      <c r="AF390" s="152"/>
      <c r="AG390" s="152"/>
      <c r="AH390" s="152"/>
      <c r="AI390" s="152"/>
      <c r="AJ390" s="152"/>
      <c r="AK390" s="152"/>
      <c r="AL390" s="152"/>
      <c r="AM390" s="152"/>
      <c r="AN390" s="152"/>
      <c r="AO390" s="152"/>
      <c r="AP390" s="152"/>
    </row>
    <row r="391" spans="1:42" x14ac:dyDescent="0.2">
      <c r="A391" s="150"/>
      <c r="B391" s="151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  <c r="Z391" s="152"/>
      <c r="AA391" s="152"/>
      <c r="AB391" s="152"/>
      <c r="AC391" s="152"/>
      <c r="AD391" s="152"/>
      <c r="AE391" s="152"/>
      <c r="AF391" s="152"/>
      <c r="AG391" s="152"/>
      <c r="AH391" s="152"/>
      <c r="AI391" s="152"/>
      <c r="AJ391" s="152"/>
      <c r="AK391" s="152"/>
      <c r="AL391" s="152"/>
      <c r="AM391" s="152"/>
      <c r="AN391" s="152"/>
      <c r="AO391" s="152"/>
      <c r="AP391" s="152"/>
    </row>
    <row r="392" spans="1:42" x14ac:dyDescent="0.2">
      <c r="A392" s="150"/>
      <c r="B392" s="151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  <c r="Z392" s="152"/>
      <c r="AA392" s="152"/>
      <c r="AB392" s="152"/>
      <c r="AC392" s="152"/>
      <c r="AD392" s="152"/>
      <c r="AE392" s="152"/>
      <c r="AF392" s="152"/>
      <c r="AG392" s="152"/>
      <c r="AH392" s="152"/>
      <c r="AI392" s="152"/>
      <c r="AJ392" s="152"/>
      <c r="AK392" s="152"/>
      <c r="AL392" s="152"/>
      <c r="AM392" s="152"/>
      <c r="AN392" s="152"/>
      <c r="AO392" s="152"/>
      <c r="AP392" s="152"/>
    </row>
    <row r="393" spans="1:42" x14ac:dyDescent="0.2">
      <c r="A393" s="152"/>
      <c r="B393" s="151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  <c r="AC393" s="152"/>
      <c r="AD393" s="152"/>
      <c r="AE393" s="152"/>
      <c r="AF393" s="152"/>
      <c r="AG393" s="152"/>
      <c r="AH393" s="152"/>
      <c r="AI393" s="152"/>
      <c r="AJ393" s="152"/>
      <c r="AK393" s="152"/>
      <c r="AL393" s="152"/>
      <c r="AM393" s="152"/>
      <c r="AN393" s="152"/>
      <c r="AO393" s="152"/>
      <c r="AP393" s="152"/>
    </row>
    <row r="394" spans="1:42" x14ac:dyDescent="0.2">
      <c r="A394" s="150"/>
      <c r="B394" s="151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  <c r="Z394" s="152"/>
      <c r="AA394" s="152"/>
      <c r="AB394" s="152"/>
      <c r="AC394" s="152"/>
      <c r="AD394" s="152"/>
      <c r="AE394" s="152"/>
      <c r="AF394" s="152"/>
      <c r="AG394" s="152"/>
      <c r="AH394" s="152"/>
      <c r="AI394" s="152"/>
      <c r="AJ394" s="152"/>
      <c r="AK394" s="152"/>
      <c r="AL394" s="152"/>
      <c r="AM394" s="152"/>
      <c r="AN394" s="152"/>
      <c r="AO394" s="152"/>
      <c r="AP394" s="152"/>
    </row>
    <row r="395" spans="1:42" x14ac:dyDescent="0.2">
      <c r="A395" s="153" t="s">
        <v>1164</v>
      </c>
      <c r="B395" s="154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  <c r="Z395" s="152"/>
      <c r="AA395" s="152"/>
      <c r="AB395" s="152"/>
      <c r="AC395" s="152"/>
      <c r="AD395" s="152"/>
      <c r="AE395" s="152"/>
      <c r="AF395" s="152"/>
      <c r="AG395" s="152"/>
      <c r="AH395" s="152"/>
      <c r="AI395" s="152"/>
      <c r="AJ395" s="152"/>
      <c r="AK395" s="152"/>
      <c r="AL395" s="152"/>
      <c r="AM395" s="152"/>
      <c r="AN395" s="152"/>
      <c r="AO395" s="152"/>
      <c r="AP395" s="152"/>
    </row>
    <row r="397" spans="1:42" x14ac:dyDescent="0.2">
      <c r="A397" s="157" t="s">
        <v>1154</v>
      </c>
      <c r="B397" s="158"/>
      <c r="C397" s="158"/>
      <c r="D397" s="158"/>
      <c r="E397" s="158"/>
      <c r="F397" s="158"/>
      <c r="G397" s="158"/>
    </row>
    <row r="398" spans="1:42" x14ac:dyDescent="0.2">
      <c r="A398" s="157"/>
      <c r="B398" s="158"/>
      <c r="C398" s="158"/>
      <c r="D398" s="158"/>
      <c r="E398" s="158"/>
      <c r="F398" s="158"/>
      <c r="G398" s="158"/>
    </row>
    <row r="399" spans="1:42" x14ac:dyDescent="0.2">
      <c r="A399" s="157" t="s">
        <v>93</v>
      </c>
      <c r="B399" s="158"/>
      <c r="C399" s="158"/>
      <c r="D399" s="158"/>
      <c r="E399" s="158"/>
      <c r="F399" s="158"/>
      <c r="G399" s="158"/>
    </row>
    <row r="400" spans="1:42" x14ac:dyDescent="0.2">
      <c r="A400" s="157" t="s">
        <v>94</v>
      </c>
      <c r="B400" s="158">
        <v>20337891237</v>
      </c>
      <c r="C400" s="158"/>
      <c r="D400" s="158"/>
      <c r="E400" s="158"/>
      <c r="F400" s="158"/>
      <c r="G400" s="158"/>
    </row>
    <row r="401" spans="1:42" x14ac:dyDescent="0.2">
      <c r="A401" s="157" t="s">
        <v>95</v>
      </c>
      <c r="B401" s="158"/>
      <c r="C401" s="158"/>
      <c r="D401" s="158"/>
      <c r="E401" s="158"/>
      <c r="F401" s="158" t="s">
        <v>1623</v>
      </c>
      <c r="G401" s="158"/>
    </row>
    <row r="403" spans="1:42" x14ac:dyDescent="0.2">
      <c r="A403" s="155" t="s">
        <v>1167</v>
      </c>
      <c r="B403" s="155" t="s">
        <v>1165</v>
      </c>
      <c r="C403" s="138" t="s">
        <v>1155</v>
      </c>
      <c r="D403" s="139"/>
      <c r="E403" s="140"/>
      <c r="F403" s="140"/>
      <c r="G403" s="140"/>
      <c r="H403" s="140"/>
      <c r="I403" s="140"/>
      <c r="J403" s="140"/>
      <c r="K403" s="140"/>
      <c r="L403" s="141"/>
      <c r="M403" s="138" t="s">
        <v>1156</v>
      </c>
      <c r="N403" s="140"/>
      <c r="O403" s="140"/>
      <c r="P403" s="140"/>
      <c r="Q403" s="140"/>
      <c r="R403" s="140"/>
      <c r="S403" s="140"/>
      <c r="T403" s="141"/>
      <c r="U403" s="142" t="s">
        <v>1157</v>
      </c>
      <c r="V403" s="142"/>
      <c r="W403" s="142"/>
      <c r="X403" s="142"/>
      <c r="Y403" s="138" t="s">
        <v>1158</v>
      </c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1"/>
      <c r="AK403" s="143" t="s">
        <v>1159</v>
      </c>
      <c r="AL403" s="140"/>
      <c r="AM403" s="140"/>
      <c r="AN403" s="140"/>
      <c r="AO403" s="140"/>
      <c r="AP403" s="141"/>
    </row>
    <row r="404" spans="1:42" x14ac:dyDescent="0.2">
      <c r="A404" s="156" t="s">
        <v>1168</v>
      </c>
      <c r="B404" s="156" t="s">
        <v>1166</v>
      </c>
      <c r="C404" s="144">
        <v>10</v>
      </c>
      <c r="D404" s="145">
        <v>12</v>
      </c>
      <c r="E404" s="145">
        <v>16</v>
      </c>
      <c r="F404" s="145">
        <v>20</v>
      </c>
      <c r="G404" s="145">
        <v>21</v>
      </c>
      <c r="H404" s="145">
        <v>33</v>
      </c>
      <c r="I404" s="145">
        <v>34</v>
      </c>
      <c r="J404" s="145">
        <v>38</v>
      </c>
      <c r="K404" s="145">
        <v>39</v>
      </c>
      <c r="L404" s="145"/>
      <c r="M404" s="146" t="s">
        <v>1160</v>
      </c>
      <c r="N404" s="146" t="s">
        <v>1161</v>
      </c>
      <c r="O404" s="146" t="s">
        <v>1162</v>
      </c>
      <c r="P404" s="146" t="s">
        <v>1163</v>
      </c>
      <c r="Q404" s="145">
        <v>402</v>
      </c>
      <c r="R404" s="145">
        <v>42</v>
      </c>
      <c r="S404" s="145">
        <v>46</v>
      </c>
      <c r="T404" s="145"/>
      <c r="U404" s="145">
        <v>50</v>
      </c>
      <c r="V404" s="145">
        <v>58</v>
      </c>
      <c r="W404" s="145">
        <v>59</v>
      </c>
      <c r="X404" s="145"/>
      <c r="Y404" s="145">
        <v>60</v>
      </c>
      <c r="Z404" s="145">
        <v>61</v>
      </c>
      <c r="AA404" s="145">
        <v>62</v>
      </c>
      <c r="AB404" s="145">
        <v>63</v>
      </c>
      <c r="AC404" s="145">
        <v>65</v>
      </c>
      <c r="AD404" s="145">
        <v>66</v>
      </c>
      <c r="AE404" s="145">
        <v>67</v>
      </c>
      <c r="AF404" s="145">
        <v>68</v>
      </c>
      <c r="AG404" s="145">
        <v>69</v>
      </c>
      <c r="AH404" s="145">
        <v>96</v>
      </c>
      <c r="AI404" s="145">
        <v>97</v>
      </c>
      <c r="AJ404" s="145"/>
      <c r="AK404" s="145">
        <v>70</v>
      </c>
      <c r="AL404" s="145">
        <v>75</v>
      </c>
      <c r="AM404" s="145">
        <v>76</v>
      </c>
      <c r="AN404" s="145">
        <v>77</v>
      </c>
      <c r="AO404" s="145">
        <v>79</v>
      </c>
      <c r="AP404" s="145"/>
    </row>
    <row r="405" spans="1:42" x14ac:dyDescent="0.2">
      <c r="A405" s="156"/>
      <c r="B405" s="156"/>
      <c r="C405" s="144"/>
      <c r="D405" s="145"/>
      <c r="E405" s="145"/>
      <c r="F405" s="145"/>
      <c r="G405" s="145"/>
      <c r="H405" s="145"/>
      <c r="I405" s="145"/>
      <c r="J405" s="145"/>
      <c r="K405" s="145"/>
      <c r="L405" s="145"/>
      <c r="M405" s="146"/>
      <c r="N405" s="146"/>
      <c r="O405" s="146"/>
      <c r="P405" s="146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45"/>
      <c r="AF405" s="145"/>
      <c r="AG405" s="145"/>
      <c r="AH405" s="145"/>
      <c r="AI405" s="145"/>
      <c r="AJ405" s="145"/>
      <c r="AK405" s="145"/>
      <c r="AL405" s="145"/>
      <c r="AM405" s="145"/>
      <c r="AN405" s="145"/>
      <c r="AO405" s="145"/>
      <c r="AP405" s="145"/>
    </row>
    <row r="406" spans="1:42" x14ac:dyDescent="0.2">
      <c r="A406" s="156"/>
      <c r="B406" s="156"/>
      <c r="C406" s="144"/>
      <c r="D406" s="145"/>
      <c r="E406" s="145"/>
      <c r="F406" s="145"/>
      <c r="G406" s="145"/>
      <c r="H406" s="145"/>
      <c r="I406" s="145"/>
      <c r="J406" s="145"/>
      <c r="K406" s="145"/>
      <c r="L406" s="145"/>
      <c r="M406" s="146"/>
      <c r="N406" s="146"/>
      <c r="O406" s="146"/>
      <c r="P406" s="146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45"/>
      <c r="AF406" s="145"/>
      <c r="AG406" s="145"/>
      <c r="AH406" s="145"/>
      <c r="AI406" s="145"/>
      <c r="AJ406" s="145"/>
      <c r="AK406" s="145"/>
      <c r="AL406" s="145"/>
      <c r="AM406" s="145"/>
      <c r="AN406" s="145"/>
      <c r="AO406" s="145"/>
      <c r="AP406" s="145"/>
    </row>
    <row r="407" spans="1:42" x14ac:dyDescent="0.2">
      <c r="A407" s="156"/>
      <c r="B407" s="156"/>
      <c r="C407" s="144"/>
      <c r="D407" s="145"/>
      <c r="E407" s="145"/>
      <c r="F407" s="145"/>
      <c r="G407" s="145"/>
      <c r="H407" s="145"/>
      <c r="I407" s="145"/>
      <c r="J407" s="145"/>
      <c r="K407" s="145"/>
      <c r="L407" s="145"/>
      <c r="M407" s="146"/>
      <c r="N407" s="146"/>
      <c r="O407" s="146"/>
      <c r="P407" s="146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45"/>
      <c r="AF407" s="145"/>
      <c r="AG407" s="145"/>
      <c r="AH407" s="145"/>
      <c r="AI407" s="145"/>
      <c r="AJ407" s="145"/>
      <c r="AK407" s="145"/>
      <c r="AL407" s="145"/>
      <c r="AM407" s="145"/>
      <c r="AN407" s="145"/>
      <c r="AO407" s="145"/>
      <c r="AP407" s="145"/>
    </row>
    <row r="408" spans="1:42" x14ac:dyDescent="0.2">
      <c r="A408" s="156"/>
      <c r="B408" s="156"/>
      <c r="C408" s="144"/>
      <c r="D408" s="145"/>
      <c r="E408" s="145"/>
      <c r="F408" s="145"/>
      <c r="G408" s="145"/>
      <c r="H408" s="145"/>
      <c r="I408" s="145"/>
      <c r="J408" s="145"/>
      <c r="K408" s="145"/>
      <c r="L408" s="145"/>
      <c r="M408" s="146"/>
      <c r="N408" s="146"/>
      <c r="O408" s="146"/>
      <c r="P408" s="146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5"/>
      <c r="AF408" s="145"/>
      <c r="AG408" s="145"/>
      <c r="AH408" s="145"/>
      <c r="AI408" s="145"/>
      <c r="AJ408" s="145"/>
      <c r="AK408" s="145"/>
      <c r="AL408" s="145"/>
      <c r="AM408" s="145"/>
      <c r="AN408" s="145"/>
      <c r="AO408" s="145"/>
      <c r="AP408" s="145"/>
    </row>
    <row r="409" spans="1:42" x14ac:dyDescent="0.2">
      <c r="A409" s="156"/>
      <c r="B409" s="156"/>
      <c r="C409" s="144"/>
      <c r="D409" s="145"/>
      <c r="E409" s="145"/>
      <c r="F409" s="145"/>
      <c r="G409" s="145"/>
      <c r="H409" s="145"/>
      <c r="I409" s="145"/>
      <c r="J409" s="145"/>
      <c r="K409" s="145"/>
      <c r="L409" s="145"/>
      <c r="M409" s="146"/>
      <c r="N409" s="146"/>
      <c r="O409" s="146"/>
      <c r="P409" s="146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5"/>
      <c r="AF409" s="145"/>
      <c r="AG409" s="145"/>
      <c r="AH409" s="145"/>
      <c r="AI409" s="145"/>
      <c r="AJ409" s="145"/>
      <c r="AK409" s="145"/>
      <c r="AL409" s="145"/>
      <c r="AM409" s="145"/>
      <c r="AN409" s="145"/>
      <c r="AO409" s="145"/>
      <c r="AP409" s="145"/>
    </row>
    <row r="410" spans="1:42" x14ac:dyDescent="0.2">
      <c r="A410" s="156"/>
      <c r="B410" s="156"/>
      <c r="C410" s="144"/>
      <c r="D410" s="145"/>
      <c r="E410" s="145"/>
      <c r="F410" s="145"/>
      <c r="G410" s="145"/>
      <c r="H410" s="145"/>
      <c r="I410" s="145"/>
      <c r="J410" s="145"/>
      <c r="K410" s="145"/>
      <c r="L410" s="145"/>
      <c r="M410" s="146"/>
      <c r="N410" s="146"/>
      <c r="O410" s="146"/>
      <c r="P410" s="146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45"/>
      <c r="AF410" s="145"/>
      <c r="AG410" s="145"/>
      <c r="AH410" s="145"/>
      <c r="AI410" s="145"/>
      <c r="AJ410" s="145"/>
      <c r="AK410" s="145"/>
      <c r="AL410" s="145"/>
      <c r="AM410" s="145"/>
      <c r="AN410" s="145"/>
      <c r="AO410" s="145"/>
      <c r="AP410" s="145"/>
    </row>
    <row r="411" spans="1:42" x14ac:dyDescent="0.2">
      <c r="A411" s="156"/>
      <c r="B411" s="156"/>
      <c r="C411" s="144"/>
      <c r="D411" s="145"/>
      <c r="E411" s="145"/>
      <c r="F411" s="145"/>
      <c r="G411" s="145"/>
      <c r="H411" s="145"/>
      <c r="I411" s="145"/>
      <c r="J411" s="145"/>
      <c r="K411" s="145"/>
      <c r="L411" s="145"/>
      <c r="M411" s="146"/>
      <c r="N411" s="146"/>
      <c r="O411" s="146"/>
      <c r="P411" s="146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45"/>
      <c r="AF411" s="145"/>
      <c r="AG411" s="145"/>
      <c r="AH411" s="145"/>
      <c r="AI411" s="145"/>
      <c r="AJ411" s="145"/>
      <c r="AK411" s="145"/>
      <c r="AL411" s="145"/>
      <c r="AM411" s="145"/>
      <c r="AN411" s="145"/>
      <c r="AO411" s="145"/>
      <c r="AP411" s="145"/>
    </row>
    <row r="412" spans="1:42" x14ac:dyDescent="0.2">
      <c r="A412" s="156"/>
      <c r="B412" s="156"/>
      <c r="C412" s="144"/>
      <c r="D412" s="145"/>
      <c r="E412" s="145"/>
      <c r="F412" s="145"/>
      <c r="G412" s="145"/>
      <c r="H412" s="145"/>
      <c r="I412" s="145"/>
      <c r="J412" s="145"/>
      <c r="K412" s="145"/>
      <c r="L412" s="145"/>
      <c r="M412" s="146"/>
      <c r="N412" s="146"/>
      <c r="O412" s="146"/>
      <c r="P412" s="146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5"/>
      <c r="AF412" s="145"/>
      <c r="AG412" s="145"/>
      <c r="AH412" s="145"/>
      <c r="AI412" s="145"/>
      <c r="AJ412" s="145"/>
      <c r="AK412" s="145"/>
      <c r="AL412" s="145"/>
      <c r="AM412" s="145"/>
      <c r="AN412" s="145"/>
      <c r="AO412" s="145"/>
      <c r="AP412" s="145"/>
    </row>
    <row r="413" spans="1:42" x14ac:dyDescent="0.2">
      <c r="A413" s="156"/>
      <c r="B413" s="156"/>
      <c r="C413" s="144"/>
      <c r="D413" s="145"/>
      <c r="E413" s="145"/>
      <c r="F413" s="145"/>
      <c r="G413" s="145"/>
      <c r="H413" s="145"/>
      <c r="I413" s="145"/>
      <c r="J413" s="145"/>
      <c r="K413" s="145"/>
      <c r="L413" s="145"/>
      <c r="M413" s="146"/>
      <c r="N413" s="146"/>
      <c r="O413" s="146"/>
      <c r="P413" s="146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5"/>
      <c r="AF413" s="145"/>
      <c r="AG413" s="145"/>
      <c r="AH413" s="145"/>
      <c r="AI413" s="145"/>
      <c r="AJ413" s="145"/>
      <c r="AK413" s="145"/>
      <c r="AL413" s="145"/>
      <c r="AM413" s="145"/>
      <c r="AN413" s="145"/>
      <c r="AO413" s="145"/>
      <c r="AP413" s="145"/>
    </row>
    <row r="414" spans="1:42" x14ac:dyDescent="0.2">
      <c r="A414" s="156"/>
      <c r="B414" s="156"/>
      <c r="C414" s="144"/>
      <c r="D414" s="145"/>
      <c r="E414" s="145"/>
      <c r="F414" s="145"/>
      <c r="G414" s="145"/>
      <c r="H414" s="145"/>
      <c r="I414" s="145"/>
      <c r="J414" s="145"/>
      <c r="K414" s="145"/>
      <c r="L414" s="145"/>
      <c r="M414" s="146"/>
      <c r="N414" s="146"/>
      <c r="O414" s="146"/>
      <c r="P414" s="146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5"/>
      <c r="AF414" s="145"/>
      <c r="AG414" s="145"/>
      <c r="AH414" s="145"/>
      <c r="AI414" s="145"/>
      <c r="AJ414" s="145"/>
      <c r="AK414" s="145"/>
      <c r="AL414" s="145"/>
      <c r="AM414" s="145"/>
      <c r="AN414" s="145"/>
      <c r="AO414" s="145"/>
      <c r="AP414" s="145"/>
    </row>
    <row r="415" spans="1:42" x14ac:dyDescent="0.2">
      <c r="A415" s="156"/>
      <c r="B415" s="156"/>
      <c r="C415" s="144"/>
      <c r="D415" s="145"/>
      <c r="E415" s="145"/>
      <c r="F415" s="145"/>
      <c r="G415" s="145"/>
      <c r="H415" s="145"/>
      <c r="I415" s="145"/>
      <c r="J415" s="145"/>
      <c r="K415" s="145"/>
      <c r="L415" s="145"/>
      <c r="M415" s="146"/>
      <c r="N415" s="146"/>
      <c r="O415" s="146"/>
      <c r="P415" s="146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45"/>
      <c r="AF415" s="145"/>
      <c r="AG415" s="145"/>
      <c r="AH415" s="145"/>
      <c r="AI415" s="145"/>
      <c r="AJ415" s="145"/>
      <c r="AK415" s="145"/>
      <c r="AL415" s="145"/>
      <c r="AM415" s="145"/>
      <c r="AN415" s="145"/>
      <c r="AO415" s="145"/>
      <c r="AP415" s="145"/>
    </row>
    <row r="416" spans="1:42" x14ac:dyDescent="0.2">
      <c r="A416" s="156"/>
      <c r="B416" s="156"/>
      <c r="C416" s="144"/>
      <c r="D416" s="145"/>
      <c r="E416" s="145"/>
      <c r="F416" s="145"/>
      <c r="G416" s="145"/>
      <c r="H416" s="145"/>
      <c r="I416" s="145"/>
      <c r="J416" s="145"/>
      <c r="K416" s="145"/>
      <c r="L416" s="145"/>
      <c r="M416" s="146"/>
      <c r="N416" s="146"/>
      <c r="O416" s="146"/>
      <c r="P416" s="146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45"/>
      <c r="AF416" s="145"/>
      <c r="AG416" s="145"/>
      <c r="AH416" s="145"/>
      <c r="AI416" s="145"/>
      <c r="AJ416" s="145"/>
      <c r="AK416" s="145"/>
      <c r="AL416" s="145"/>
      <c r="AM416" s="145"/>
      <c r="AN416" s="145"/>
      <c r="AO416" s="145"/>
      <c r="AP416" s="145"/>
    </row>
    <row r="417" spans="1:42" x14ac:dyDescent="0.2">
      <c r="A417" s="156"/>
      <c r="B417" s="156"/>
      <c r="C417" s="144"/>
      <c r="D417" s="145"/>
      <c r="E417" s="145"/>
      <c r="F417" s="145"/>
      <c r="G417" s="145"/>
      <c r="H417" s="145"/>
      <c r="I417" s="145"/>
      <c r="J417" s="145"/>
      <c r="K417" s="145"/>
      <c r="L417" s="145"/>
      <c r="M417" s="146"/>
      <c r="N417" s="146"/>
      <c r="O417" s="146"/>
      <c r="P417" s="146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45"/>
      <c r="AF417" s="145"/>
      <c r="AG417" s="145"/>
      <c r="AH417" s="145"/>
      <c r="AI417" s="145"/>
      <c r="AJ417" s="145"/>
      <c r="AK417" s="145"/>
      <c r="AL417" s="145"/>
      <c r="AM417" s="145"/>
      <c r="AN417" s="145"/>
      <c r="AO417" s="145"/>
      <c r="AP417" s="145"/>
    </row>
    <row r="418" spans="1:42" x14ac:dyDescent="0.2">
      <c r="A418" s="145"/>
      <c r="B418" s="145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9"/>
      <c r="N418" s="149"/>
      <c r="O418" s="149"/>
      <c r="P418" s="149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  <c r="AA418" s="148"/>
      <c r="AB418" s="148"/>
      <c r="AC418" s="148"/>
      <c r="AD418" s="148"/>
      <c r="AE418" s="148"/>
      <c r="AF418" s="148"/>
      <c r="AG418" s="148"/>
      <c r="AH418" s="148"/>
      <c r="AI418" s="148"/>
      <c r="AJ418" s="148"/>
      <c r="AK418" s="148"/>
      <c r="AL418" s="148"/>
      <c r="AM418" s="148"/>
      <c r="AN418" s="148"/>
      <c r="AO418" s="148"/>
      <c r="AP418" s="148"/>
    </row>
    <row r="419" spans="1:42" x14ac:dyDescent="0.2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9"/>
      <c r="N419" s="149"/>
      <c r="O419" s="149"/>
      <c r="P419" s="149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  <c r="AA419" s="148"/>
      <c r="AB419" s="148"/>
      <c r="AC419" s="148"/>
      <c r="AD419" s="148"/>
      <c r="AE419" s="148"/>
      <c r="AF419" s="148"/>
      <c r="AG419" s="148"/>
      <c r="AH419" s="148"/>
      <c r="AI419" s="148"/>
      <c r="AJ419" s="148"/>
      <c r="AK419" s="148"/>
      <c r="AL419" s="148"/>
      <c r="AM419" s="148"/>
      <c r="AN419" s="148"/>
      <c r="AO419" s="148"/>
      <c r="AP419" s="148"/>
    </row>
    <row r="420" spans="1:42" x14ac:dyDescent="0.2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9"/>
      <c r="N420" s="149"/>
      <c r="O420" s="149"/>
      <c r="P420" s="149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  <c r="AA420" s="148"/>
      <c r="AB420" s="148"/>
      <c r="AC420" s="148"/>
      <c r="AD420" s="148"/>
      <c r="AE420" s="148"/>
      <c r="AF420" s="148"/>
      <c r="AG420" s="148"/>
      <c r="AH420" s="148"/>
      <c r="AI420" s="148"/>
      <c r="AJ420" s="148"/>
      <c r="AK420" s="148"/>
      <c r="AL420" s="148"/>
      <c r="AM420" s="148"/>
      <c r="AN420" s="148"/>
      <c r="AO420" s="148"/>
      <c r="AP420" s="148"/>
    </row>
    <row r="421" spans="1:42" x14ac:dyDescent="0.2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9"/>
      <c r="N421" s="149"/>
      <c r="O421" s="149"/>
      <c r="P421" s="149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  <c r="AA421" s="148"/>
      <c r="AB421" s="148"/>
      <c r="AC421" s="148"/>
      <c r="AD421" s="148"/>
      <c r="AE421" s="148"/>
      <c r="AF421" s="148"/>
      <c r="AG421" s="148"/>
      <c r="AH421" s="148"/>
      <c r="AI421" s="148"/>
      <c r="AJ421" s="148"/>
      <c r="AK421" s="148"/>
      <c r="AL421" s="148"/>
      <c r="AM421" s="148"/>
      <c r="AN421" s="148"/>
      <c r="AO421" s="148"/>
      <c r="AP421" s="148"/>
    </row>
    <row r="422" spans="1:42" x14ac:dyDescent="0.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9"/>
      <c r="N422" s="149"/>
      <c r="O422" s="149"/>
      <c r="P422" s="149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  <c r="AA422" s="148"/>
      <c r="AB422" s="148"/>
      <c r="AC422" s="148"/>
      <c r="AD422" s="148"/>
      <c r="AE422" s="148"/>
      <c r="AF422" s="148"/>
      <c r="AG422" s="148"/>
      <c r="AH422" s="148"/>
      <c r="AI422" s="148"/>
      <c r="AJ422" s="148"/>
      <c r="AK422" s="148"/>
      <c r="AL422" s="148"/>
      <c r="AM422" s="148"/>
      <c r="AN422" s="148"/>
      <c r="AO422" s="148"/>
      <c r="AP422" s="148"/>
    </row>
    <row r="423" spans="1:42" x14ac:dyDescent="0.2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9"/>
      <c r="N423" s="149"/>
      <c r="O423" s="149"/>
      <c r="P423" s="149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  <c r="AA423" s="148"/>
      <c r="AB423" s="148"/>
      <c r="AC423" s="148"/>
      <c r="AD423" s="148"/>
      <c r="AE423" s="148"/>
      <c r="AF423" s="148"/>
      <c r="AG423" s="148"/>
      <c r="AH423" s="148"/>
      <c r="AI423" s="148"/>
      <c r="AJ423" s="148"/>
      <c r="AK423" s="148"/>
      <c r="AL423" s="148"/>
      <c r="AM423" s="148"/>
      <c r="AN423" s="148"/>
      <c r="AO423" s="148"/>
      <c r="AP423" s="148"/>
    </row>
    <row r="424" spans="1:42" x14ac:dyDescent="0.2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9"/>
      <c r="N424" s="149"/>
      <c r="O424" s="149"/>
      <c r="P424" s="149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  <c r="AA424" s="148"/>
      <c r="AB424" s="148"/>
      <c r="AC424" s="148"/>
      <c r="AD424" s="148"/>
      <c r="AE424" s="148"/>
      <c r="AF424" s="148"/>
      <c r="AG424" s="148"/>
      <c r="AH424" s="148"/>
      <c r="AI424" s="148"/>
      <c r="AJ424" s="148"/>
      <c r="AK424" s="148"/>
      <c r="AL424" s="148"/>
      <c r="AM424" s="148"/>
      <c r="AN424" s="148"/>
      <c r="AO424" s="148"/>
      <c r="AP424" s="148"/>
    </row>
    <row r="425" spans="1:42" x14ac:dyDescent="0.2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9"/>
      <c r="N425" s="149"/>
      <c r="O425" s="149"/>
      <c r="P425" s="149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  <c r="AA425" s="148"/>
      <c r="AB425" s="148"/>
      <c r="AC425" s="148"/>
      <c r="AD425" s="148"/>
      <c r="AE425" s="148"/>
      <c r="AF425" s="148"/>
      <c r="AG425" s="148"/>
      <c r="AH425" s="148"/>
      <c r="AI425" s="148"/>
      <c r="AJ425" s="148"/>
      <c r="AK425" s="148"/>
      <c r="AL425" s="148"/>
      <c r="AM425" s="148"/>
      <c r="AN425" s="148"/>
      <c r="AO425" s="148"/>
      <c r="AP425" s="148"/>
    </row>
    <row r="426" spans="1:42" x14ac:dyDescent="0.2">
      <c r="A426" s="150"/>
      <c r="B426" s="151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  <c r="Z426" s="152"/>
      <c r="AA426" s="152"/>
      <c r="AB426" s="152"/>
      <c r="AC426" s="152"/>
      <c r="AD426" s="152"/>
      <c r="AE426" s="152"/>
      <c r="AF426" s="152"/>
      <c r="AG426" s="152"/>
      <c r="AH426" s="152"/>
      <c r="AI426" s="152"/>
      <c r="AJ426" s="152"/>
      <c r="AK426" s="152"/>
      <c r="AL426" s="152"/>
      <c r="AM426" s="152"/>
      <c r="AN426" s="152"/>
      <c r="AO426" s="152"/>
      <c r="AP426" s="152"/>
    </row>
    <row r="427" spans="1:42" x14ac:dyDescent="0.2">
      <c r="A427" s="150"/>
      <c r="B427" s="151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  <c r="AA427" s="152"/>
      <c r="AB427" s="152"/>
      <c r="AC427" s="152"/>
      <c r="AD427" s="152"/>
      <c r="AE427" s="152"/>
      <c r="AF427" s="152"/>
      <c r="AG427" s="152"/>
      <c r="AH427" s="152"/>
      <c r="AI427" s="152"/>
      <c r="AJ427" s="152"/>
      <c r="AK427" s="152"/>
      <c r="AL427" s="152"/>
      <c r="AM427" s="152"/>
      <c r="AN427" s="152"/>
      <c r="AO427" s="152"/>
      <c r="AP427" s="152"/>
    </row>
    <row r="428" spans="1:42" x14ac:dyDescent="0.2">
      <c r="A428" s="150"/>
      <c r="B428" s="151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  <c r="Z428" s="152"/>
      <c r="AA428" s="152"/>
      <c r="AB428" s="152"/>
      <c r="AC428" s="152"/>
      <c r="AD428" s="152"/>
      <c r="AE428" s="152"/>
      <c r="AF428" s="152"/>
      <c r="AG428" s="152"/>
      <c r="AH428" s="152"/>
      <c r="AI428" s="152"/>
      <c r="AJ428" s="152"/>
      <c r="AK428" s="152"/>
      <c r="AL428" s="152"/>
      <c r="AM428" s="152"/>
      <c r="AN428" s="152"/>
      <c r="AO428" s="152"/>
      <c r="AP428" s="152"/>
    </row>
    <row r="429" spans="1:42" x14ac:dyDescent="0.2">
      <c r="A429" s="152"/>
      <c r="B429" s="151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  <c r="AA429" s="152"/>
      <c r="AB429" s="152"/>
      <c r="AC429" s="152"/>
      <c r="AD429" s="152"/>
      <c r="AE429" s="152"/>
      <c r="AF429" s="152"/>
      <c r="AG429" s="152"/>
      <c r="AH429" s="152"/>
      <c r="AI429" s="152"/>
      <c r="AJ429" s="152"/>
      <c r="AK429" s="152"/>
      <c r="AL429" s="152"/>
      <c r="AM429" s="152"/>
      <c r="AN429" s="152"/>
      <c r="AO429" s="152"/>
      <c r="AP429" s="152"/>
    </row>
    <row r="430" spans="1:42" x14ac:dyDescent="0.2">
      <c r="A430" s="150"/>
      <c r="B430" s="151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  <c r="Z430" s="152"/>
      <c r="AA430" s="152"/>
      <c r="AB430" s="152"/>
      <c r="AC430" s="152"/>
      <c r="AD430" s="152"/>
      <c r="AE430" s="152"/>
      <c r="AF430" s="152"/>
      <c r="AG430" s="152"/>
      <c r="AH430" s="152"/>
      <c r="AI430" s="152"/>
      <c r="AJ430" s="152"/>
      <c r="AK430" s="152"/>
      <c r="AL430" s="152"/>
      <c r="AM430" s="152"/>
      <c r="AN430" s="152"/>
      <c r="AO430" s="152"/>
      <c r="AP430" s="152"/>
    </row>
    <row r="431" spans="1:42" x14ac:dyDescent="0.2">
      <c r="A431" s="153" t="s">
        <v>1164</v>
      </c>
      <c r="B431" s="154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  <c r="AA431" s="152"/>
      <c r="AB431" s="152"/>
      <c r="AC431" s="152"/>
      <c r="AD431" s="152"/>
      <c r="AE431" s="152"/>
      <c r="AF431" s="152"/>
      <c r="AG431" s="152"/>
      <c r="AH431" s="152"/>
      <c r="AI431" s="152"/>
      <c r="AJ431" s="152"/>
      <c r="AK431" s="152"/>
      <c r="AL431" s="152"/>
      <c r="AM431" s="152"/>
      <c r="AN431" s="152"/>
      <c r="AO431" s="152"/>
      <c r="AP431" s="15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031"/>
  <sheetViews>
    <sheetView showGridLines="0" topLeftCell="L1" workbookViewId="0">
      <selection activeCell="Z5" sqref="Z5"/>
    </sheetView>
  </sheetViews>
  <sheetFormatPr baseColWidth="10" defaultColWidth="11.42578125" defaultRowHeight="12.75" x14ac:dyDescent="0.2"/>
  <cols>
    <col min="1" max="8" width="11.42578125" style="11" customWidth="1"/>
    <col min="9" max="9" width="11.42578125" style="170"/>
    <col min="10" max="12" width="11.42578125" style="11"/>
    <col min="13" max="13" width="6.7109375" style="11" customWidth="1"/>
    <col min="14" max="14" width="31.7109375" style="11" customWidth="1"/>
    <col min="15" max="16384" width="11.42578125" style="11"/>
  </cols>
  <sheetData>
    <row r="2" spans="1:30" x14ac:dyDescent="0.2">
      <c r="A2" s="1101" t="s">
        <v>1629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1"/>
      <c r="N2" s="1101"/>
      <c r="O2" s="1101"/>
      <c r="P2" s="1101"/>
      <c r="Q2" s="1101"/>
      <c r="R2" s="1101"/>
      <c r="S2" s="1101"/>
      <c r="T2" s="1101"/>
      <c r="U2" s="1101"/>
      <c r="V2" s="1101"/>
      <c r="W2" s="1101"/>
      <c r="X2" s="1101"/>
      <c r="Y2" s="1101"/>
      <c r="Z2" s="1101"/>
      <c r="AA2" s="1101"/>
      <c r="AB2" s="1101"/>
      <c r="AC2" s="1101"/>
      <c r="AD2" s="1101"/>
    </row>
    <row r="3" spans="1:30" x14ac:dyDescent="0.2">
      <c r="A3" s="1101"/>
      <c r="B3" s="1101"/>
      <c r="C3" s="1101"/>
      <c r="D3" s="1101"/>
      <c r="E3" s="1101"/>
      <c r="F3" s="1101"/>
      <c r="G3" s="1101"/>
      <c r="H3" s="1101"/>
      <c r="I3" s="1101"/>
      <c r="J3" s="1101"/>
      <c r="K3" s="1101"/>
      <c r="L3" s="1101"/>
      <c r="M3" s="1101"/>
      <c r="N3" s="1101"/>
      <c r="O3" s="1101"/>
      <c r="P3" s="1101"/>
      <c r="Q3" s="1101"/>
      <c r="R3" s="1101"/>
      <c r="S3" s="1101"/>
      <c r="T3" s="1101"/>
      <c r="U3" s="1101"/>
      <c r="V3" s="1101"/>
      <c r="W3" s="1101"/>
      <c r="X3" s="1101"/>
      <c r="Y3" s="1101"/>
      <c r="Z3" s="1101"/>
      <c r="AA3" s="1101"/>
      <c r="AB3" s="1101"/>
      <c r="AC3" s="1101"/>
      <c r="AD3" s="1101"/>
    </row>
    <row r="5" spans="1:30" ht="12" customHeight="1" x14ac:dyDescent="0.2">
      <c r="A5" s="1"/>
      <c r="B5" s="10" t="s">
        <v>99</v>
      </c>
      <c r="C5" s="10"/>
      <c r="D5" s="4"/>
      <c r="E5" s="4"/>
      <c r="F5" s="6"/>
      <c r="G5" s="7"/>
      <c r="I5" s="507"/>
      <c r="J5" s="507"/>
    </row>
    <row r="6" spans="1:30" ht="12" customHeight="1" x14ac:dyDescent="0.2">
      <c r="A6" s="1"/>
      <c r="B6" s="10" t="s">
        <v>93</v>
      </c>
      <c r="C6" s="115"/>
      <c r="D6" s="5"/>
      <c r="E6" s="4"/>
      <c r="F6" s="20" t="s">
        <v>103</v>
      </c>
      <c r="G6" s="117" t="s">
        <v>161</v>
      </c>
      <c r="I6" s="507"/>
      <c r="J6" s="507"/>
      <c r="K6" s="10" t="s">
        <v>93</v>
      </c>
      <c r="L6" s="115"/>
      <c r="M6" s="5"/>
      <c r="N6" s="4"/>
      <c r="O6" s="20" t="s">
        <v>103</v>
      </c>
      <c r="P6" s="117" t="s">
        <v>161</v>
      </c>
      <c r="R6" s="10" t="s">
        <v>93</v>
      </c>
      <c r="S6" s="115"/>
      <c r="T6" s="5"/>
      <c r="U6" s="4"/>
      <c r="V6" s="20" t="s">
        <v>103</v>
      </c>
      <c r="W6" s="117" t="s">
        <v>161</v>
      </c>
      <c r="Y6" s="10" t="s">
        <v>93</v>
      </c>
      <c r="Z6" s="115"/>
      <c r="AA6" s="5"/>
      <c r="AB6" s="4"/>
      <c r="AC6" s="20" t="s">
        <v>103</v>
      </c>
      <c r="AD6" s="117" t="s">
        <v>161</v>
      </c>
    </row>
    <row r="7" spans="1:30" ht="12" customHeight="1" x14ac:dyDescent="0.2">
      <c r="A7" s="1"/>
      <c r="B7" s="10" t="s">
        <v>94</v>
      </c>
      <c r="C7" s="115"/>
      <c r="D7" s="5"/>
      <c r="E7" s="10"/>
      <c r="F7" s="6"/>
      <c r="G7" s="7"/>
      <c r="I7" s="507"/>
      <c r="J7" s="507"/>
      <c r="K7" s="10" t="s">
        <v>94</v>
      </c>
      <c r="L7" s="115"/>
      <c r="M7" s="5"/>
      <c r="N7" s="10"/>
      <c r="O7" s="6"/>
      <c r="P7" s="7"/>
      <c r="R7" s="10" t="s">
        <v>94</v>
      </c>
      <c r="S7" s="115"/>
      <c r="T7" s="5"/>
      <c r="U7" s="10"/>
      <c r="V7" s="6"/>
      <c r="W7" s="7"/>
      <c r="Y7" s="10" t="s">
        <v>94</v>
      </c>
      <c r="Z7" s="115"/>
      <c r="AA7" s="5"/>
      <c r="AB7" s="10"/>
      <c r="AC7" s="6"/>
      <c r="AD7" s="7"/>
    </row>
    <row r="8" spans="1:30" ht="12" customHeight="1" thickBot="1" x14ac:dyDescent="0.25">
      <c r="A8" s="1"/>
      <c r="B8" s="10" t="s">
        <v>96</v>
      </c>
      <c r="C8" s="10"/>
      <c r="D8" s="4"/>
      <c r="E8" s="123"/>
      <c r="F8" s="12"/>
      <c r="G8" s="13"/>
      <c r="I8" s="507"/>
      <c r="J8" s="507"/>
      <c r="K8" s="10" t="s">
        <v>96</v>
      </c>
      <c r="L8" s="10"/>
      <c r="M8" s="4"/>
      <c r="N8" s="123"/>
      <c r="O8" s="12"/>
      <c r="P8" s="13"/>
      <c r="R8" s="10" t="s">
        <v>96</v>
      </c>
      <c r="S8" s="10"/>
      <c r="T8" s="4"/>
      <c r="U8" s="123"/>
      <c r="V8" s="12"/>
      <c r="W8" s="13"/>
      <c r="Y8" s="10" t="s">
        <v>96</v>
      </c>
      <c r="Z8" s="10"/>
      <c r="AA8" s="4"/>
      <c r="AB8" s="123"/>
      <c r="AC8" s="12"/>
      <c r="AD8" s="13"/>
    </row>
    <row r="9" spans="1:30" ht="14.1" customHeight="1" thickBot="1" x14ac:dyDescent="0.25">
      <c r="A9" s="1"/>
      <c r="B9" s="2"/>
      <c r="C9" s="2"/>
      <c r="D9" s="134">
        <v>101</v>
      </c>
      <c r="E9" s="116" t="str">
        <f>VLOOKUP(D9,'PLAN CONT'!$B$3:$C$1423,2,0)</f>
        <v>Caja</v>
      </c>
      <c r="F9" s="9"/>
      <c r="G9" s="8"/>
      <c r="H9" s="20" t="s">
        <v>1135</v>
      </c>
      <c r="I9" s="507"/>
      <c r="J9" s="507"/>
      <c r="K9" s="2"/>
      <c r="L9" s="2"/>
      <c r="M9" s="134">
        <v>104</v>
      </c>
      <c r="N9" s="116" t="str">
        <f>VLOOKUP(M9,'PLAN CONT'!$B$3:$C$1423,2,0)</f>
        <v>Cuentas corrientes en instituciones financieras</v>
      </c>
      <c r="O9" s="9"/>
      <c r="P9" s="8"/>
      <c r="R9" s="2"/>
      <c r="S9" s="2"/>
      <c r="T9" s="134">
        <v>121</v>
      </c>
      <c r="U9" s="116" t="str">
        <f>VLOOKUP(T9,'PLAN CONT'!$B$3:$C$1423,2,0)</f>
        <v>Facturas, boletas y otros comprobantes por cobrar</v>
      </c>
      <c r="V9" s="9"/>
      <c r="W9" s="8"/>
      <c r="Y9" s="2"/>
      <c r="Z9" s="2"/>
      <c r="AA9" s="134">
        <v>131</v>
      </c>
      <c r="AB9" s="116" t="str">
        <f>VLOOKUP(AA9,'PLAN CONT'!$B$3:$C$1423,2,0)</f>
        <v>Facturas, boletas y otros comprobantes por cobrar</v>
      </c>
      <c r="AC9" s="9"/>
      <c r="AD9" s="8"/>
    </row>
    <row r="10" spans="1:30" ht="14.1" customHeight="1" x14ac:dyDescent="0.2">
      <c r="A10" s="1"/>
      <c r="B10" s="1091" t="s">
        <v>100</v>
      </c>
      <c r="C10" s="1093" t="s">
        <v>101</v>
      </c>
      <c r="D10" s="1095" t="s">
        <v>97</v>
      </c>
      <c r="E10" s="1096"/>
      <c r="F10" s="1098" t="s">
        <v>98</v>
      </c>
      <c r="G10" s="1099"/>
      <c r="I10" s="507"/>
      <c r="J10" s="603"/>
      <c r="K10" s="1091" t="s">
        <v>100</v>
      </c>
      <c r="L10" s="1093" t="s">
        <v>101</v>
      </c>
      <c r="M10" s="1095" t="s">
        <v>97</v>
      </c>
      <c r="N10" s="1096"/>
      <c r="O10" s="1098" t="s">
        <v>98</v>
      </c>
      <c r="P10" s="1099"/>
      <c r="R10" s="1091" t="s">
        <v>100</v>
      </c>
      <c r="S10" s="1093" t="s">
        <v>101</v>
      </c>
      <c r="T10" s="1095" t="s">
        <v>97</v>
      </c>
      <c r="U10" s="1096"/>
      <c r="V10" s="1098" t="s">
        <v>98</v>
      </c>
      <c r="W10" s="1099"/>
      <c r="Y10" s="1091" t="s">
        <v>100</v>
      </c>
      <c r="Z10" s="1093" t="s">
        <v>101</v>
      </c>
      <c r="AA10" s="1095" t="s">
        <v>97</v>
      </c>
      <c r="AB10" s="1096"/>
      <c r="AC10" s="1098" t="s">
        <v>98</v>
      </c>
      <c r="AD10" s="1099"/>
    </row>
    <row r="11" spans="1:30" ht="14.1" customHeight="1" x14ac:dyDescent="0.2">
      <c r="A11" s="1"/>
      <c r="B11" s="1092"/>
      <c r="C11" s="1094"/>
      <c r="D11" s="1095"/>
      <c r="E11" s="1097"/>
      <c r="F11" s="14" t="s">
        <v>28</v>
      </c>
      <c r="G11" s="15" t="s">
        <v>29</v>
      </c>
      <c r="I11" s="507"/>
      <c r="J11" s="604"/>
      <c r="K11" s="1092"/>
      <c r="L11" s="1094"/>
      <c r="M11" s="1095"/>
      <c r="N11" s="1097"/>
      <c r="O11" s="133" t="s">
        <v>28</v>
      </c>
      <c r="P11" s="137" t="s">
        <v>29</v>
      </c>
      <c r="R11" s="1092"/>
      <c r="S11" s="1094"/>
      <c r="T11" s="1095"/>
      <c r="U11" s="1097"/>
      <c r="V11" s="133" t="s">
        <v>28</v>
      </c>
      <c r="W11" s="551" t="s">
        <v>29</v>
      </c>
      <c r="Y11" s="1092"/>
      <c r="Z11" s="1094"/>
      <c r="AA11" s="1095"/>
      <c r="AB11" s="1097"/>
      <c r="AC11" s="133" t="s">
        <v>28</v>
      </c>
      <c r="AD11" s="551" t="s">
        <v>29</v>
      </c>
    </row>
    <row r="12" spans="1:30" ht="12" customHeight="1" x14ac:dyDescent="0.25">
      <c r="B12" s="16"/>
      <c r="C12" s="16"/>
      <c r="D12" s="17"/>
      <c r="E12" s="18"/>
      <c r="F12" s="124" t="e">
        <f ca="1">SUMIF('LIBRO DIARIO'!$G$9:$K$867,D9,'LIBRO DIARIO'!$J$9:$J$157)</f>
        <v>#REF!</v>
      </c>
      <c r="G12" s="125" t="e">
        <f ca="1">SUMIF('LIBRO DIARIO'!$G$9:$K$867,D9,'LIBRO DIARIO'!$K$9:$K$867)</f>
        <v>#REF!</v>
      </c>
      <c r="I12" s="507"/>
      <c r="J12" s="507"/>
      <c r="K12" s="16"/>
      <c r="L12" s="16"/>
      <c r="M12" s="17"/>
      <c r="N12" s="18"/>
      <c r="O12" s="124" t="e">
        <f ca="1">SUMIF('LIBRO DIARIO'!$G$9:$K$867,M9,'LIBRO DIARIO'!$J$9:$J$157)</f>
        <v>#REF!</v>
      </c>
      <c r="P12" s="125" t="e">
        <f ca="1">SUMIF('LIBRO DIARIO'!$G$9:$K$867,M9,'LIBRO DIARIO'!$K$9:$K$867)</f>
        <v>#REF!</v>
      </c>
      <c r="R12" s="16"/>
      <c r="S12" s="16"/>
      <c r="T12" s="17"/>
      <c r="U12" s="18"/>
      <c r="V12" s="124" t="e">
        <f ca="1">SUMIF('LIBRO DIARIO'!$G$9:$K$867,T9,'LIBRO DIARIO'!$J$9:$J$157)</f>
        <v>#REF!</v>
      </c>
      <c r="W12" s="125" t="e">
        <f ca="1">SUMIF('LIBRO DIARIO'!$G$9:$K$867,T9,'LIBRO DIARIO'!$K$9:$K$867)</f>
        <v>#REF!</v>
      </c>
      <c r="Y12" s="16"/>
      <c r="Z12" s="16"/>
      <c r="AA12" s="17"/>
      <c r="AB12" s="18"/>
      <c r="AC12" s="124">
        <f ca="1">SUMIF('LIBRO DIARIO'!$G$9:$K$867,AA9,'LIBRO DIARIO'!$J$9:$J$157)</f>
        <v>8000</v>
      </c>
      <c r="AD12" s="125" t="e">
        <f ca="1">SUMIF('LIBRO DIARIO'!$G$9:$K$867,AA9,'LIBRO DIARIO'!$K$9:$K$867)</f>
        <v>#REF!</v>
      </c>
    </row>
    <row r="13" spans="1:30" ht="12" customHeight="1" x14ac:dyDescent="0.25">
      <c r="B13" s="16"/>
      <c r="C13" s="16"/>
      <c r="D13" s="17"/>
      <c r="E13" s="18"/>
      <c r="F13" s="126"/>
      <c r="G13" s="126"/>
      <c r="I13" s="507"/>
      <c r="J13" s="507"/>
      <c r="K13" s="16"/>
      <c r="L13" s="16"/>
      <c r="M13" s="17"/>
      <c r="N13" s="18"/>
      <c r="O13" s="126"/>
      <c r="P13" s="126"/>
      <c r="R13" s="16"/>
      <c r="S13" s="16"/>
      <c r="T13" s="17"/>
      <c r="U13" s="18"/>
      <c r="V13" s="126"/>
      <c r="W13" s="126"/>
      <c r="Y13" s="16"/>
      <c r="Z13" s="16"/>
      <c r="AA13" s="17"/>
      <c r="AB13" s="18"/>
      <c r="AC13" s="126"/>
      <c r="AD13" s="126"/>
    </row>
    <row r="14" spans="1:30" ht="12" customHeight="1" x14ac:dyDescent="0.25">
      <c r="B14" s="16"/>
      <c r="C14" s="16"/>
      <c r="D14" s="17"/>
      <c r="E14" s="18"/>
      <c r="F14" s="126"/>
      <c r="G14" s="126"/>
      <c r="I14" s="507"/>
      <c r="J14" s="507"/>
      <c r="K14" s="16"/>
      <c r="L14" s="16"/>
      <c r="M14" s="17"/>
      <c r="N14" s="18"/>
      <c r="O14" s="126"/>
      <c r="P14" s="126"/>
      <c r="R14" s="16"/>
      <c r="S14" s="16"/>
      <c r="T14" s="17"/>
      <c r="U14" s="18"/>
      <c r="V14" s="126"/>
      <c r="W14" s="126"/>
      <c r="Y14" s="16"/>
      <c r="Z14" s="16"/>
      <c r="AA14" s="17"/>
      <c r="AB14" s="18"/>
      <c r="AC14" s="126"/>
      <c r="AD14" s="126"/>
    </row>
    <row r="15" spans="1:30" ht="12" customHeight="1" x14ac:dyDescent="0.25">
      <c r="B15" s="16"/>
      <c r="C15" s="16"/>
      <c r="D15" s="17"/>
      <c r="E15" s="18"/>
      <c r="F15" s="126"/>
      <c r="G15" s="126"/>
      <c r="I15" s="507"/>
      <c r="J15" s="507"/>
      <c r="K15" s="16"/>
      <c r="L15" s="16"/>
      <c r="M15" s="17"/>
      <c r="N15" s="18"/>
      <c r="O15" s="126"/>
      <c r="P15" s="126"/>
      <c r="R15" s="16"/>
      <c r="S15" s="16"/>
      <c r="T15" s="17"/>
      <c r="U15" s="18"/>
      <c r="V15" s="126"/>
      <c r="W15" s="126"/>
      <c r="Y15" s="16"/>
      <c r="Z15" s="16"/>
      <c r="AA15" s="17"/>
      <c r="AB15" s="18"/>
      <c r="AC15" s="126"/>
      <c r="AD15" s="126"/>
    </row>
    <row r="16" spans="1:30" ht="12" customHeight="1" x14ac:dyDescent="0.25">
      <c r="B16" s="16"/>
      <c r="C16" s="16"/>
      <c r="D16" s="17"/>
      <c r="E16" s="18"/>
      <c r="F16" s="126"/>
      <c r="G16" s="126"/>
      <c r="I16" s="507"/>
      <c r="J16" s="507"/>
      <c r="K16" s="16"/>
      <c r="L16" s="16"/>
      <c r="M16" s="17"/>
      <c r="N16" s="18"/>
      <c r="O16" s="126"/>
      <c r="P16" s="126"/>
      <c r="R16" s="16"/>
      <c r="S16" s="16"/>
      <c r="T16" s="17"/>
      <c r="U16" s="18"/>
      <c r="V16" s="126"/>
      <c r="W16" s="126"/>
      <c r="Y16" s="16"/>
      <c r="Z16" s="16"/>
      <c r="AA16" s="17"/>
      <c r="AB16" s="18"/>
      <c r="AC16" s="126"/>
      <c r="AD16" s="126"/>
    </row>
    <row r="17" spans="1:30" ht="12" customHeight="1" x14ac:dyDescent="0.25">
      <c r="B17" s="16"/>
      <c r="C17" s="16"/>
      <c r="D17" s="17"/>
      <c r="E17" s="18"/>
      <c r="F17" s="126"/>
      <c r="G17" s="126"/>
      <c r="I17" s="507"/>
      <c r="J17" s="507"/>
      <c r="K17" s="16"/>
      <c r="L17" s="16"/>
      <c r="M17" s="17"/>
      <c r="N17" s="18"/>
      <c r="O17" s="126"/>
      <c r="P17" s="126"/>
      <c r="R17" s="16"/>
      <c r="S17" s="16"/>
      <c r="T17" s="17"/>
      <c r="U17" s="18"/>
      <c r="V17" s="126"/>
      <c r="W17" s="126"/>
      <c r="Y17" s="16"/>
      <c r="Z17" s="16"/>
      <c r="AA17" s="17"/>
      <c r="AB17" s="18"/>
      <c r="AC17" s="126"/>
      <c r="AD17" s="126"/>
    </row>
    <row r="18" spans="1:30" ht="12" customHeight="1" x14ac:dyDescent="0.25">
      <c r="B18" s="16"/>
      <c r="C18" s="16"/>
      <c r="D18" s="17"/>
      <c r="E18" s="18"/>
      <c r="F18" s="126"/>
      <c r="G18" s="126"/>
      <c r="I18" s="507"/>
      <c r="J18" s="507"/>
      <c r="K18" s="16"/>
      <c r="L18" s="16"/>
      <c r="M18" s="17"/>
      <c r="N18" s="18"/>
      <c r="O18" s="126"/>
      <c r="P18" s="126"/>
      <c r="R18" s="16"/>
      <c r="S18" s="16"/>
      <c r="T18" s="17"/>
      <c r="U18" s="18"/>
      <c r="V18" s="126"/>
      <c r="W18" s="126"/>
      <c r="Y18" s="16"/>
      <c r="Z18" s="16"/>
      <c r="AA18" s="17"/>
      <c r="AB18" s="18"/>
      <c r="AC18" s="126"/>
      <c r="AD18" s="126"/>
    </row>
    <row r="19" spans="1:30" ht="12" customHeight="1" x14ac:dyDescent="0.25">
      <c r="B19" s="16"/>
      <c r="C19" s="16"/>
      <c r="D19" s="17"/>
      <c r="E19" s="18"/>
      <c r="F19" s="126"/>
      <c r="G19" s="126"/>
      <c r="I19" s="507"/>
      <c r="J19" s="507"/>
      <c r="K19" s="16"/>
      <c r="L19" s="16"/>
      <c r="M19" s="17"/>
      <c r="N19" s="18"/>
      <c r="O19" s="126"/>
      <c r="P19" s="126"/>
      <c r="R19" s="16"/>
      <c r="S19" s="16"/>
      <c r="T19" s="17"/>
      <c r="U19" s="18"/>
      <c r="V19" s="126"/>
      <c r="W19" s="126"/>
      <c r="Y19" s="16"/>
      <c r="Z19" s="16"/>
      <c r="AA19" s="17"/>
      <c r="AB19" s="18"/>
      <c r="AC19" s="126"/>
      <c r="AD19" s="126"/>
    </row>
    <row r="20" spans="1:30" ht="12" customHeight="1" x14ac:dyDescent="0.25">
      <c r="B20" s="16"/>
      <c r="C20" s="16"/>
      <c r="D20" s="17"/>
      <c r="E20" s="18"/>
      <c r="F20" s="126"/>
      <c r="G20" s="126"/>
      <c r="I20" s="507"/>
      <c r="J20" s="507"/>
      <c r="K20" s="16"/>
      <c r="L20" s="16"/>
      <c r="M20" s="17"/>
      <c r="N20" s="18"/>
      <c r="O20" s="126"/>
      <c r="P20" s="126"/>
      <c r="R20" s="16"/>
      <c r="S20" s="16"/>
      <c r="T20" s="17"/>
      <c r="U20" s="18"/>
      <c r="V20" s="126"/>
      <c r="W20" s="126"/>
      <c r="Y20" s="16"/>
      <c r="Z20" s="16"/>
      <c r="AA20" s="17"/>
      <c r="AB20" s="18"/>
      <c r="AC20" s="126"/>
      <c r="AD20" s="126"/>
    </row>
    <row r="21" spans="1:30" ht="12" customHeight="1" x14ac:dyDescent="0.25">
      <c r="B21" s="17"/>
      <c r="C21" s="19"/>
      <c r="D21" s="19"/>
      <c r="E21" s="18" t="s">
        <v>102</v>
      </c>
      <c r="F21" s="126"/>
      <c r="G21" s="126"/>
      <c r="I21" s="507"/>
      <c r="J21" s="507"/>
      <c r="K21" s="17"/>
      <c r="L21" s="19"/>
      <c r="M21" s="19"/>
      <c r="N21" s="18" t="s">
        <v>102</v>
      </c>
      <c r="O21" s="126"/>
      <c r="P21" s="126"/>
      <c r="R21" s="17"/>
      <c r="S21" s="19"/>
      <c r="T21" s="19"/>
      <c r="U21" s="18" t="s">
        <v>102</v>
      </c>
      <c r="V21" s="126"/>
      <c r="W21" s="126"/>
      <c r="Y21" s="17"/>
      <c r="Z21" s="19"/>
      <c r="AA21" s="19"/>
      <c r="AB21" s="18" t="s">
        <v>102</v>
      </c>
      <c r="AC21" s="126"/>
      <c r="AD21" s="126"/>
    </row>
    <row r="22" spans="1:30" x14ac:dyDescent="0.2">
      <c r="I22" s="507"/>
      <c r="J22" s="507"/>
      <c r="R22" s="170"/>
      <c r="S22" s="170"/>
      <c r="T22" s="170"/>
      <c r="U22" s="170"/>
      <c r="V22" s="170"/>
      <c r="W22" s="170"/>
      <c r="Y22" s="170"/>
      <c r="Z22" s="170"/>
      <c r="AA22" s="170"/>
      <c r="AB22" s="170"/>
      <c r="AC22" s="170"/>
      <c r="AD22" s="170"/>
    </row>
    <row r="23" spans="1:30" x14ac:dyDescent="0.2">
      <c r="A23" s="1"/>
      <c r="B23" s="10" t="s">
        <v>93</v>
      </c>
      <c r="C23" s="115"/>
      <c r="D23" s="5"/>
      <c r="E23" s="4"/>
      <c r="F23" s="20" t="s">
        <v>103</v>
      </c>
      <c r="G23" s="117" t="s">
        <v>161</v>
      </c>
      <c r="I23" s="507"/>
      <c r="J23" s="507"/>
      <c r="K23" s="10" t="s">
        <v>93</v>
      </c>
      <c r="L23" s="115"/>
      <c r="M23" s="5"/>
      <c r="N23" s="4"/>
      <c r="O23" s="20" t="s">
        <v>103</v>
      </c>
      <c r="P23" s="117" t="s">
        <v>161</v>
      </c>
      <c r="R23" s="10" t="s">
        <v>93</v>
      </c>
      <c r="S23" s="115"/>
      <c r="T23" s="5"/>
      <c r="U23" s="4"/>
      <c r="V23" s="20" t="s">
        <v>103</v>
      </c>
      <c r="W23" s="117" t="s">
        <v>161</v>
      </c>
      <c r="Y23" s="10" t="s">
        <v>93</v>
      </c>
      <c r="Z23" s="115"/>
      <c r="AA23" s="5"/>
      <c r="AB23" s="4"/>
      <c r="AC23" s="20" t="s">
        <v>103</v>
      </c>
      <c r="AD23" s="117" t="s">
        <v>161</v>
      </c>
    </row>
    <row r="24" spans="1:30" x14ac:dyDescent="0.2">
      <c r="A24" s="1"/>
      <c r="B24" s="10" t="s">
        <v>94</v>
      </c>
      <c r="C24" s="115"/>
      <c r="D24" s="5"/>
      <c r="E24" s="10"/>
      <c r="F24" s="6"/>
      <c r="G24" s="7"/>
      <c r="I24" s="507"/>
      <c r="J24" s="507"/>
      <c r="K24" s="10" t="s">
        <v>94</v>
      </c>
      <c r="L24" s="115"/>
      <c r="M24" s="5"/>
      <c r="N24" s="10"/>
      <c r="O24" s="6"/>
      <c r="P24" s="7"/>
      <c r="R24" s="10" t="s">
        <v>94</v>
      </c>
      <c r="S24" s="115"/>
      <c r="T24" s="5"/>
      <c r="U24" s="10"/>
      <c r="V24" s="6"/>
      <c r="W24" s="7"/>
      <c r="Y24" s="10" t="s">
        <v>94</v>
      </c>
      <c r="Z24" s="115"/>
      <c r="AA24" s="5"/>
      <c r="AB24" s="10"/>
      <c r="AC24" s="6"/>
      <c r="AD24" s="7"/>
    </row>
    <row r="25" spans="1:30" ht="13.5" thickBot="1" x14ac:dyDescent="0.25">
      <c r="A25" s="1"/>
      <c r="B25" s="10" t="s">
        <v>96</v>
      </c>
      <c r="C25" s="10"/>
      <c r="D25" s="4"/>
      <c r="E25" s="123"/>
      <c r="F25" s="12"/>
      <c r="G25" s="13"/>
      <c r="I25" s="507"/>
      <c r="J25" s="507"/>
      <c r="K25" s="10" t="s">
        <v>96</v>
      </c>
      <c r="L25" s="10"/>
      <c r="M25" s="4"/>
      <c r="N25" s="123"/>
      <c r="O25" s="12"/>
      <c r="P25" s="13"/>
      <c r="R25" s="10" t="s">
        <v>96</v>
      </c>
      <c r="S25" s="10"/>
      <c r="T25" s="4"/>
      <c r="U25" s="123"/>
      <c r="V25" s="12"/>
      <c r="W25" s="13"/>
      <c r="Y25" s="10" t="s">
        <v>96</v>
      </c>
      <c r="Z25" s="10"/>
      <c r="AA25" s="4"/>
      <c r="AB25" s="123"/>
      <c r="AC25" s="12"/>
      <c r="AD25" s="13"/>
    </row>
    <row r="26" spans="1:30" ht="13.5" thickBot="1" x14ac:dyDescent="0.25">
      <c r="A26" s="1"/>
      <c r="B26" s="2"/>
      <c r="C26" s="2"/>
      <c r="D26" s="134">
        <v>201</v>
      </c>
      <c r="E26" s="116" t="str">
        <f>VLOOKUP(D26,'PLAN CONT'!$B$3:$C$1423,2,0)</f>
        <v>Mercaderías manufacturadas</v>
      </c>
      <c r="F26" s="9"/>
      <c r="G26" s="8"/>
      <c r="I26" s="507"/>
      <c r="J26" s="507"/>
      <c r="K26" s="2"/>
      <c r="L26" s="2"/>
      <c r="M26" s="134">
        <v>334</v>
      </c>
      <c r="N26" s="116" t="str">
        <f>VLOOKUP(M26,'PLAN CONT'!$B$3:$C$1423,2,0)</f>
        <v>Unidades de transporte</v>
      </c>
      <c r="O26" s="9"/>
      <c r="P26" s="8"/>
      <c r="R26" s="2"/>
      <c r="S26" s="2"/>
      <c r="T26" s="134">
        <v>373</v>
      </c>
      <c r="U26" s="116" t="str">
        <f>VLOOKUP(T26,'PLAN CONT'!$B$3:$C$1423,2,0)</f>
        <v xml:space="preserve">INTERESES NO DEVENGADOS </v>
      </c>
      <c r="V26" s="9"/>
      <c r="W26" s="8"/>
      <c r="Y26" s="2"/>
      <c r="Z26" s="2"/>
      <c r="AA26" s="134">
        <v>391</v>
      </c>
      <c r="AB26" s="116" t="str">
        <f>VLOOKUP(AA26,'PLAN CONT'!$B$3:$C$1423,2,0)</f>
        <v>Depreciación acumulada</v>
      </c>
      <c r="AC26" s="9"/>
      <c r="AD26" s="8"/>
    </row>
    <row r="27" spans="1:30" ht="12.75" customHeight="1" x14ac:dyDescent="0.2">
      <c r="A27" s="1"/>
      <c r="B27" s="1091" t="s">
        <v>100</v>
      </c>
      <c r="C27" s="1093" t="s">
        <v>101</v>
      </c>
      <c r="D27" s="1095" t="s">
        <v>97</v>
      </c>
      <c r="E27" s="1096"/>
      <c r="F27" s="1098" t="s">
        <v>98</v>
      </c>
      <c r="G27" s="1099"/>
      <c r="I27" s="507"/>
      <c r="J27" s="603"/>
      <c r="K27" s="1091" t="s">
        <v>100</v>
      </c>
      <c r="L27" s="1093" t="s">
        <v>101</v>
      </c>
      <c r="M27" s="1095" t="s">
        <v>97</v>
      </c>
      <c r="N27" s="1096"/>
      <c r="O27" s="1098" t="s">
        <v>98</v>
      </c>
      <c r="P27" s="1099"/>
      <c r="R27" s="1091" t="s">
        <v>100</v>
      </c>
      <c r="S27" s="1093" t="s">
        <v>101</v>
      </c>
      <c r="T27" s="1095" t="s">
        <v>97</v>
      </c>
      <c r="U27" s="1096"/>
      <c r="V27" s="1098" t="s">
        <v>98</v>
      </c>
      <c r="W27" s="1099"/>
      <c r="Y27" s="1091" t="s">
        <v>100</v>
      </c>
      <c r="Z27" s="1093" t="s">
        <v>101</v>
      </c>
      <c r="AA27" s="1095" t="s">
        <v>97</v>
      </c>
      <c r="AB27" s="1096"/>
      <c r="AC27" s="1098" t="s">
        <v>98</v>
      </c>
      <c r="AD27" s="1099"/>
    </row>
    <row r="28" spans="1:30" x14ac:dyDescent="0.2">
      <c r="A28" s="1"/>
      <c r="B28" s="1092"/>
      <c r="C28" s="1094"/>
      <c r="D28" s="1095"/>
      <c r="E28" s="1097"/>
      <c r="F28" s="133" t="s">
        <v>28</v>
      </c>
      <c r="G28" s="136" t="s">
        <v>29</v>
      </c>
      <c r="I28" s="507"/>
      <c r="J28" s="604"/>
      <c r="K28" s="1092"/>
      <c r="L28" s="1094"/>
      <c r="M28" s="1095"/>
      <c r="N28" s="1097"/>
      <c r="O28" s="133" t="s">
        <v>28</v>
      </c>
      <c r="P28" s="137" t="s">
        <v>29</v>
      </c>
      <c r="R28" s="1092"/>
      <c r="S28" s="1094"/>
      <c r="T28" s="1095"/>
      <c r="U28" s="1097"/>
      <c r="V28" s="133" t="s">
        <v>28</v>
      </c>
      <c r="W28" s="551" t="s">
        <v>29</v>
      </c>
      <c r="Y28" s="1092"/>
      <c r="Z28" s="1094"/>
      <c r="AA28" s="1095"/>
      <c r="AB28" s="1097"/>
      <c r="AC28" s="133" t="s">
        <v>28</v>
      </c>
      <c r="AD28" s="551" t="s">
        <v>29</v>
      </c>
    </row>
    <row r="29" spans="1:30" ht="15" x14ac:dyDescent="0.25">
      <c r="B29" s="16"/>
      <c r="C29" s="16"/>
      <c r="D29" s="17"/>
      <c r="E29" s="18"/>
      <c r="F29" s="124" t="e">
        <f ca="1">SUMIF('LIBRO DIARIO'!$G$9:$K$867,D26,'LIBRO DIARIO'!$J$9:$J$157)</f>
        <v>#REF!</v>
      </c>
      <c r="G29" s="125">
        <f ca="1">SUMIF('LIBRO DIARIO'!$G$9:$K$867,D26,'LIBRO DIARIO'!$K$9:$K$867)</f>
        <v>109000</v>
      </c>
      <c r="I29" s="507"/>
      <c r="J29" s="507"/>
      <c r="K29" s="16"/>
      <c r="L29" s="16"/>
      <c r="M29" s="17"/>
      <c r="N29" s="18"/>
      <c r="O29" s="124">
        <f ca="1">SUMIF('LIBRO DIARIO'!$G$9:$K$867,M26,'LIBRO DIARIO'!$J$9:$J$157)</f>
        <v>65000</v>
      </c>
      <c r="P29" s="125">
        <f ca="1">SUMIF('LIBRO DIARIO'!$G$9:$K$867,M26,'LIBRO DIARIO'!$K$9:$K$867)</f>
        <v>0</v>
      </c>
      <c r="R29" s="16"/>
      <c r="S29" s="16"/>
      <c r="T29" s="17"/>
      <c r="U29" s="18"/>
      <c r="V29" s="124">
        <f ca="1">SUMIF('LIBRO DIARIO'!$G$9:$K$867,T26,'LIBRO DIARIO'!$J$9:$J$157)</f>
        <v>10000</v>
      </c>
      <c r="W29" s="125">
        <f ca="1">SUMIF('LIBRO DIARIO'!$G$9:$K$867,T26,'LIBRO DIARIO'!$K$9:$K$867)</f>
        <v>1430</v>
      </c>
      <c r="Y29" s="16"/>
      <c r="Z29" s="16"/>
      <c r="AA29" s="17"/>
      <c r="AB29" s="18"/>
      <c r="AC29" s="124">
        <f ca="1">SUMIF('LIBRO DIARIO'!$G$9:$K$867,AA26,'LIBRO DIARIO'!$J$9:$J$157)</f>
        <v>0</v>
      </c>
      <c r="AD29" s="125" t="e">
        <f ca="1">SUMIF('LIBRO DIARIO'!$G$9:$K$867,AA26,'LIBRO DIARIO'!$K$9:$K$867)</f>
        <v>#REF!</v>
      </c>
    </row>
    <row r="30" spans="1:30" ht="15" x14ac:dyDescent="0.25">
      <c r="B30" s="16"/>
      <c r="C30" s="16"/>
      <c r="D30" s="17"/>
      <c r="E30" s="18"/>
      <c r="F30" s="126"/>
      <c r="G30" s="126"/>
      <c r="I30" s="507"/>
      <c r="J30" s="507"/>
      <c r="K30" s="16"/>
      <c r="L30" s="16"/>
      <c r="M30" s="17"/>
      <c r="N30" s="18"/>
      <c r="O30" s="126"/>
      <c r="P30" s="126"/>
      <c r="R30" s="16"/>
      <c r="S30" s="16"/>
      <c r="T30" s="17"/>
      <c r="U30" s="18"/>
      <c r="V30" s="126"/>
      <c r="W30" s="126"/>
      <c r="Y30" s="16"/>
      <c r="Z30" s="16"/>
      <c r="AA30" s="17"/>
      <c r="AB30" s="18"/>
      <c r="AC30" s="126"/>
      <c r="AD30" s="126"/>
    </row>
    <row r="31" spans="1:30" ht="15" x14ac:dyDescent="0.25">
      <c r="B31" s="16"/>
      <c r="C31" s="16"/>
      <c r="D31" s="17"/>
      <c r="E31" s="18"/>
      <c r="F31" s="126"/>
      <c r="G31" s="126"/>
      <c r="I31" s="507"/>
      <c r="J31" s="507"/>
      <c r="K31" s="16"/>
      <c r="L31" s="16"/>
      <c r="M31" s="17"/>
      <c r="N31" s="18"/>
      <c r="O31" s="126"/>
      <c r="P31" s="126"/>
      <c r="R31" s="16"/>
      <c r="S31" s="16"/>
      <c r="T31" s="17"/>
      <c r="U31" s="18"/>
      <c r="V31" s="126"/>
      <c r="W31" s="126"/>
      <c r="Y31" s="16"/>
      <c r="Z31" s="16"/>
      <c r="AA31" s="17"/>
      <c r="AB31" s="18"/>
      <c r="AC31" s="126"/>
      <c r="AD31" s="126"/>
    </row>
    <row r="32" spans="1:30" ht="15" x14ac:dyDescent="0.25">
      <c r="B32" s="16"/>
      <c r="C32" s="16"/>
      <c r="D32" s="17"/>
      <c r="E32" s="18"/>
      <c r="F32" s="126"/>
      <c r="G32" s="126"/>
      <c r="I32" s="507"/>
      <c r="J32" s="507"/>
      <c r="K32" s="16"/>
      <c r="L32" s="16"/>
      <c r="M32" s="17"/>
      <c r="N32" s="18"/>
      <c r="O32" s="126"/>
      <c r="P32" s="126"/>
      <c r="R32" s="16"/>
      <c r="S32" s="16"/>
      <c r="T32" s="17"/>
      <c r="U32" s="18"/>
      <c r="V32" s="126"/>
      <c r="W32" s="126"/>
      <c r="Y32" s="16"/>
      <c r="Z32" s="16"/>
      <c r="AA32" s="17"/>
      <c r="AB32" s="18"/>
      <c r="AC32" s="126"/>
      <c r="AD32" s="126"/>
    </row>
    <row r="33" spans="1:30" ht="15" x14ac:dyDescent="0.25">
      <c r="B33" s="16"/>
      <c r="C33" s="16"/>
      <c r="D33" s="17"/>
      <c r="E33" s="18"/>
      <c r="F33" s="126"/>
      <c r="G33" s="126"/>
      <c r="I33" s="507"/>
      <c r="J33" s="507"/>
      <c r="K33" s="16"/>
      <c r="L33" s="16"/>
      <c r="M33" s="17"/>
      <c r="N33" s="18"/>
      <c r="O33" s="126"/>
      <c r="P33" s="126"/>
      <c r="R33" s="16"/>
      <c r="S33" s="16"/>
      <c r="T33" s="17"/>
      <c r="U33" s="18"/>
      <c r="V33" s="126"/>
      <c r="W33" s="126"/>
      <c r="Y33" s="16"/>
      <c r="Z33" s="16"/>
      <c r="AA33" s="17"/>
      <c r="AB33" s="18"/>
      <c r="AC33" s="126"/>
      <c r="AD33" s="126"/>
    </row>
    <row r="34" spans="1:30" ht="15" x14ac:dyDescent="0.25">
      <c r="B34" s="16"/>
      <c r="C34" s="16"/>
      <c r="D34" s="17"/>
      <c r="E34" s="18"/>
      <c r="F34" s="126"/>
      <c r="G34" s="126"/>
      <c r="I34" s="507"/>
      <c r="J34" s="507"/>
      <c r="K34" s="16"/>
      <c r="L34" s="16"/>
      <c r="M34" s="17"/>
      <c r="N34" s="18"/>
      <c r="O34" s="126"/>
      <c r="P34" s="126"/>
      <c r="R34" s="16"/>
      <c r="S34" s="16"/>
      <c r="T34" s="17"/>
      <c r="U34" s="18"/>
      <c r="V34" s="126"/>
      <c r="W34" s="126"/>
      <c r="Y34" s="16"/>
      <c r="Z34" s="16"/>
      <c r="AA34" s="17"/>
      <c r="AB34" s="18"/>
      <c r="AC34" s="126"/>
      <c r="AD34" s="126"/>
    </row>
    <row r="35" spans="1:30" ht="15" x14ac:dyDescent="0.25">
      <c r="B35" s="16"/>
      <c r="C35" s="16"/>
      <c r="D35" s="17"/>
      <c r="E35" s="18"/>
      <c r="F35" s="126"/>
      <c r="G35" s="126"/>
      <c r="I35" s="507"/>
      <c r="J35" s="507"/>
      <c r="K35" s="16"/>
      <c r="L35" s="16"/>
      <c r="M35" s="17"/>
      <c r="N35" s="18"/>
      <c r="O35" s="126"/>
      <c r="P35" s="126"/>
      <c r="R35" s="16"/>
      <c r="S35" s="16"/>
      <c r="T35" s="17"/>
      <c r="U35" s="18"/>
      <c r="V35" s="126"/>
      <c r="W35" s="126"/>
      <c r="Y35" s="16"/>
      <c r="Z35" s="16"/>
      <c r="AA35" s="17"/>
      <c r="AB35" s="18"/>
      <c r="AC35" s="126"/>
      <c r="AD35" s="126"/>
    </row>
    <row r="36" spans="1:30" ht="15" x14ac:dyDescent="0.25">
      <c r="B36" s="16"/>
      <c r="C36" s="16"/>
      <c r="D36" s="17"/>
      <c r="E36" s="18"/>
      <c r="F36" s="126"/>
      <c r="G36" s="126"/>
      <c r="I36" s="507"/>
      <c r="J36" s="507"/>
      <c r="K36" s="16"/>
      <c r="L36" s="16"/>
      <c r="M36" s="17"/>
      <c r="N36" s="18"/>
      <c r="O36" s="126"/>
      <c r="P36" s="126"/>
      <c r="R36" s="16"/>
      <c r="S36" s="16"/>
      <c r="T36" s="17"/>
      <c r="U36" s="18"/>
      <c r="V36" s="126"/>
      <c r="W36" s="126"/>
      <c r="Y36" s="16"/>
      <c r="Z36" s="16"/>
      <c r="AA36" s="17"/>
      <c r="AB36" s="18"/>
      <c r="AC36" s="126"/>
      <c r="AD36" s="126"/>
    </row>
    <row r="37" spans="1:30" ht="15" x14ac:dyDescent="0.25">
      <c r="B37" s="16"/>
      <c r="C37" s="16"/>
      <c r="D37" s="17"/>
      <c r="E37" s="18"/>
      <c r="F37" s="126"/>
      <c r="G37" s="126"/>
      <c r="I37" s="507"/>
      <c r="J37" s="507"/>
      <c r="K37" s="16"/>
      <c r="L37" s="16"/>
      <c r="M37" s="17"/>
      <c r="N37" s="18"/>
      <c r="O37" s="126"/>
      <c r="P37" s="126"/>
      <c r="R37" s="16"/>
      <c r="S37" s="16"/>
      <c r="T37" s="17"/>
      <c r="U37" s="18"/>
      <c r="V37" s="126"/>
      <c r="W37" s="126"/>
      <c r="Y37" s="16"/>
      <c r="Z37" s="16"/>
      <c r="AA37" s="17"/>
      <c r="AB37" s="18"/>
      <c r="AC37" s="126"/>
      <c r="AD37" s="126"/>
    </row>
    <row r="38" spans="1:30" ht="15" x14ac:dyDescent="0.25">
      <c r="B38" s="17"/>
      <c r="C38" s="19"/>
      <c r="D38" s="19"/>
      <c r="E38" s="18" t="s">
        <v>102</v>
      </c>
      <c r="F38" s="126"/>
      <c r="G38" s="126"/>
      <c r="I38" s="507"/>
      <c r="J38" s="507"/>
      <c r="K38" s="17"/>
      <c r="L38" s="19"/>
      <c r="M38" s="19"/>
      <c r="N38" s="18" t="s">
        <v>102</v>
      </c>
      <c r="O38" s="126"/>
      <c r="P38" s="126"/>
      <c r="R38" s="17"/>
      <c r="S38" s="19"/>
      <c r="T38" s="19"/>
      <c r="U38" s="18" t="s">
        <v>102</v>
      </c>
      <c r="V38" s="126"/>
      <c r="W38" s="126"/>
      <c r="Y38" s="17"/>
      <c r="Z38" s="19"/>
      <c r="AA38" s="19"/>
      <c r="AB38" s="18" t="s">
        <v>102</v>
      </c>
      <c r="AC38" s="126"/>
      <c r="AD38" s="126"/>
    </row>
    <row r="39" spans="1:30" x14ac:dyDescent="0.2">
      <c r="I39" s="507"/>
      <c r="J39" s="507"/>
      <c r="R39" s="170"/>
      <c r="S39" s="170"/>
      <c r="T39" s="170"/>
      <c r="U39" s="170"/>
      <c r="V39" s="170"/>
      <c r="W39" s="170"/>
      <c r="Y39" s="170"/>
      <c r="Z39" s="170"/>
      <c r="AA39" s="170"/>
      <c r="AB39" s="170"/>
      <c r="AC39" s="170"/>
      <c r="AD39" s="170"/>
    </row>
    <row r="40" spans="1:30" x14ac:dyDescent="0.2">
      <c r="A40" s="1"/>
      <c r="B40" s="10" t="s">
        <v>93</v>
      </c>
      <c r="C40" s="115"/>
      <c r="D40" s="5"/>
      <c r="E40" s="4"/>
      <c r="F40" s="20" t="s">
        <v>103</v>
      </c>
      <c r="G40" s="117" t="s">
        <v>161</v>
      </c>
      <c r="I40" s="507"/>
      <c r="J40" s="507"/>
      <c r="K40" s="10" t="s">
        <v>93</v>
      </c>
      <c r="L40" s="115"/>
      <c r="M40" s="5"/>
      <c r="N40" s="4"/>
      <c r="O40" s="20" t="s">
        <v>103</v>
      </c>
      <c r="P40" s="117" t="s">
        <v>161</v>
      </c>
      <c r="R40" s="10" t="s">
        <v>93</v>
      </c>
      <c r="S40" s="115"/>
      <c r="T40" s="5"/>
      <c r="U40" s="4"/>
      <c r="V40" s="20" t="s">
        <v>103</v>
      </c>
      <c r="W40" s="117" t="s">
        <v>161</v>
      </c>
      <c r="Y40" s="10" t="s">
        <v>93</v>
      </c>
      <c r="Z40" s="115"/>
      <c r="AA40" s="5"/>
      <c r="AB40" s="4"/>
      <c r="AC40" s="20" t="s">
        <v>103</v>
      </c>
      <c r="AD40" s="117" t="s">
        <v>161</v>
      </c>
    </row>
    <row r="41" spans="1:30" x14ac:dyDescent="0.2">
      <c r="A41" s="1"/>
      <c r="B41" s="10" t="s">
        <v>94</v>
      </c>
      <c r="C41" s="115"/>
      <c r="D41" s="5"/>
      <c r="E41" s="10"/>
      <c r="F41" s="6"/>
      <c r="G41" s="7"/>
      <c r="I41" s="507"/>
      <c r="J41" s="507"/>
      <c r="K41" s="10" t="s">
        <v>94</v>
      </c>
      <c r="L41" s="115"/>
      <c r="M41" s="5"/>
      <c r="N41" s="10"/>
      <c r="O41" s="6"/>
      <c r="P41" s="7"/>
      <c r="R41" s="10" t="s">
        <v>94</v>
      </c>
      <c r="S41" s="115"/>
      <c r="T41" s="5"/>
      <c r="U41" s="10"/>
      <c r="V41" s="6"/>
      <c r="W41" s="7"/>
      <c r="Y41" s="10" t="s">
        <v>94</v>
      </c>
      <c r="Z41" s="115"/>
      <c r="AA41" s="5"/>
      <c r="AB41" s="10"/>
      <c r="AC41" s="6"/>
      <c r="AD41" s="7"/>
    </row>
    <row r="42" spans="1:30" ht="13.5" thickBot="1" x14ac:dyDescent="0.25">
      <c r="A42" s="1"/>
      <c r="B42" s="10" t="s">
        <v>96</v>
      </c>
      <c r="C42" s="10"/>
      <c r="D42" s="4"/>
      <c r="E42" s="123"/>
      <c r="F42" s="12"/>
      <c r="G42" s="13"/>
      <c r="I42" s="507"/>
      <c r="J42" s="507"/>
      <c r="K42" s="10" t="s">
        <v>96</v>
      </c>
      <c r="L42" s="10"/>
      <c r="M42" s="4"/>
      <c r="N42" s="123"/>
      <c r="O42" s="12"/>
      <c r="P42" s="13"/>
      <c r="R42" s="10" t="s">
        <v>96</v>
      </c>
      <c r="S42" s="10"/>
      <c r="T42" s="4"/>
      <c r="U42" s="123"/>
      <c r="V42" s="12"/>
      <c r="W42" s="13"/>
      <c r="Y42" s="10" t="s">
        <v>96</v>
      </c>
      <c r="Z42" s="10"/>
      <c r="AA42" s="4"/>
      <c r="AB42" s="123"/>
      <c r="AC42" s="12"/>
      <c r="AD42" s="13"/>
    </row>
    <row r="43" spans="1:30" ht="13.5" thickBot="1" x14ac:dyDescent="0.25">
      <c r="A43" s="1"/>
      <c r="B43" s="2"/>
      <c r="C43" s="2"/>
      <c r="D43" s="134">
        <v>401</v>
      </c>
      <c r="E43" s="116" t="str">
        <f>VLOOKUP(D43,'PLAN CONT'!$B$3:$C$1423,2,0)</f>
        <v>Gobierno central</v>
      </c>
      <c r="F43" s="9"/>
      <c r="G43" s="8"/>
      <c r="I43" s="507"/>
      <c r="J43" s="507"/>
      <c r="K43" s="2"/>
      <c r="L43" s="2"/>
      <c r="M43" s="134">
        <v>403</v>
      </c>
      <c r="N43" s="116" t="str">
        <f>VLOOKUP(M43,'PLAN CONT'!$B$3:$C$1423,2,0)</f>
        <v>Instituciones públicas</v>
      </c>
      <c r="O43" s="9"/>
      <c r="P43" s="8"/>
      <c r="R43" s="2"/>
      <c r="S43" s="2"/>
      <c r="T43" s="134">
        <v>407</v>
      </c>
      <c r="U43" s="116" t="str">
        <f>VLOOKUP(T43,'PLAN CONT'!$B$3:$C$1423,2,0)</f>
        <v>Administradoras de fondos de pensiones</v>
      </c>
      <c r="V43" s="9"/>
      <c r="W43" s="8"/>
      <c r="Y43" s="2"/>
      <c r="Z43" s="2"/>
      <c r="AA43" s="134">
        <v>411</v>
      </c>
      <c r="AB43" s="116" t="str">
        <f>VLOOKUP(AA43,'PLAN CONT'!$B$3:$C$1423,2,0)</f>
        <v>Remuneraciones por pagar</v>
      </c>
      <c r="AC43" s="9"/>
      <c r="AD43" s="8"/>
    </row>
    <row r="44" spans="1:30" ht="12.75" customHeight="1" x14ac:dyDescent="0.2">
      <c r="A44" s="1"/>
      <c r="B44" s="1091" t="s">
        <v>100</v>
      </c>
      <c r="C44" s="1093" t="s">
        <v>101</v>
      </c>
      <c r="D44" s="1095" t="s">
        <v>97</v>
      </c>
      <c r="E44" s="1096"/>
      <c r="F44" s="1098" t="s">
        <v>98</v>
      </c>
      <c r="G44" s="1099"/>
      <c r="I44" s="507"/>
      <c r="J44" s="603"/>
      <c r="K44" s="1091" t="s">
        <v>100</v>
      </c>
      <c r="L44" s="1093" t="s">
        <v>101</v>
      </c>
      <c r="M44" s="1095" t="s">
        <v>97</v>
      </c>
      <c r="N44" s="1096"/>
      <c r="O44" s="1098" t="s">
        <v>98</v>
      </c>
      <c r="P44" s="1099"/>
      <c r="R44" s="1091" t="s">
        <v>100</v>
      </c>
      <c r="S44" s="1093" t="s">
        <v>101</v>
      </c>
      <c r="T44" s="1095" t="s">
        <v>97</v>
      </c>
      <c r="U44" s="1096"/>
      <c r="V44" s="1098" t="s">
        <v>98</v>
      </c>
      <c r="W44" s="1099"/>
      <c r="Y44" s="1091" t="s">
        <v>100</v>
      </c>
      <c r="Z44" s="1093" t="s">
        <v>101</v>
      </c>
      <c r="AA44" s="1095" t="s">
        <v>97</v>
      </c>
      <c r="AB44" s="1096"/>
      <c r="AC44" s="1098" t="s">
        <v>98</v>
      </c>
      <c r="AD44" s="1099"/>
    </row>
    <row r="45" spans="1:30" x14ac:dyDescent="0.2">
      <c r="A45" s="1"/>
      <c r="B45" s="1092"/>
      <c r="C45" s="1094"/>
      <c r="D45" s="1095"/>
      <c r="E45" s="1097"/>
      <c r="F45" s="133" t="s">
        <v>28</v>
      </c>
      <c r="G45" s="137" t="s">
        <v>29</v>
      </c>
      <c r="I45" s="507"/>
      <c r="J45" s="604"/>
      <c r="K45" s="1092"/>
      <c r="L45" s="1094"/>
      <c r="M45" s="1095"/>
      <c r="N45" s="1097"/>
      <c r="O45" s="133" t="s">
        <v>28</v>
      </c>
      <c r="P45" s="137" t="s">
        <v>29</v>
      </c>
      <c r="R45" s="1092"/>
      <c r="S45" s="1094"/>
      <c r="T45" s="1095"/>
      <c r="U45" s="1097"/>
      <c r="V45" s="133" t="s">
        <v>28</v>
      </c>
      <c r="W45" s="551" t="s">
        <v>29</v>
      </c>
      <c r="Y45" s="1092"/>
      <c r="Z45" s="1094"/>
      <c r="AA45" s="1095"/>
      <c r="AB45" s="1097"/>
      <c r="AC45" s="133" t="s">
        <v>28</v>
      </c>
      <c r="AD45" s="551" t="s">
        <v>29</v>
      </c>
    </row>
    <row r="46" spans="1:30" ht="15" x14ac:dyDescent="0.25">
      <c r="B46" s="16"/>
      <c r="C46" s="16"/>
      <c r="D46" s="17"/>
      <c r="E46" s="18"/>
      <c r="F46" s="124" t="e">
        <f ca="1">SUMIF('LIBRO DIARIO'!$G$9:$K$867,D43,'LIBRO DIARIO'!$J$9:$J$157)</f>
        <v>#REF!</v>
      </c>
      <c r="G46" s="125" t="e">
        <f ca="1">SUMIF('LIBRO DIARIO'!$G$9:$K$867,D43,'LIBRO DIARIO'!$K$9:$K$867)</f>
        <v>#REF!</v>
      </c>
      <c r="I46" s="507"/>
      <c r="J46" s="507"/>
      <c r="K46" s="16"/>
      <c r="L46" s="16"/>
      <c r="M46" s="17"/>
      <c r="N46" s="18"/>
      <c r="O46" s="124">
        <f ca="1">SUMIF('LIBRO DIARIO'!$G$9:$K$867,M43,'LIBRO DIARIO'!$J$9:$J$157)</f>
        <v>28950</v>
      </c>
      <c r="P46" s="125">
        <f ca="1">SUMIF('LIBRO DIARIO'!$G$9:$K$867,M43,'LIBRO DIARIO'!$K$9:$K$867)</f>
        <v>29700</v>
      </c>
      <c r="R46" s="16"/>
      <c r="S46" s="16"/>
      <c r="T46" s="17"/>
      <c r="U46" s="18"/>
      <c r="V46" s="124">
        <f ca="1">SUMIF('LIBRO DIARIO'!$G$9:$K$867,T43,'LIBRO DIARIO'!$J$9:$J$157)</f>
        <v>8050</v>
      </c>
      <c r="W46" s="125">
        <f ca="1">SUMIF('LIBRO DIARIO'!$G$9:$K$867,T43,'LIBRO DIARIO'!$K$9:$K$867)</f>
        <v>4200</v>
      </c>
      <c r="Y46" s="16"/>
      <c r="Z46" s="16"/>
      <c r="AA46" s="17"/>
      <c r="AB46" s="18"/>
      <c r="AC46" s="124">
        <f ca="1">SUMIF('LIBRO DIARIO'!$G$9:$K$867,AA43,'LIBRO DIARIO'!$J$9:$J$157)</f>
        <v>60700</v>
      </c>
      <c r="AD46" s="125">
        <f ca="1">SUMIF('LIBRO DIARIO'!$G$9:$K$867,AA43,'LIBRO DIARIO'!$K$9:$K$867)</f>
        <v>60700</v>
      </c>
    </row>
    <row r="47" spans="1:30" ht="15" x14ac:dyDescent="0.25">
      <c r="B47" s="16"/>
      <c r="C47" s="16"/>
      <c r="D47" s="17"/>
      <c r="E47" s="18"/>
      <c r="F47" s="126"/>
      <c r="G47" s="126"/>
      <c r="I47" s="507"/>
      <c r="J47" s="507"/>
      <c r="K47" s="16"/>
      <c r="L47" s="16"/>
      <c r="M47" s="17"/>
      <c r="N47" s="18"/>
      <c r="O47" s="126"/>
      <c r="P47" s="126"/>
      <c r="R47" s="16"/>
      <c r="S47" s="16"/>
      <c r="T47" s="17"/>
      <c r="U47" s="18"/>
      <c r="V47" s="126"/>
      <c r="W47" s="126"/>
      <c r="Y47" s="16"/>
      <c r="Z47" s="16"/>
      <c r="AA47" s="17"/>
      <c r="AB47" s="18"/>
      <c r="AC47" s="126"/>
      <c r="AD47" s="126"/>
    </row>
    <row r="48" spans="1:30" ht="15" x14ac:dyDescent="0.25">
      <c r="B48" s="16"/>
      <c r="C48" s="16"/>
      <c r="D48" s="17"/>
      <c r="E48" s="18"/>
      <c r="F48" s="126"/>
      <c r="G48" s="126"/>
      <c r="I48" s="507"/>
      <c r="J48" s="507"/>
      <c r="K48" s="16"/>
      <c r="L48" s="16"/>
      <c r="M48" s="17"/>
      <c r="N48" s="18"/>
      <c r="O48" s="126"/>
      <c r="P48" s="126"/>
      <c r="R48" s="16"/>
      <c r="S48" s="16"/>
      <c r="T48" s="17"/>
      <c r="U48" s="18"/>
      <c r="V48" s="126"/>
      <c r="W48" s="126"/>
      <c r="Y48" s="16"/>
      <c r="Z48" s="16"/>
      <c r="AA48" s="17"/>
      <c r="AB48" s="18"/>
      <c r="AC48" s="126"/>
      <c r="AD48" s="126"/>
    </row>
    <row r="49" spans="1:30" ht="15" x14ac:dyDescent="0.25">
      <c r="B49" s="16"/>
      <c r="C49" s="16"/>
      <c r="D49" s="17"/>
      <c r="E49" s="18"/>
      <c r="F49" s="126"/>
      <c r="G49" s="126"/>
      <c r="I49" s="507"/>
      <c r="J49" s="507"/>
      <c r="K49" s="16"/>
      <c r="L49" s="16"/>
      <c r="M49" s="17"/>
      <c r="N49" s="18"/>
      <c r="O49" s="126"/>
      <c r="P49" s="126"/>
      <c r="R49" s="16"/>
      <c r="S49" s="16"/>
      <c r="T49" s="17"/>
      <c r="U49" s="18"/>
      <c r="V49" s="126"/>
      <c r="W49" s="126"/>
      <c r="Y49" s="16"/>
      <c r="Z49" s="16"/>
      <c r="AA49" s="17"/>
      <c r="AB49" s="18"/>
      <c r="AC49" s="126"/>
      <c r="AD49" s="126"/>
    </row>
    <row r="50" spans="1:30" ht="15" x14ac:dyDescent="0.25">
      <c r="B50" s="16"/>
      <c r="C50" s="16"/>
      <c r="D50" s="17"/>
      <c r="E50" s="18"/>
      <c r="F50" s="126"/>
      <c r="G50" s="126"/>
      <c r="I50" s="507"/>
      <c r="J50" s="507"/>
      <c r="K50" s="16"/>
      <c r="L50" s="16"/>
      <c r="M50" s="17"/>
      <c r="N50" s="18"/>
      <c r="O50" s="126"/>
      <c r="P50" s="126"/>
      <c r="R50" s="16"/>
      <c r="S50" s="16"/>
      <c r="T50" s="17"/>
      <c r="U50" s="18"/>
      <c r="V50" s="126"/>
      <c r="W50" s="126"/>
      <c r="Y50" s="16"/>
      <c r="Z50" s="16"/>
      <c r="AA50" s="17"/>
      <c r="AB50" s="18"/>
      <c r="AC50" s="126"/>
      <c r="AD50" s="126"/>
    </row>
    <row r="51" spans="1:30" ht="15" x14ac:dyDescent="0.25">
      <c r="B51" s="16"/>
      <c r="C51" s="16"/>
      <c r="D51" s="17"/>
      <c r="E51" s="18"/>
      <c r="F51" s="126"/>
      <c r="G51" s="126"/>
      <c r="I51" s="507"/>
      <c r="J51" s="507"/>
      <c r="K51" s="16"/>
      <c r="L51" s="16"/>
      <c r="M51" s="17"/>
      <c r="N51" s="18"/>
      <c r="O51" s="126"/>
      <c r="P51" s="126"/>
      <c r="R51" s="16"/>
      <c r="S51" s="16"/>
      <c r="T51" s="17"/>
      <c r="U51" s="18"/>
      <c r="V51" s="126"/>
      <c r="W51" s="126"/>
      <c r="Y51" s="16"/>
      <c r="Z51" s="16"/>
      <c r="AA51" s="17"/>
      <c r="AB51" s="18"/>
      <c r="AC51" s="126"/>
      <c r="AD51" s="126"/>
    </row>
    <row r="52" spans="1:30" ht="15" x14ac:dyDescent="0.25">
      <c r="B52" s="16"/>
      <c r="C52" s="16"/>
      <c r="D52" s="17"/>
      <c r="E52" s="18"/>
      <c r="F52" s="126"/>
      <c r="G52" s="126"/>
      <c r="I52" s="507"/>
      <c r="J52" s="507"/>
      <c r="K52" s="16"/>
      <c r="L52" s="16"/>
      <c r="M52" s="17"/>
      <c r="N52" s="18"/>
      <c r="O52" s="126"/>
      <c r="P52" s="126"/>
      <c r="R52" s="16"/>
      <c r="S52" s="16"/>
      <c r="T52" s="17"/>
      <c r="U52" s="18"/>
      <c r="V52" s="126"/>
      <c r="W52" s="126"/>
      <c r="Y52" s="16"/>
      <c r="Z52" s="16"/>
      <c r="AA52" s="17"/>
      <c r="AB52" s="18"/>
      <c r="AC52" s="126"/>
      <c r="AD52" s="126"/>
    </row>
    <row r="53" spans="1:30" ht="15" x14ac:dyDescent="0.25">
      <c r="B53" s="16"/>
      <c r="C53" s="16"/>
      <c r="D53" s="17"/>
      <c r="E53" s="18"/>
      <c r="F53" s="126"/>
      <c r="G53" s="126"/>
      <c r="J53" s="507"/>
      <c r="K53" s="16"/>
      <c r="L53" s="16"/>
      <c r="M53" s="17"/>
      <c r="N53" s="18"/>
      <c r="O53" s="126"/>
      <c r="P53" s="126"/>
      <c r="R53" s="16"/>
      <c r="S53" s="16"/>
      <c r="T53" s="17"/>
      <c r="U53" s="18"/>
      <c r="V53" s="126"/>
      <c r="W53" s="126"/>
      <c r="Y53" s="16"/>
      <c r="Z53" s="16"/>
      <c r="AA53" s="17"/>
      <c r="AB53" s="18"/>
      <c r="AC53" s="126"/>
      <c r="AD53" s="126"/>
    </row>
    <row r="54" spans="1:30" ht="15" x14ac:dyDescent="0.25">
      <c r="B54" s="16"/>
      <c r="C54" s="16"/>
      <c r="D54" s="17"/>
      <c r="E54" s="18"/>
      <c r="F54" s="126"/>
      <c r="G54" s="126"/>
      <c r="J54" s="507"/>
      <c r="K54" s="16"/>
      <c r="L54" s="16"/>
      <c r="M54" s="17"/>
      <c r="N54" s="18"/>
      <c r="O54" s="126"/>
      <c r="P54" s="126"/>
      <c r="R54" s="16"/>
      <c r="S54" s="16"/>
      <c r="T54" s="17"/>
      <c r="U54" s="18"/>
      <c r="V54" s="126"/>
      <c r="W54" s="126"/>
      <c r="Y54" s="16"/>
      <c r="Z54" s="16"/>
      <c r="AA54" s="17"/>
      <c r="AB54" s="18"/>
      <c r="AC54" s="126"/>
      <c r="AD54" s="126"/>
    </row>
    <row r="55" spans="1:30" ht="15" x14ac:dyDescent="0.25">
      <c r="B55" s="17"/>
      <c r="C55" s="19"/>
      <c r="D55" s="19"/>
      <c r="E55" s="18" t="s">
        <v>102</v>
      </c>
      <c r="F55" s="126"/>
      <c r="G55" s="126"/>
      <c r="J55" s="507"/>
      <c r="K55" s="17"/>
      <c r="L55" s="19"/>
      <c r="M55" s="19"/>
      <c r="N55" s="18" t="s">
        <v>102</v>
      </c>
      <c r="O55" s="126"/>
      <c r="P55" s="126"/>
      <c r="R55" s="17"/>
      <c r="S55" s="19"/>
      <c r="T55" s="19"/>
      <c r="U55" s="18" t="s">
        <v>102</v>
      </c>
      <c r="V55" s="126"/>
      <c r="W55" s="126"/>
      <c r="Y55" s="17"/>
      <c r="Z55" s="19"/>
      <c r="AA55" s="19"/>
      <c r="AB55" s="18" t="s">
        <v>102</v>
      </c>
      <c r="AC55" s="126"/>
      <c r="AD55" s="126"/>
    </row>
    <row r="56" spans="1:30" x14ac:dyDescent="0.2">
      <c r="B56" s="170"/>
      <c r="C56" s="170"/>
      <c r="D56" s="170"/>
      <c r="E56" s="170"/>
      <c r="F56" s="170"/>
      <c r="G56" s="170"/>
      <c r="J56" s="507"/>
      <c r="R56" s="170"/>
      <c r="S56" s="170"/>
      <c r="T56" s="170"/>
      <c r="U56" s="170"/>
      <c r="V56" s="170"/>
      <c r="W56" s="170"/>
      <c r="Y56" s="170"/>
      <c r="Z56" s="170"/>
      <c r="AA56" s="170"/>
      <c r="AB56" s="170"/>
      <c r="AC56" s="170"/>
      <c r="AD56" s="170"/>
    </row>
    <row r="57" spans="1:30" x14ac:dyDescent="0.2">
      <c r="A57" s="1"/>
      <c r="B57" s="10" t="s">
        <v>93</v>
      </c>
      <c r="C57" s="115"/>
      <c r="D57" s="5"/>
      <c r="E57" s="4"/>
      <c r="F57" s="20" t="s">
        <v>103</v>
      </c>
      <c r="G57" s="117" t="s">
        <v>161</v>
      </c>
      <c r="J57" s="507"/>
      <c r="K57" s="10" t="s">
        <v>93</v>
      </c>
      <c r="L57" s="115"/>
      <c r="M57" s="5"/>
      <c r="N57" s="4"/>
      <c r="O57" s="20" t="s">
        <v>103</v>
      </c>
      <c r="P57" s="117" t="s">
        <v>161</v>
      </c>
      <c r="R57" s="10" t="s">
        <v>93</v>
      </c>
      <c r="S57" s="115"/>
      <c r="T57" s="5"/>
      <c r="U57" s="4"/>
      <c r="V57" s="20" t="s">
        <v>103</v>
      </c>
      <c r="W57" s="117" t="s">
        <v>161</v>
      </c>
      <c r="Y57" s="10" t="s">
        <v>93</v>
      </c>
      <c r="Z57" s="115"/>
      <c r="AA57" s="5"/>
      <c r="AB57" s="4"/>
      <c r="AC57" s="20" t="s">
        <v>103</v>
      </c>
      <c r="AD57" s="117" t="s">
        <v>161</v>
      </c>
    </row>
    <row r="58" spans="1:30" x14ac:dyDescent="0.2">
      <c r="A58" s="1"/>
      <c r="B58" s="10" t="s">
        <v>94</v>
      </c>
      <c r="C58" s="115"/>
      <c r="D58" s="5"/>
      <c r="E58" s="10"/>
      <c r="F58" s="6"/>
      <c r="G58" s="7"/>
      <c r="J58" s="507"/>
      <c r="K58" s="10" t="s">
        <v>94</v>
      </c>
      <c r="L58" s="115"/>
      <c r="M58" s="5"/>
      <c r="N58" s="10"/>
      <c r="O58" s="6"/>
      <c r="P58" s="7"/>
      <c r="R58" s="10" t="s">
        <v>94</v>
      </c>
      <c r="S58" s="115"/>
      <c r="T58" s="5"/>
      <c r="U58" s="10"/>
      <c r="V58" s="6"/>
      <c r="W58" s="7"/>
      <c r="Y58" s="10" t="s">
        <v>94</v>
      </c>
      <c r="Z58" s="115"/>
      <c r="AA58" s="5"/>
      <c r="AB58" s="10"/>
      <c r="AC58" s="6"/>
      <c r="AD58" s="7"/>
    </row>
    <row r="59" spans="1:30" ht="13.5" thickBot="1" x14ac:dyDescent="0.25">
      <c r="A59" s="1"/>
      <c r="B59" s="10" t="s">
        <v>96</v>
      </c>
      <c r="C59" s="10"/>
      <c r="D59" s="4"/>
      <c r="E59" s="123"/>
      <c r="F59" s="12"/>
      <c r="G59" s="13"/>
      <c r="J59" s="507"/>
      <c r="K59" s="10" t="s">
        <v>96</v>
      </c>
      <c r="L59" s="10"/>
      <c r="M59" s="4"/>
      <c r="N59" s="123"/>
      <c r="O59" s="12"/>
      <c r="P59" s="13"/>
      <c r="R59" s="10" t="s">
        <v>96</v>
      </c>
      <c r="S59" s="10"/>
      <c r="T59" s="4"/>
      <c r="U59" s="123"/>
      <c r="V59" s="12"/>
      <c r="W59" s="13"/>
      <c r="Y59" s="10" t="s">
        <v>96</v>
      </c>
      <c r="Z59" s="10"/>
      <c r="AA59" s="4"/>
      <c r="AB59" s="123"/>
      <c r="AC59" s="12"/>
      <c r="AD59" s="13"/>
    </row>
    <row r="60" spans="1:30" ht="13.5" thickBot="1" x14ac:dyDescent="0.25">
      <c r="A60" s="1"/>
      <c r="B60" s="2"/>
      <c r="C60" s="2"/>
      <c r="D60" s="134">
        <v>415</v>
      </c>
      <c r="E60" s="116" t="str">
        <f>VLOOKUP(D60,'PLAN CONT'!$B$3:$C$1423,2,0)</f>
        <v>Beneficios sociales de los trabajadores por pagar</v>
      </c>
      <c r="F60" s="9"/>
      <c r="G60" s="8"/>
      <c r="J60" s="507"/>
      <c r="K60" s="2"/>
      <c r="L60" s="2"/>
      <c r="M60" s="134">
        <v>421</v>
      </c>
      <c r="N60" s="116" t="str">
        <f>VLOOKUP(M60,'PLAN CONT'!$B$3:$C$1423,2,0)</f>
        <v>Facturas, boletas y otros comprobantes por pagar</v>
      </c>
      <c r="O60" s="9"/>
      <c r="P60" s="8"/>
      <c r="R60" s="2"/>
      <c r="S60" s="2"/>
      <c r="T60" s="134">
        <v>424</v>
      </c>
      <c r="U60" s="116" t="str">
        <f>VLOOKUP(T60,'PLAN CONT'!$B$3:$C$1423,2,0)</f>
        <v>Honorarios por pagar</v>
      </c>
      <c r="V60" s="9"/>
      <c r="W60" s="8"/>
      <c r="Y60" s="2"/>
      <c r="Z60" s="2"/>
      <c r="AA60" s="134">
        <v>431</v>
      </c>
      <c r="AB60" s="116" t="str">
        <f>VLOOKUP(AA60,'PLAN CONT'!$B$3:$C$1423,2,0)</f>
        <v>Facturas, boletas y otros comprobantes por pagar</v>
      </c>
      <c r="AC60" s="9"/>
      <c r="AD60" s="8"/>
    </row>
    <row r="61" spans="1:30" x14ac:dyDescent="0.2">
      <c r="A61" s="1"/>
      <c r="B61" s="1091" t="s">
        <v>100</v>
      </c>
      <c r="C61" s="1093" t="s">
        <v>101</v>
      </c>
      <c r="D61" s="1095" t="s">
        <v>97</v>
      </c>
      <c r="E61" s="1096"/>
      <c r="F61" s="1098" t="s">
        <v>98</v>
      </c>
      <c r="G61" s="1099"/>
      <c r="J61" s="603"/>
      <c r="K61" s="1091" t="s">
        <v>100</v>
      </c>
      <c r="L61" s="1093" t="s">
        <v>101</v>
      </c>
      <c r="M61" s="1095" t="s">
        <v>97</v>
      </c>
      <c r="N61" s="1096"/>
      <c r="O61" s="1098" t="s">
        <v>98</v>
      </c>
      <c r="P61" s="1099"/>
      <c r="R61" s="1091" t="s">
        <v>100</v>
      </c>
      <c r="S61" s="1093" t="s">
        <v>101</v>
      </c>
      <c r="T61" s="1095" t="s">
        <v>97</v>
      </c>
      <c r="U61" s="1096"/>
      <c r="V61" s="1098" t="s">
        <v>98</v>
      </c>
      <c r="W61" s="1099"/>
      <c r="Y61" s="1091" t="s">
        <v>100</v>
      </c>
      <c r="Z61" s="1093" t="s">
        <v>101</v>
      </c>
      <c r="AA61" s="1095" t="s">
        <v>97</v>
      </c>
      <c r="AB61" s="1096"/>
      <c r="AC61" s="1098" t="s">
        <v>98</v>
      </c>
      <c r="AD61" s="1099"/>
    </row>
    <row r="62" spans="1:30" x14ac:dyDescent="0.2">
      <c r="A62" s="1"/>
      <c r="B62" s="1092"/>
      <c r="C62" s="1094"/>
      <c r="D62" s="1095"/>
      <c r="E62" s="1097"/>
      <c r="F62" s="133" t="s">
        <v>28</v>
      </c>
      <c r="G62" s="137" t="s">
        <v>29</v>
      </c>
      <c r="J62" s="604"/>
      <c r="K62" s="1092"/>
      <c r="L62" s="1094"/>
      <c r="M62" s="1095"/>
      <c r="N62" s="1097"/>
      <c r="O62" s="133" t="s">
        <v>28</v>
      </c>
      <c r="P62" s="137" t="s">
        <v>29</v>
      </c>
      <c r="R62" s="1092"/>
      <c r="S62" s="1094"/>
      <c r="T62" s="1095"/>
      <c r="U62" s="1097"/>
      <c r="V62" s="133" t="s">
        <v>28</v>
      </c>
      <c r="W62" s="551" t="s">
        <v>29</v>
      </c>
      <c r="Y62" s="1092"/>
      <c r="Z62" s="1094"/>
      <c r="AA62" s="1095"/>
      <c r="AB62" s="1097"/>
      <c r="AC62" s="133" t="s">
        <v>28</v>
      </c>
      <c r="AD62" s="551" t="s">
        <v>29</v>
      </c>
    </row>
    <row r="63" spans="1:30" ht="15" x14ac:dyDescent="0.25">
      <c r="B63" s="16"/>
      <c r="C63" s="16"/>
      <c r="D63" s="17"/>
      <c r="E63" s="18"/>
      <c r="F63" s="124">
        <f ca="1">SUMIF('LIBRO DIARIO'!$G$9:$K$867,D60,'LIBRO DIARIO'!$J$9:$J$157)</f>
        <v>4860.66</v>
      </c>
      <c r="G63" s="125">
        <f ca="1">SUMIF('LIBRO DIARIO'!$G$9:$K$867,D60,'LIBRO DIARIO'!$K$9:$K$867)</f>
        <v>5250.0032777777769</v>
      </c>
      <c r="J63" s="507"/>
      <c r="K63" s="16"/>
      <c r="L63" s="16"/>
      <c r="M63" s="17"/>
      <c r="N63" s="18"/>
      <c r="O63" s="124" t="e">
        <f ca="1">SUMIF('LIBRO DIARIO'!$G$9:$K$867,M60,'LIBRO DIARIO'!$J$9:$J$157)</f>
        <v>#REF!</v>
      </c>
      <c r="P63" s="125" t="e">
        <f ca="1">SUMIF('LIBRO DIARIO'!$G$9:$K$867,M60,'LIBRO DIARIO'!$K$9:$K$867)</f>
        <v>#REF!</v>
      </c>
      <c r="R63" s="16"/>
      <c r="S63" s="16"/>
      <c r="T63" s="17"/>
      <c r="U63" s="18"/>
      <c r="V63" s="124" t="e">
        <f ca="1">SUMIF('LIBRO DIARIO'!$G$9:$K$867,T60,'LIBRO DIARIO'!$J$9:$J$157)</f>
        <v>#REF!</v>
      </c>
      <c r="W63" s="125">
        <f ca="1">SUMIF('LIBRO DIARIO'!$G$9:$K$867,T60,'LIBRO DIARIO'!$K$9:$K$867)</f>
        <v>6000</v>
      </c>
      <c r="Y63" s="16"/>
      <c r="Z63" s="16"/>
      <c r="AA63" s="17"/>
      <c r="AB63" s="18"/>
      <c r="AC63" s="124">
        <f ca="1">SUMIF('LIBRO DIARIO'!$G$9:$K$867,AA60,'LIBRO DIARIO'!$J$9:$J$157)</f>
        <v>24000</v>
      </c>
      <c r="AD63" s="125">
        <f ca="1">SUMIF('LIBRO DIARIO'!$G$9:$K$867,AA60,'LIBRO DIARIO'!$K$9:$K$867)</f>
        <v>24000</v>
      </c>
    </row>
    <row r="64" spans="1:30" ht="15" x14ac:dyDescent="0.25">
      <c r="B64" s="16"/>
      <c r="C64" s="16"/>
      <c r="D64" s="17"/>
      <c r="E64" s="18"/>
      <c r="F64" s="126"/>
      <c r="G64" s="126"/>
      <c r="J64" s="507"/>
      <c r="K64" s="16"/>
      <c r="L64" s="16"/>
      <c r="M64" s="17"/>
      <c r="N64" s="18"/>
      <c r="O64" s="126"/>
      <c r="P64" s="126"/>
      <c r="R64" s="16"/>
      <c r="S64" s="16"/>
      <c r="T64" s="17"/>
      <c r="U64" s="18"/>
      <c r="V64" s="126"/>
      <c r="W64" s="126"/>
      <c r="Y64" s="16"/>
      <c r="Z64" s="16"/>
      <c r="AA64" s="17"/>
      <c r="AB64" s="18"/>
      <c r="AC64" s="126"/>
      <c r="AD64" s="126"/>
    </row>
    <row r="65" spans="1:30" ht="15" x14ac:dyDescent="0.25">
      <c r="B65" s="16"/>
      <c r="C65" s="16"/>
      <c r="D65" s="17"/>
      <c r="E65" s="18"/>
      <c r="F65" s="126"/>
      <c r="G65" s="126"/>
      <c r="J65" s="507"/>
      <c r="K65" s="16"/>
      <c r="L65" s="16"/>
      <c r="M65" s="17"/>
      <c r="N65" s="18"/>
      <c r="O65" s="126"/>
      <c r="P65" s="126"/>
      <c r="R65" s="16"/>
      <c r="S65" s="16"/>
      <c r="T65" s="17"/>
      <c r="U65" s="18"/>
      <c r="V65" s="126"/>
      <c r="W65" s="126"/>
      <c r="Y65" s="16"/>
      <c r="Z65" s="16"/>
      <c r="AA65" s="17"/>
      <c r="AB65" s="18"/>
      <c r="AC65" s="126"/>
      <c r="AD65" s="126"/>
    </row>
    <row r="66" spans="1:30" ht="15" x14ac:dyDescent="0.25">
      <c r="B66" s="16"/>
      <c r="C66" s="16"/>
      <c r="D66" s="17"/>
      <c r="E66" s="18"/>
      <c r="F66" s="126"/>
      <c r="G66" s="126"/>
      <c r="J66" s="507"/>
      <c r="K66" s="16"/>
      <c r="L66" s="16"/>
      <c r="M66" s="17"/>
      <c r="N66" s="18"/>
      <c r="O66" s="126"/>
      <c r="P66" s="126"/>
      <c r="R66" s="16"/>
      <c r="S66" s="16"/>
      <c r="T66" s="17"/>
      <c r="U66" s="18"/>
      <c r="V66" s="126"/>
      <c r="W66" s="126"/>
      <c r="Y66" s="16"/>
      <c r="Z66" s="16"/>
      <c r="AA66" s="17"/>
      <c r="AB66" s="18"/>
      <c r="AC66" s="126"/>
      <c r="AD66" s="126"/>
    </row>
    <row r="67" spans="1:30" ht="15" x14ac:dyDescent="0.25">
      <c r="B67" s="16"/>
      <c r="C67" s="16"/>
      <c r="D67" s="17"/>
      <c r="E67" s="18"/>
      <c r="F67" s="126"/>
      <c r="G67" s="126"/>
      <c r="J67" s="507"/>
      <c r="K67" s="16"/>
      <c r="L67" s="16"/>
      <c r="M67" s="17"/>
      <c r="N67" s="18"/>
      <c r="O67" s="126"/>
      <c r="P67" s="126"/>
      <c r="R67" s="16"/>
      <c r="S67" s="16"/>
      <c r="T67" s="17"/>
      <c r="U67" s="18"/>
      <c r="V67" s="126"/>
      <c r="W67" s="126"/>
      <c r="Y67" s="16"/>
      <c r="Z67" s="16"/>
      <c r="AA67" s="17"/>
      <c r="AB67" s="18"/>
      <c r="AC67" s="126"/>
      <c r="AD67" s="126"/>
    </row>
    <row r="68" spans="1:30" ht="15" x14ac:dyDescent="0.25">
      <c r="B68" s="16"/>
      <c r="C68" s="16"/>
      <c r="D68" s="17"/>
      <c r="E68" s="18"/>
      <c r="F68" s="126"/>
      <c r="G68" s="126"/>
      <c r="J68" s="507"/>
      <c r="K68" s="16"/>
      <c r="L68" s="16"/>
      <c r="M68" s="17"/>
      <c r="N68" s="18"/>
      <c r="O68" s="126"/>
      <c r="P68" s="126"/>
      <c r="R68" s="16"/>
      <c r="S68" s="16"/>
      <c r="T68" s="17"/>
      <c r="U68" s="18"/>
      <c r="V68" s="126"/>
      <c r="W68" s="126"/>
      <c r="Y68" s="16"/>
      <c r="Z68" s="16"/>
      <c r="AA68" s="17"/>
      <c r="AB68" s="18"/>
      <c r="AC68" s="126"/>
      <c r="AD68" s="126"/>
    </row>
    <row r="69" spans="1:30" ht="15" x14ac:dyDescent="0.25">
      <c r="B69" s="16"/>
      <c r="C69" s="16"/>
      <c r="D69" s="17"/>
      <c r="E69" s="18"/>
      <c r="F69" s="126"/>
      <c r="G69" s="126"/>
      <c r="J69" s="507"/>
      <c r="K69" s="16"/>
      <c r="L69" s="16"/>
      <c r="M69" s="17"/>
      <c r="N69" s="18"/>
      <c r="O69" s="126"/>
      <c r="P69" s="126"/>
      <c r="R69" s="16"/>
      <c r="S69" s="16"/>
      <c r="T69" s="17"/>
      <c r="U69" s="18"/>
      <c r="V69" s="126"/>
      <c r="W69" s="126"/>
      <c r="Y69" s="16"/>
      <c r="Z69" s="16"/>
      <c r="AA69" s="17"/>
      <c r="AB69" s="18"/>
      <c r="AC69" s="126"/>
      <c r="AD69" s="126"/>
    </row>
    <row r="70" spans="1:30" ht="15" x14ac:dyDescent="0.25">
      <c r="B70" s="16"/>
      <c r="C70" s="16"/>
      <c r="D70" s="17"/>
      <c r="E70" s="18"/>
      <c r="F70" s="126"/>
      <c r="G70" s="126"/>
      <c r="J70" s="507"/>
      <c r="K70" s="16"/>
      <c r="L70" s="16"/>
      <c r="M70" s="17"/>
      <c r="N70" s="18"/>
      <c r="O70" s="126"/>
      <c r="P70" s="126"/>
      <c r="R70" s="16"/>
      <c r="S70" s="16"/>
      <c r="T70" s="17"/>
      <c r="U70" s="18"/>
      <c r="V70" s="126"/>
      <c r="W70" s="126"/>
      <c r="Y70" s="16"/>
      <c r="Z70" s="16"/>
      <c r="AA70" s="17"/>
      <c r="AB70" s="18"/>
      <c r="AC70" s="126"/>
      <c r="AD70" s="126"/>
    </row>
    <row r="71" spans="1:30" ht="15" x14ac:dyDescent="0.25">
      <c r="B71" s="16"/>
      <c r="C71" s="16"/>
      <c r="D71" s="17"/>
      <c r="E71" s="18"/>
      <c r="F71" s="126"/>
      <c r="G71" s="126"/>
      <c r="J71" s="507"/>
      <c r="K71" s="16"/>
      <c r="L71" s="16"/>
      <c r="M71" s="17"/>
      <c r="N71" s="18"/>
      <c r="O71" s="126"/>
      <c r="P71" s="126"/>
      <c r="R71" s="16"/>
      <c r="S71" s="16"/>
      <c r="T71" s="17"/>
      <c r="U71" s="18"/>
      <c r="V71" s="126"/>
      <c r="W71" s="126"/>
      <c r="Y71" s="16"/>
      <c r="Z71" s="16"/>
      <c r="AA71" s="17"/>
      <c r="AB71" s="18"/>
      <c r="AC71" s="126"/>
      <c r="AD71" s="126"/>
    </row>
    <row r="72" spans="1:30" ht="15" x14ac:dyDescent="0.25">
      <c r="B72" s="17"/>
      <c r="C72" s="19"/>
      <c r="D72" s="19"/>
      <c r="E72" s="18" t="s">
        <v>102</v>
      </c>
      <c r="F72" s="126"/>
      <c r="G72" s="126"/>
      <c r="J72" s="507"/>
      <c r="K72" s="17"/>
      <c r="L72" s="19"/>
      <c r="M72" s="19"/>
      <c r="N72" s="18" t="s">
        <v>102</v>
      </c>
      <c r="O72" s="126"/>
      <c r="P72" s="126"/>
      <c r="R72" s="17"/>
      <c r="S72" s="19"/>
      <c r="T72" s="19"/>
      <c r="U72" s="18" t="s">
        <v>102</v>
      </c>
      <c r="V72" s="126"/>
      <c r="W72" s="126"/>
      <c r="Y72" s="17"/>
      <c r="Z72" s="19"/>
      <c r="AA72" s="19"/>
      <c r="AB72" s="18" t="s">
        <v>102</v>
      </c>
      <c r="AC72" s="126"/>
      <c r="AD72" s="126"/>
    </row>
    <row r="73" spans="1:30" x14ac:dyDescent="0.2">
      <c r="B73" s="170"/>
      <c r="C73" s="170"/>
      <c r="D73" s="170"/>
      <c r="E73" s="170"/>
      <c r="F73" s="170"/>
      <c r="G73" s="170"/>
      <c r="J73" s="507"/>
      <c r="R73" s="170"/>
      <c r="S73" s="170"/>
      <c r="T73" s="170"/>
      <c r="U73" s="170"/>
      <c r="V73" s="170"/>
      <c r="W73" s="170"/>
      <c r="Y73" s="170"/>
      <c r="Z73" s="170"/>
      <c r="AA73" s="170"/>
      <c r="AB73" s="170"/>
      <c r="AC73" s="170"/>
      <c r="AD73" s="170"/>
    </row>
    <row r="74" spans="1:30" x14ac:dyDescent="0.2">
      <c r="A74" s="1"/>
      <c r="B74" s="10" t="s">
        <v>93</v>
      </c>
      <c r="C74" s="115"/>
      <c r="D74" s="5"/>
      <c r="E74" s="4"/>
      <c r="F74" s="20" t="s">
        <v>103</v>
      </c>
      <c r="G74" s="117" t="s">
        <v>161</v>
      </c>
      <c r="J74" s="507"/>
      <c r="K74" s="10" t="s">
        <v>93</v>
      </c>
      <c r="L74" s="115"/>
      <c r="M74" s="5"/>
      <c r="N74" s="4"/>
      <c r="O74" s="20" t="s">
        <v>103</v>
      </c>
      <c r="P74" s="117" t="s">
        <v>161</v>
      </c>
      <c r="R74" s="10" t="s">
        <v>93</v>
      </c>
      <c r="S74" s="115"/>
      <c r="T74" s="5"/>
      <c r="U74" s="4"/>
      <c r="V74" s="20" t="s">
        <v>103</v>
      </c>
      <c r="W74" s="117" t="s">
        <v>161</v>
      </c>
      <c r="Y74" s="10" t="s">
        <v>93</v>
      </c>
      <c r="Z74" s="115"/>
      <c r="AA74" s="5"/>
      <c r="AB74" s="4"/>
      <c r="AC74" s="20" t="s">
        <v>103</v>
      </c>
      <c r="AD74" s="117" t="s">
        <v>161</v>
      </c>
    </row>
    <row r="75" spans="1:30" x14ac:dyDescent="0.2">
      <c r="A75" s="1"/>
      <c r="B75" s="10" t="s">
        <v>94</v>
      </c>
      <c r="C75" s="115"/>
      <c r="D75" s="5"/>
      <c r="E75" s="10"/>
      <c r="F75" s="6"/>
      <c r="G75" s="7"/>
      <c r="J75" s="507"/>
      <c r="K75" s="10" t="s">
        <v>94</v>
      </c>
      <c r="L75" s="115"/>
      <c r="M75" s="5"/>
      <c r="N75" s="10"/>
      <c r="O75" s="6"/>
      <c r="P75" s="7"/>
      <c r="R75" s="10" t="s">
        <v>94</v>
      </c>
      <c r="S75" s="115"/>
      <c r="T75" s="5"/>
      <c r="U75" s="10"/>
      <c r="V75" s="6"/>
      <c r="W75" s="7"/>
      <c r="Y75" s="10" t="s">
        <v>94</v>
      </c>
      <c r="Z75" s="115"/>
      <c r="AA75" s="5"/>
      <c r="AB75" s="10"/>
      <c r="AC75" s="6"/>
      <c r="AD75" s="7"/>
    </row>
    <row r="76" spans="1:30" ht="13.5" thickBot="1" x14ac:dyDescent="0.25">
      <c r="A76" s="1"/>
      <c r="B76" s="10" t="s">
        <v>96</v>
      </c>
      <c r="C76" s="10"/>
      <c r="D76" s="4"/>
      <c r="E76" s="123"/>
      <c r="F76" s="12"/>
      <c r="G76" s="13"/>
      <c r="I76" s="507"/>
      <c r="J76" s="507"/>
      <c r="K76" s="10" t="s">
        <v>96</v>
      </c>
      <c r="L76" s="10"/>
      <c r="M76" s="4"/>
      <c r="N76" s="123"/>
      <c r="O76" s="12"/>
      <c r="P76" s="13"/>
      <c r="R76" s="10" t="s">
        <v>96</v>
      </c>
      <c r="S76" s="10"/>
      <c r="T76" s="4"/>
      <c r="U76" s="123"/>
      <c r="V76" s="12"/>
      <c r="W76" s="13"/>
      <c r="Y76" s="10" t="s">
        <v>96</v>
      </c>
      <c r="Z76" s="10"/>
      <c r="AA76" s="4"/>
      <c r="AB76" s="123"/>
      <c r="AC76" s="12"/>
      <c r="AD76" s="13"/>
    </row>
    <row r="77" spans="1:30" ht="13.5" thickBot="1" x14ac:dyDescent="0.25">
      <c r="A77" s="1"/>
      <c r="B77" s="2"/>
      <c r="C77" s="2"/>
      <c r="D77" s="134">
        <v>451</v>
      </c>
      <c r="E77" s="116" t="str">
        <f>VLOOKUP(D77,'PLAN CONT'!$B$3:$C$1423,2,0)</f>
        <v>Préstamos de instituciones financieras y otras entidades</v>
      </c>
      <c r="F77" s="9"/>
      <c r="G77" s="8"/>
      <c r="I77" s="507"/>
      <c r="J77" s="507"/>
      <c r="K77" s="2"/>
      <c r="L77" s="2"/>
      <c r="M77" s="134">
        <v>455</v>
      </c>
      <c r="N77" s="116" t="str">
        <f>VLOOKUP(M77,'PLAN CONT'!$B$3:$C$1423,2,0)</f>
        <v>Costos de financiación por pagar</v>
      </c>
      <c r="O77" s="9"/>
      <c r="P77" s="8"/>
      <c r="R77" s="2"/>
      <c r="S77" s="2"/>
      <c r="T77" s="134">
        <v>501</v>
      </c>
      <c r="U77" s="116" t="str">
        <f>VLOOKUP(T77,'PLAN CONT'!$B$3:$C$1423,2,0)</f>
        <v>Capital social</v>
      </c>
      <c r="V77" s="9"/>
      <c r="W77" s="8"/>
      <c r="Y77" s="2"/>
      <c r="Z77" s="2"/>
      <c r="AA77" s="134">
        <v>591</v>
      </c>
      <c r="AB77" s="116" t="str">
        <f>VLOOKUP(AA77,'PLAN CONT'!$B$3:$C$1423,2,0)</f>
        <v>Utilidades no distribuidas</v>
      </c>
      <c r="AC77" s="9"/>
      <c r="AD77" s="8"/>
    </row>
    <row r="78" spans="1:30" x14ac:dyDescent="0.2">
      <c r="A78" s="1"/>
      <c r="B78" s="1091" t="s">
        <v>100</v>
      </c>
      <c r="C78" s="1093" t="s">
        <v>101</v>
      </c>
      <c r="D78" s="1095" t="s">
        <v>97</v>
      </c>
      <c r="E78" s="1096"/>
      <c r="F78" s="1098" t="s">
        <v>98</v>
      </c>
      <c r="G78" s="1099"/>
      <c r="I78" s="507"/>
      <c r="J78" s="603"/>
      <c r="K78" s="1091" t="s">
        <v>100</v>
      </c>
      <c r="L78" s="1093" t="s">
        <v>101</v>
      </c>
      <c r="M78" s="1095" t="s">
        <v>97</v>
      </c>
      <c r="N78" s="1096"/>
      <c r="O78" s="1098" t="s">
        <v>98</v>
      </c>
      <c r="P78" s="1099"/>
      <c r="R78" s="1091" t="s">
        <v>100</v>
      </c>
      <c r="S78" s="1093" t="s">
        <v>101</v>
      </c>
      <c r="T78" s="1095" t="s">
        <v>97</v>
      </c>
      <c r="U78" s="1096"/>
      <c r="V78" s="1098" t="s">
        <v>98</v>
      </c>
      <c r="W78" s="1099"/>
      <c r="Y78" s="1091" t="s">
        <v>100</v>
      </c>
      <c r="Z78" s="1093" t="s">
        <v>101</v>
      </c>
      <c r="AA78" s="1095" t="s">
        <v>97</v>
      </c>
      <c r="AB78" s="1096"/>
      <c r="AC78" s="1098" t="s">
        <v>98</v>
      </c>
      <c r="AD78" s="1099"/>
    </row>
    <row r="79" spans="1:30" x14ac:dyDescent="0.2">
      <c r="A79" s="1"/>
      <c r="B79" s="1092"/>
      <c r="C79" s="1094"/>
      <c r="D79" s="1095"/>
      <c r="E79" s="1097"/>
      <c r="F79" s="133" t="s">
        <v>28</v>
      </c>
      <c r="G79" s="137" t="s">
        <v>29</v>
      </c>
      <c r="I79" s="507"/>
      <c r="J79" s="604"/>
      <c r="K79" s="1092"/>
      <c r="L79" s="1094"/>
      <c r="M79" s="1095"/>
      <c r="N79" s="1097"/>
      <c r="O79" s="133" t="s">
        <v>28</v>
      </c>
      <c r="P79" s="137" t="s">
        <v>29</v>
      </c>
      <c r="R79" s="1092"/>
      <c r="S79" s="1094"/>
      <c r="T79" s="1095"/>
      <c r="U79" s="1097"/>
      <c r="V79" s="133" t="s">
        <v>28</v>
      </c>
      <c r="W79" s="551" t="s">
        <v>29</v>
      </c>
      <c r="Y79" s="1092"/>
      <c r="Z79" s="1094"/>
      <c r="AA79" s="1095"/>
      <c r="AB79" s="1097"/>
      <c r="AC79" s="133" t="s">
        <v>28</v>
      </c>
      <c r="AD79" s="551" t="s">
        <v>29</v>
      </c>
    </row>
    <row r="80" spans="1:30" ht="15" x14ac:dyDescent="0.25">
      <c r="B80" s="16"/>
      <c r="C80" s="16"/>
      <c r="D80" s="17"/>
      <c r="E80" s="18"/>
      <c r="F80" s="124">
        <f ca="1">SUMIF('LIBRO DIARIO'!$G$9:$K$867,D77,'LIBRO DIARIO'!$J$9:$J$157)</f>
        <v>12970</v>
      </c>
      <c r="G80" s="125">
        <f ca="1">SUMIF('LIBRO DIARIO'!$G$9:$K$867,D77,'LIBRO DIARIO'!$K$9:$K$867)</f>
        <v>50000</v>
      </c>
      <c r="I80" s="507"/>
      <c r="J80" s="507"/>
      <c r="K80" s="16"/>
      <c r="L80" s="16"/>
      <c r="M80" s="17"/>
      <c r="N80" s="18"/>
      <c r="O80" s="124">
        <f ca="1">SUMIF('LIBRO DIARIO'!$G$9:$K$867,M77,'LIBRO DIARIO'!$J$9:$J$157)</f>
        <v>1430</v>
      </c>
      <c r="P80" s="125">
        <f ca="1">SUMIF('LIBRO DIARIO'!$G$9:$K$867,M77,'LIBRO DIARIO'!$K$9:$K$867)</f>
        <v>10000</v>
      </c>
      <c r="R80" s="16"/>
      <c r="S80" s="16"/>
      <c r="T80" s="17"/>
      <c r="U80" s="18"/>
      <c r="V80" s="124">
        <f ca="1">SUMIF('LIBRO DIARIO'!$G$9:$K$867,T77,'LIBRO DIARIO'!$J$9:$J$157)</f>
        <v>0</v>
      </c>
      <c r="W80" s="125">
        <f ca="1">SUMIF('LIBRO DIARIO'!$G$9:$K$867,T77,'LIBRO DIARIO'!$K$9:$K$867)</f>
        <v>165000</v>
      </c>
      <c r="Y80" s="16"/>
      <c r="Z80" s="16"/>
      <c r="AA80" s="17"/>
      <c r="AB80" s="18"/>
      <c r="AC80" s="124">
        <f ca="1">SUMIF('LIBRO DIARIO'!$G$9:$K$867,AA77,'LIBRO DIARIO'!$J$9:$J$157)</f>
        <v>0</v>
      </c>
      <c r="AD80" s="125">
        <f ca="1">SUMIF('LIBRO DIARIO'!$G$9:$K$867,AA77,'LIBRO DIARIO'!$K$9:$K$867)</f>
        <v>5800</v>
      </c>
    </row>
    <row r="81" spans="1:30" ht="15" x14ac:dyDescent="0.25">
      <c r="B81" s="16"/>
      <c r="C81" s="16"/>
      <c r="D81" s="17"/>
      <c r="E81" s="18"/>
      <c r="F81" s="126"/>
      <c r="G81" s="126"/>
      <c r="I81" s="507"/>
      <c r="J81" s="507"/>
      <c r="K81" s="16"/>
      <c r="L81" s="16"/>
      <c r="M81" s="17"/>
      <c r="N81" s="18"/>
      <c r="O81" s="126"/>
      <c r="P81" s="126"/>
      <c r="R81" s="16"/>
      <c r="S81" s="16"/>
      <c r="T81" s="17"/>
      <c r="U81" s="18"/>
      <c r="V81" s="126"/>
      <c r="W81" s="126"/>
      <c r="Y81" s="16"/>
      <c r="Z81" s="16"/>
      <c r="AA81" s="17"/>
      <c r="AB81" s="18"/>
      <c r="AC81" s="126"/>
      <c r="AD81" s="126"/>
    </row>
    <row r="82" spans="1:30" ht="15" x14ac:dyDescent="0.25">
      <c r="B82" s="16"/>
      <c r="C82" s="16"/>
      <c r="D82" s="17"/>
      <c r="E82" s="18"/>
      <c r="F82" s="126"/>
      <c r="G82" s="126"/>
      <c r="I82" s="507"/>
      <c r="J82" s="507"/>
      <c r="K82" s="16"/>
      <c r="L82" s="16"/>
      <c r="M82" s="17"/>
      <c r="N82" s="18"/>
      <c r="O82" s="126"/>
      <c r="P82" s="126"/>
      <c r="R82" s="16"/>
      <c r="S82" s="16"/>
      <c r="T82" s="17"/>
      <c r="U82" s="18"/>
      <c r="V82" s="126"/>
      <c r="W82" s="126"/>
      <c r="Y82" s="16"/>
      <c r="Z82" s="16"/>
      <c r="AA82" s="17"/>
      <c r="AB82" s="18"/>
      <c r="AC82" s="126"/>
      <c r="AD82" s="126"/>
    </row>
    <row r="83" spans="1:30" ht="15" x14ac:dyDescent="0.25">
      <c r="B83" s="16"/>
      <c r="C83" s="16"/>
      <c r="D83" s="17"/>
      <c r="E83" s="18"/>
      <c r="F83" s="126"/>
      <c r="G83" s="126"/>
      <c r="I83" s="507"/>
      <c r="J83" s="507"/>
      <c r="K83" s="16"/>
      <c r="L83" s="16"/>
      <c r="M83" s="17"/>
      <c r="N83" s="18"/>
      <c r="O83" s="126"/>
      <c r="P83" s="126"/>
      <c r="R83" s="16"/>
      <c r="S83" s="16"/>
      <c r="T83" s="17"/>
      <c r="U83" s="18"/>
      <c r="V83" s="126"/>
      <c r="W83" s="126"/>
      <c r="Y83" s="16"/>
      <c r="Z83" s="16"/>
      <c r="AA83" s="17"/>
      <c r="AB83" s="18"/>
      <c r="AC83" s="126"/>
      <c r="AD83" s="126"/>
    </row>
    <row r="84" spans="1:30" ht="15" x14ac:dyDescent="0.25">
      <c r="B84" s="16"/>
      <c r="C84" s="16"/>
      <c r="D84" s="17"/>
      <c r="E84" s="18"/>
      <c r="F84" s="126"/>
      <c r="G84" s="126"/>
      <c r="I84" s="507"/>
      <c r="J84" s="507"/>
      <c r="K84" s="16"/>
      <c r="L84" s="16"/>
      <c r="M84" s="17"/>
      <c r="N84" s="18"/>
      <c r="O84" s="126"/>
      <c r="P84" s="126"/>
      <c r="R84" s="16"/>
      <c r="S84" s="16"/>
      <c r="T84" s="17"/>
      <c r="U84" s="18"/>
      <c r="V84" s="126"/>
      <c r="W84" s="126"/>
      <c r="Y84" s="16"/>
      <c r="Z84" s="16"/>
      <c r="AA84" s="17"/>
      <c r="AB84" s="18"/>
      <c r="AC84" s="126"/>
      <c r="AD84" s="126"/>
    </row>
    <row r="85" spans="1:30" ht="15" x14ac:dyDescent="0.25">
      <c r="B85" s="16"/>
      <c r="C85" s="16"/>
      <c r="D85" s="17"/>
      <c r="E85" s="18"/>
      <c r="F85" s="126"/>
      <c r="G85" s="126"/>
      <c r="I85" s="507"/>
      <c r="J85" s="507"/>
      <c r="K85" s="16"/>
      <c r="L85" s="16"/>
      <c r="M85" s="17"/>
      <c r="N85" s="18"/>
      <c r="O85" s="126"/>
      <c r="P85" s="126"/>
      <c r="R85" s="16"/>
      <c r="S85" s="16"/>
      <c r="T85" s="17"/>
      <c r="U85" s="18"/>
      <c r="V85" s="126"/>
      <c r="W85" s="126"/>
      <c r="Y85" s="16"/>
      <c r="Z85" s="16"/>
      <c r="AA85" s="17"/>
      <c r="AB85" s="18"/>
      <c r="AC85" s="126"/>
      <c r="AD85" s="126"/>
    </row>
    <row r="86" spans="1:30" ht="15" x14ac:dyDescent="0.25">
      <c r="B86" s="16"/>
      <c r="C86" s="16"/>
      <c r="D86" s="17"/>
      <c r="E86" s="18"/>
      <c r="F86" s="126"/>
      <c r="G86" s="126"/>
      <c r="I86" s="507"/>
      <c r="J86" s="507"/>
      <c r="K86" s="16"/>
      <c r="L86" s="16"/>
      <c r="M86" s="17"/>
      <c r="N86" s="18"/>
      <c r="O86" s="126"/>
      <c r="P86" s="126"/>
      <c r="R86" s="16"/>
      <c r="S86" s="16"/>
      <c r="T86" s="17"/>
      <c r="U86" s="18"/>
      <c r="V86" s="126"/>
      <c r="W86" s="126"/>
      <c r="Y86" s="16"/>
      <c r="Z86" s="16"/>
      <c r="AA86" s="17"/>
      <c r="AB86" s="18"/>
      <c r="AC86" s="126"/>
      <c r="AD86" s="126"/>
    </row>
    <row r="87" spans="1:30" ht="15" x14ac:dyDescent="0.25">
      <c r="B87" s="16"/>
      <c r="C87" s="16"/>
      <c r="D87" s="17"/>
      <c r="E87" s="18"/>
      <c r="F87" s="126"/>
      <c r="G87" s="126"/>
      <c r="I87" s="507"/>
      <c r="J87" s="507"/>
      <c r="K87" s="16"/>
      <c r="L87" s="16"/>
      <c r="M87" s="17"/>
      <c r="N87" s="18"/>
      <c r="O87" s="126"/>
      <c r="P87" s="126"/>
      <c r="R87" s="16"/>
      <c r="S87" s="16"/>
      <c r="T87" s="17"/>
      <c r="U87" s="18"/>
      <c r="V87" s="126"/>
      <c r="W87" s="126"/>
      <c r="Y87" s="16"/>
      <c r="Z87" s="16"/>
      <c r="AA87" s="17"/>
      <c r="AB87" s="18"/>
      <c r="AC87" s="126"/>
      <c r="AD87" s="126"/>
    </row>
    <row r="88" spans="1:30" ht="15" x14ac:dyDescent="0.25">
      <c r="B88" s="16"/>
      <c r="C88" s="16"/>
      <c r="D88" s="17"/>
      <c r="E88" s="18"/>
      <c r="F88" s="126"/>
      <c r="G88" s="126"/>
      <c r="I88" s="507"/>
      <c r="J88" s="507"/>
      <c r="K88" s="16"/>
      <c r="L88" s="16"/>
      <c r="M88" s="17"/>
      <c r="N88" s="18"/>
      <c r="O88" s="126"/>
      <c r="P88" s="126"/>
      <c r="R88" s="16"/>
      <c r="S88" s="16"/>
      <c r="T88" s="17"/>
      <c r="U88" s="18"/>
      <c r="V88" s="126"/>
      <c r="W88" s="126"/>
      <c r="Y88" s="16"/>
      <c r="Z88" s="16"/>
      <c r="AA88" s="17"/>
      <c r="AB88" s="18"/>
      <c r="AC88" s="126"/>
      <c r="AD88" s="126"/>
    </row>
    <row r="89" spans="1:30" ht="15" x14ac:dyDescent="0.25">
      <c r="B89" s="17"/>
      <c r="C89" s="19"/>
      <c r="D89" s="19"/>
      <c r="E89" s="18" t="s">
        <v>102</v>
      </c>
      <c r="F89" s="126"/>
      <c r="G89" s="126"/>
      <c r="I89" s="507"/>
      <c r="J89" s="507"/>
      <c r="K89" s="17"/>
      <c r="L89" s="19"/>
      <c r="M89" s="19"/>
      <c r="N89" s="18" t="s">
        <v>102</v>
      </c>
      <c r="O89" s="126"/>
      <c r="P89" s="126"/>
      <c r="R89" s="17"/>
      <c r="S89" s="19"/>
      <c r="T89" s="19"/>
      <c r="U89" s="18" t="s">
        <v>102</v>
      </c>
      <c r="V89" s="126"/>
      <c r="W89" s="126"/>
      <c r="Y89" s="17"/>
      <c r="Z89" s="19"/>
      <c r="AA89" s="19"/>
      <c r="AB89" s="18" t="s">
        <v>102</v>
      </c>
      <c r="AC89" s="126"/>
      <c r="AD89" s="126"/>
    </row>
    <row r="90" spans="1:30" x14ac:dyDescent="0.2">
      <c r="B90" s="170"/>
      <c r="C90" s="170"/>
      <c r="D90" s="170"/>
      <c r="E90" s="170"/>
      <c r="F90" s="170"/>
      <c r="G90" s="170"/>
      <c r="R90" s="170"/>
      <c r="S90" s="170"/>
      <c r="T90" s="170"/>
      <c r="U90" s="170"/>
      <c r="V90" s="170"/>
      <c r="W90" s="170"/>
      <c r="Y90" s="170"/>
      <c r="Z90" s="170"/>
      <c r="AA90" s="170"/>
      <c r="AB90" s="170"/>
      <c r="AC90" s="170"/>
      <c r="AD90" s="170"/>
    </row>
    <row r="91" spans="1:30" x14ac:dyDescent="0.2">
      <c r="A91" s="1"/>
      <c r="B91" s="10" t="s">
        <v>93</v>
      </c>
      <c r="C91" s="115"/>
      <c r="D91" s="5"/>
      <c r="E91" s="4"/>
      <c r="F91" s="20" t="s">
        <v>103</v>
      </c>
      <c r="G91" s="117" t="s">
        <v>161</v>
      </c>
      <c r="I91" s="507"/>
      <c r="K91" s="10" t="s">
        <v>93</v>
      </c>
      <c r="L91" s="115"/>
      <c r="M91" s="5"/>
      <c r="N91" s="4"/>
      <c r="O91" s="20" t="s">
        <v>103</v>
      </c>
      <c r="P91" s="117" t="s">
        <v>161</v>
      </c>
      <c r="R91" s="10" t="s">
        <v>93</v>
      </c>
      <c r="S91" s="115"/>
      <c r="T91" s="5"/>
      <c r="U91" s="4"/>
      <c r="V91" s="20" t="s">
        <v>103</v>
      </c>
      <c r="W91" s="117" t="s">
        <v>161</v>
      </c>
      <c r="Y91" s="10" t="s">
        <v>93</v>
      </c>
      <c r="Z91" s="115"/>
      <c r="AA91" s="5"/>
      <c r="AB91" s="4"/>
      <c r="AC91" s="20" t="s">
        <v>103</v>
      </c>
      <c r="AD91" s="117" t="s">
        <v>161</v>
      </c>
    </row>
    <row r="92" spans="1:30" x14ac:dyDescent="0.2">
      <c r="A92" s="1"/>
      <c r="B92" s="10" t="s">
        <v>94</v>
      </c>
      <c r="C92" s="115"/>
      <c r="D92" s="5"/>
      <c r="E92" s="10"/>
      <c r="F92" s="6"/>
      <c r="G92" s="7"/>
      <c r="I92" s="507"/>
      <c r="K92" s="10" t="s">
        <v>94</v>
      </c>
      <c r="L92" s="115"/>
      <c r="M92" s="5"/>
      <c r="N92" s="10"/>
      <c r="O92" s="6"/>
      <c r="P92" s="7"/>
      <c r="R92" s="10" t="s">
        <v>94</v>
      </c>
      <c r="S92" s="115"/>
      <c r="T92" s="5"/>
      <c r="U92" s="10"/>
      <c r="V92" s="6"/>
      <c r="W92" s="7"/>
      <c r="Y92" s="10" t="s">
        <v>94</v>
      </c>
      <c r="Z92" s="115"/>
      <c r="AA92" s="5"/>
      <c r="AB92" s="10"/>
      <c r="AC92" s="6"/>
      <c r="AD92" s="7"/>
    </row>
    <row r="93" spans="1:30" ht="13.5" thickBot="1" x14ac:dyDescent="0.25">
      <c r="A93" s="1"/>
      <c r="B93" s="10" t="s">
        <v>96</v>
      </c>
      <c r="C93" s="10"/>
      <c r="D93" s="4"/>
      <c r="E93" s="123"/>
      <c r="F93" s="12"/>
      <c r="G93" s="13"/>
      <c r="I93" s="507"/>
      <c r="K93" s="10" t="s">
        <v>96</v>
      </c>
      <c r="L93" s="10"/>
      <c r="M93" s="4"/>
      <c r="N93" s="123"/>
      <c r="O93" s="12"/>
      <c r="P93" s="13"/>
      <c r="R93" s="10" t="s">
        <v>96</v>
      </c>
      <c r="S93" s="10"/>
      <c r="T93" s="4"/>
      <c r="U93" s="123"/>
      <c r="V93" s="12"/>
      <c r="W93" s="13"/>
      <c r="Y93" s="10" t="s">
        <v>96</v>
      </c>
      <c r="Z93" s="10"/>
      <c r="AA93" s="4"/>
      <c r="AB93" s="123"/>
      <c r="AC93" s="12"/>
      <c r="AD93" s="13"/>
    </row>
    <row r="94" spans="1:30" ht="13.5" thickBot="1" x14ac:dyDescent="0.25">
      <c r="A94" s="1"/>
      <c r="B94" s="2"/>
      <c r="C94" s="2"/>
      <c r="D94" s="134">
        <v>601</v>
      </c>
      <c r="E94" s="116" t="str">
        <f>VLOOKUP(D94,'PLAN CONT'!$B$3:$C$1423,2,0)</f>
        <v>Mercaderías</v>
      </c>
      <c r="F94" s="9"/>
      <c r="G94" s="8"/>
      <c r="I94" s="507"/>
      <c r="K94" s="2"/>
      <c r="L94" s="2"/>
      <c r="M94" s="134">
        <v>611</v>
      </c>
      <c r="N94" s="116" t="str">
        <f>VLOOKUP(M94,'PLAN CONT'!$B$3:$C$1423,2,0)</f>
        <v>Mercaderías</v>
      </c>
      <c r="O94" s="9"/>
      <c r="P94" s="8"/>
      <c r="R94" s="2"/>
      <c r="S94" s="2"/>
      <c r="T94" s="134">
        <v>621</v>
      </c>
      <c r="U94" s="116" t="str">
        <f>VLOOKUP(T94,'PLAN CONT'!$B$3:$C$1423,2,0)</f>
        <v>Remuneraciones</v>
      </c>
      <c r="V94" s="9"/>
      <c r="W94" s="8"/>
      <c r="Y94" s="2"/>
      <c r="Z94" s="2"/>
      <c r="AA94" s="134">
        <v>627</v>
      </c>
      <c r="AB94" s="116" t="str">
        <f>VLOOKUP(AA94,'PLAN CONT'!$B$3:$C$1423,2,0)</f>
        <v>Seguridad y previsión social</v>
      </c>
      <c r="AC94" s="9"/>
      <c r="AD94" s="8"/>
    </row>
    <row r="95" spans="1:30" x14ac:dyDescent="0.2">
      <c r="A95" s="1"/>
      <c r="B95" s="1091" t="s">
        <v>100</v>
      </c>
      <c r="C95" s="1093" t="s">
        <v>101</v>
      </c>
      <c r="D95" s="1095" t="s">
        <v>97</v>
      </c>
      <c r="E95" s="1096"/>
      <c r="F95" s="1098" t="s">
        <v>98</v>
      </c>
      <c r="G95" s="1099"/>
      <c r="I95" s="507"/>
      <c r="K95" s="1091" t="s">
        <v>100</v>
      </c>
      <c r="L95" s="1093" t="s">
        <v>101</v>
      </c>
      <c r="M95" s="1095" t="s">
        <v>97</v>
      </c>
      <c r="N95" s="1096"/>
      <c r="O95" s="1098" t="s">
        <v>98</v>
      </c>
      <c r="P95" s="1099"/>
      <c r="R95" s="1091" t="s">
        <v>100</v>
      </c>
      <c r="S95" s="1093" t="s">
        <v>101</v>
      </c>
      <c r="T95" s="1095" t="s">
        <v>97</v>
      </c>
      <c r="U95" s="1096"/>
      <c r="V95" s="1098" t="s">
        <v>98</v>
      </c>
      <c r="W95" s="1099"/>
      <c r="Y95" s="1091" t="s">
        <v>100</v>
      </c>
      <c r="Z95" s="1093" t="s">
        <v>101</v>
      </c>
      <c r="AA95" s="1095" t="s">
        <v>97</v>
      </c>
      <c r="AB95" s="1096"/>
      <c r="AC95" s="1098" t="s">
        <v>98</v>
      </c>
      <c r="AD95" s="1099"/>
    </row>
    <row r="96" spans="1:30" x14ac:dyDescent="0.2">
      <c r="A96" s="1"/>
      <c r="B96" s="1092"/>
      <c r="C96" s="1094"/>
      <c r="D96" s="1095"/>
      <c r="E96" s="1097"/>
      <c r="F96" s="133" t="s">
        <v>28</v>
      </c>
      <c r="G96" s="137" t="s">
        <v>29</v>
      </c>
      <c r="I96" s="507"/>
      <c r="K96" s="1092"/>
      <c r="L96" s="1094"/>
      <c r="M96" s="1095"/>
      <c r="N96" s="1097"/>
      <c r="O96" s="133" t="s">
        <v>28</v>
      </c>
      <c r="P96" s="137" t="s">
        <v>29</v>
      </c>
      <c r="R96" s="1092"/>
      <c r="S96" s="1094"/>
      <c r="T96" s="1095"/>
      <c r="U96" s="1097"/>
      <c r="V96" s="133" t="s">
        <v>28</v>
      </c>
      <c r="W96" s="551" t="s">
        <v>29</v>
      </c>
      <c r="Y96" s="1092"/>
      <c r="Z96" s="1094"/>
      <c r="AA96" s="1095"/>
      <c r="AB96" s="1097"/>
      <c r="AC96" s="133" t="s">
        <v>28</v>
      </c>
      <c r="AD96" s="551" t="s">
        <v>29</v>
      </c>
    </row>
    <row r="97" spans="1:30" ht="15" x14ac:dyDescent="0.25">
      <c r="B97" s="16"/>
      <c r="C97" s="16"/>
      <c r="D97" s="17"/>
      <c r="E97" s="18"/>
      <c r="F97" s="124" t="e">
        <f ca="1">SUMIF('LIBRO DIARIO'!$G$9:$K$867,D94,'LIBRO DIARIO'!$J$9:$J$157)</f>
        <v>#REF!</v>
      </c>
      <c r="G97" s="125">
        <f ca="1">SUMIF('LIBRO DIARIO'!$G$9:$K$867,D94,'LIBRO DIARIO'!$K$9:$K$867)</f>
        <v>0</v>
      </c>
      <c r="I97" s="507"/>
      <c r="K97" s="16"/>
      <c r="L97" s="16"/>
      <c r="M97" s="17"/>
      <c r="N97" s="18"/>
      <c r="O97" s="124">
        <f ca="1">SUMIF('LIBRO DIARIO'!$G$9:$K$867,M94,'LIBRO DIARIO'!$J$9:$J$157)</f>
        <v>0</v>
      </c>
      <c r="P97" s="125" t="e">
        <f ca="1">SUMIF('LIBRO DIARIO'!$G$9:$K$867,M94,'LIBRO DIARIO'!$K$9:$K$867)</f>
        <v>#REF!</v>
      </c>
      <c r="R97" s="16"/>
      <c r="S97" s="16"/>
      <c r="T97" s="17"/>
      <c r="U97" s="18"/>
      <c r="V97" s="124">
        <f ca="1">SUMIF('LIBRO DIARIO'!$G$9:$K$867,T94,'LIBRO DIARIO'!$J$9:$J$157)</f>
        <v>70900</v>
      </c>
      <c r="W97" s="125">
        <f ca="1">SUMIF('LIBRO DIARIO'!$G$9:$K$867,T94,'LIBRO DIARIO'!$K$9:$K$867)</f>
        <v>0</v>
      </c>
      <c r="Y97" s="16"/>
      <c r="Z97" s="16"/>
      <c r="AA97" s="17"/>
      <c r="AB97" s="18"/>
      <c r="AC97" s="124">
        <f ca="1">SUMIF('LIBRO DIARIO'!$G$9:$K$867,AA94,'LIBRO DIARIO'!$J$9:$J$157)</f>
        <v>5400</v>
      </c>
      <c r="AD97" s="125">
        <f ca="1">SUMIF('LIBRO DIARIO'!$G$9:$K$867,AA94,'LIBRO DIARIO'!$K$9:$K$867)</f>
        <v>0</v>
      </c>
    </row>
    <row r="98" spans="1:30" ht="15" x14ac:dyDescent="0.25">
      <c r="B98" s="16"/>
      <c r="C98" s="16"/>
      <c r="D98" s="17"/>
      <c r="E98" s="18"/>
      <c r="F98" s="126"/>
      <c r="G98" s="126"/>
      <c r="I98" s="507"/>
      <c r="K98" s="16"/>
      <c r="L98" s="16"/>
      <c r="M98" s="17"/>
      <c r="N98" s="18"/>
      <c r="O98" s="126"/>
      <c r="P98" s="126"/>
      <c r="R98" s="16"/>
      <c r="S98" s="16"/>
      <c r="T98" s="17"/>
      <c r="U98" s="18"/>
      <c r="V98" s="126"/>
      <c r="W98" s="126"/>
      <c r="Y98" s="16"/>
      <c r="Z98" s="16"/>
      <c r="AA98" s="17"/>
      <c r="AB98" s="18"/>
      <c r="AC98" s="126"/>
      <c r="AD98" s="126"/>
    </row>
    <row r="99" spans="1:30" ht="15" x14ac:dyDescent="0.25">
      <c r="B99" s="16"/>
      <c r="C99" s="16"/>
      <c r="D99" s="17"/>
      <c r="E99" s="18"/>
      <c r="F99" s="126"/>
      <c r="G99" s="126"/>
      <c r="K99" s="16"/>
      <c r="L99" s="16"/>
      <c r="M99" s="17"/>
      <c r="N99" s="18"/>
      <c r="O99" s="126"/>
      <c r="P99" s="126"/>
      <c r="R99" s="16"/>
      <c r="S99" s="16"/>
      <c r="T99" s="17"/>
      <c r="U99" s="18"/>
      <c r="V99" s="126"/>
      <c r="W99" s="126"/>
      <c r="Y99" s="16"/>
      <c r="Z99" s="16"/>
      <c r="AA99" s="17"/>
      <c r="AB99" s="18"/>
      <c r="AC99" s="126"/>
      <c r="AD99" s="126"/>
    </row>
    <row r="100" spans="1:30" ht="15" x14ac:dyDescent="0.25">
      <c r="B100" s="16"/>
      <c r="C100" s="16"/>
      <c r="D100" s="17"/>
      <c r="E100" s="18"/>
      <c r="F100" s="126"/>
      <c r="G100" s="126"/>
      <c r="K100" s="16"/>
      <c r="L100" s="16"/>
      <c r="M100" s="17"/>
      <c r="N100" s="18"/>
      <c r="O100" s="126"/>
      <c r="P100" s="126"/>
      <c r="R100" s="16"/>
      <c r="S100" s="16"/>
      <c r="T100" s="17"/>
      <c r="U100" s="18"/>
      <c r="V100" s="126"/>
      <c r="W100" s="126"/>
      <c r="Y100" s="16"/>
      <c r="Z100" s="16"/>
      <c r="AA100" s="17"/>
      <c r="AB100" s="18"/>
      <c r="AC100" s="126"/>
      <c r="AD100" s="126"/>
    </row>
    <row r="101" spans="1:30" ht="15" x14ac:dyDescent="0.25">
      <c r="B101" s="16"/>
      <c r="C101" s="16"/>
      <c r="D101" s="17"/>
      <c r="E101" s="18"/>
      <c r="F101" s="126"/>
      <c r="G101" s="126"/>
      <c r="K101" s="16"/>
      <c r="L101" s="16"/>
      <c r="M101" s="17"/>
      <c r="N101" s="18"/>
      <c r="O101" s="126"/>
      <c r="P101" s="126"/>
      <c r="R101" s="16"/>
      <c r="S101" s="16"/>
      <c r="T101" s="17"/>
      <c r="U101" s="18"/>
      <c r="V101" s="126"/>
      <c r="W101" s="126"/>
      <c r="Y101" s="16"/>
      <c r="Z101" s="16"/>
      <c r="AA101" s="17"/>
      <c r="AB101" s="18"/>
      <c r="AC101" s="126"/>
      <c r="AD101" s="126"/>
    </row>
    <row r="102" spans="1:30" ht="15" x14ac:dyDescent="0.25">
      <c r="B102" s="16"/>
      <c r="C102" s="16"/>
      <c r="D102" s="17"/>
      <c r="E102" s="18"/>
      <c r="F102" s="126"/>
      <c r="G102" s="126"/>
      <c r="K102" s="16"/>
      <c r="L102" s="16"/>
      <c r="M102" s="17"/>
      <c r="N102" s="18"/>
      <c r="O102" s="126"/>
      <c r="P102" s="126"/>
      <c r="R102" s="16"/>
      <c r="S102" s="16"/>
      <c r="T102" s="17"/>
      <c r="U102" s="18"/>
      <c r="V102" s="126"/>
      <c r="W102" s="126"/>
      <c r="Y102" s="16"/>
      <c r="Z102" s="16"/>
      <c r="AA102" s="17"/>
      <c r="AB102" s="18"/>
      <c r="AC102" s="126"/>
      <c r="AD102" s="126"/>
    </row>
    <row r="103" spans="1:30" ht="15" x14ac:dyDescent="0.25">
      <c r="B103" s="16"/>
      <c r="C103" s="16"/>
      <c r="D103" s="17"/>
      <c r="E103" s="18"/>
      <c r="F103" s="126"/>
      <c r="G103" s="126"/>
      <c r="K103" s="16"/>
      <c r="L103" s="16"/>
      <c r="M103" s="17"/>
      <c r="N103" s="18"/>
      <c r="O103" s="126"/>
      <c r="P103" s="126"/>
      <c r="R103" s="16"/>
      <c r="S103" s="16"/>
      <c r="T103" s="17"/>
      <c r="U103" s="18"/>
      <c r="V103" s="126"/>
      <c r="W103" s="126"/>
      <c r="Y103" s="16"/>
      <c r="Z103" s="16"/>
      <c r="AA103" s="17"/>
      <c r="AB103" s="18"/>
      <c r="AC103" s="126"/>
      <c r="AD103" s="126"/>
    </row>
    <row r="104" spans="1:30" ht="15" x14ac:dyDescent="0.25">
      <c r="B104" s="16"/>
      <c r="C104" s="16"/>
      <c r="D104" s="17"/>
      <c r="E104" s="18"/>
      <c r="F104" s="126"/>
      <c r="G104" s="126"/>
      <c r="K104" s="16"/>
      <c r="L104" s="16"/>
      <c r="M104" s="17"/>
      <c r="N104" s="18"/>
      <c r="O104" s="126"/>
      <c r="P104" s="126"/>
      <c r="R104" s="16"/>
      <c r="S104" s="16"/>
      <c r="T104" s="17"/>
      <c r="U104" s="18"/>
      <c r="V104" s="126"/>
      <c r="W104" s="126"/>
      <c r="Y104" s="16"/>
      <c r="Z104" s="16"/>
      <c r="AA104" s="17"/>
      <c r="AB104" s="18"/>
      <c r="AC104" s="126"/>
      <c r="AD104" s="126"/>
    </row>
    <row r="105" spans="1:30" ht="15" x14ac:dyDescent="0.25">
      <c r="B105" s="16"/>
      <c r="C105" s="16"/>
      <c r="D105" s="17"/>
      <c r="E105" s="18"/>
      <c r="F105" s="126"/>
      <c r="G105" s="126"/>
      <c r="K105" s="16"/>
      <c r="L105" s="16"/>
      <c r="M105" s="17"/>
      <c r="N105" s="18"/>
      <c r="O105" s="126"/>
      <c r="P105" s="126"/>
      <c r="R105" s="16"/>
      <c r="S105" s="16"/>
      <c r="T105" s="17"/>
      <c r="U105" s="18"/>
      <c r="V105" s="126"/>
      <c r="W105" s="126"/>
      <c r="Y105" s="16"/>
      <c r="Z105" s="16"/>
      <c r="AA105" s="17"/>
      <c r="AB105" s="18"/>
      <c r="AC105" s="126"/>
      <c r="AD105" s="126"/>
    </row>
    <row r="106" spans="1:30" ht="15" x14ac:dyDescent="0.25">
      <c r="B106" s="17"/>
      <c r="C106" s="19"/>
      <c r="D106" s="19"/>
      <c r="E106" s="18" t="s">
        <v>102</v>
      </c>
      <c r="F106" s="126"/>
      <c r="G106" s="126"/>
      <c r="K106" s="17"/>
      <c r="L106" s="19"/>
      <c r="M106" s="19"/>
      <c r="N106" s="18" t="s">
        <v>102</v>
      </c>
      <c r="O106" s="126"/>
      <c r="P106" s="126"/>
      <c r="R106" s="17"/>
      <c r="S106" s="19"/>
      <c r="T106" s="19"/>
      <c r="U106" s="18" t="s">
        <v>102</v>
      </c>
      <c r="V106" s="126"/>
      <c r="W106" s="126"/>
      <c r="Y106" s="17"/>
      <c r="Z106" s="19"/>
      <c r="AA106" s="19"/>
      <c r="AB106" s="18" t="s">
        <v>102</v>
      </c>
      <c r="AC106" s="126"/>
      <c r="AD106" s="126"/>
    </row>
    <row r="107" spans="1:30" x14ac:dyDescent="0.2">
      <c r="B107" s="170"/>
      <c r="C107" s="170"/>
      <c r="D107" s="170"/>
      <c r="E107" s="170"/>
      <c r="F107" s="170"/>
      <c r="G107" s="170"/>
      <c r="R107" s="170"/>
      <c r="S107" s="170"/>
      <c r="T107" s="170"/>
      <c r="U107" s="170"/>
      <c r="V107" s="170"/>
      <c r="W107" s="170"/>
      <c r="Y107" s="170"/>
      <c r="Z107" s="170"/>
      <c r="AA107" s="170"/>
      <c r="AB107" s="170"/>
      <c r="AC107" s="170"/>
      <c r="AD107" s="170"/>
    </row>
    <row r="108" spans="1:30" x14ac:dyDescent="0.2">
      <c r="A108" s="1"/>
      <c r="B108" s="10" t="s">
        <v>93</v>
      </c>
      <c r="C108" s="115"/>
      <c r="D108" s="5"/>
      <c r="E108" s="4"/>
      <c r="F108" s="20" t="s">
        <v>103</v>
      </c>
      <c r="G108" s="117" t="s">
        <v>161</v>
      </c>
      <c r="R108" s="10" t="s">
        <v>93</v>
      </c>
      <c r="S108" s="115"/>
      <c r="T108" s="5"/>
      <c r="U108" s="4"/>
      <c r="V108" s="20" t="s">
        <v>103</v>
      </c>
      <c r="W108" s="117" t="s">
        <v>161</v>
      </c>
      <c r="Y108" s="10" t="s">
        <v>93</v>
      </c>
      <c r="Z108" s="115"/>
      <c r="AA108" s="5"/>
      <c r="AB108" s="4"/>
      <c r="AC108" s="20" t="s">
        <v>103</v>
      </c>
      <c r="AD108" s="117" t="s">
        <v>161</v>
      </c>
    </row>
    <row r="109" spans="1:30" x14ac:dyDescent="0.2">
      <c r="A109" s="1"/>
      <c r="B109" s="10" t="s">
        <v>94</v>
      </c>
      <c r="C109" s="115"/>
      <c r="D109" s="5"/>
      <c r="E109" s="10"/>
      <c r="F109" s="6"/>
      <c r="G109" s="7"/>
      <c r="K109" s="10" t="s">
        <v>93</v>
      </c>
      <c r="L109" s="115"/>
      <c r="M109" s="5"/>
      <c r="N109" s="4"/>
      <c r="O109" s="20" t="s">
        <v>103</v>
      </c>
      <c r="P109" s="117" t="s">
        <v>161</v>
      </c>
      <c r="R109" s="10" t="s">
        <v>94</v>
      </c>
      <c r="S109" s="115"/>
      <c r="T109" s="5"/>
      <c r="U109" s="10"/>
      <c r="V109" s="6"/>
      <c r="W109" s="7"/>
      <c r="Y109" s="10" t="s">
        <v>94</v>
      </c>
      <c r="Z109" s="115"/>
      <c r="AA109" s="5"/>
      <c r="AB109" s="10"/>
      <c r="AC109" s="6"/>
      <c r="AD109" s="7"/>
    </row>
    <row r="110" spans="1:30" ht="13.5" thickBot="1" x14ac:dyDescent="0.25">
      <c r="A110" s="1"/>
      <c r="B110" s="10" t="s">
        <v>96</v>
      </c>
      <c r="C110" s="10"/>
      <c r="D110" s="4"/>
      <c r="E110" s="123"/>
      <c r="F110" s="12"/>
      <c r="G110" s="13"/>
      <c r="K110" s="10" t="s">
        <v>94</v>
      </c>
      <c r="L110" s="115"/>
      <c r="M110" s="5"/>
      <c r="N110" s="10"/>
      <c r="O110" s="6"/>
      <c r="P110" s="7"/>
      <c r="R110" s="10" t="s">
        <v>96</v>
      </c>
      <c r="S110" s="10"/>
      <c r="T110" s="4"/>
      <c r="U110" s="123"/>
      <c r="V110" s="12"/>
      <c r="W110" s="13"/>
      <c r="Y110" s="10" t="s">
        <v>96</v>
      </c>
      <c r="Z110" s="10"/>
      <c r="AA110" s="4"/>
      <c r="AB110" s="123"/>
      <c r="AC110" s="12"/>
      <c r="AD110" s="13"/>
    </row>
    <row r="111" spans="1:30" ht="13.5" thickBot="1" x14ac:dyDescent="0.25">
      <c r="A111" s="1"/>
      <c r="B111" s="2"/>
      <c r="C111" s="2"/>
      <c r="D111" s="134">
        <v>629</v>
      </c>
      <c r="E111" s="116" t="str">
        <f>VLOOKUP(D111,'PLAN CONT'!$B$3:$C$1423,2,0)</f>
        <v>Beneficios sociales de los trabajadores</v>
      </c>
      <c r="F111" s="9"/>
      <c r="G111" s="8"/>
      <c r="K111" s="10" t="s">
        <v>96</v>
      </c>
      <c r="L111" s="10"/>
      <c r="M111" s="4"/>
      <c r="N111" s="123"/>
      <c r="O111" s="12"/>
      <c r="P111" s="13"/>
      <c r="R111" s="2"/>
      <c r="S111" s="2"/>
      <c r="T111" s="134">
        <v>673</v>
      </c>
      <c r="U111" s="116" t="str">
        <f>VLOOKUP(T111,'PLAN CONT'!$B$3:$C$1423,2,0)</f>
        <v>Intereses por préstamos y otras obligaciones</v>
      </c>
      <c r="V111" s="9"/>
      <c r="W111" s="8"/>
      <c r="Y111" s="2"/>
      <c r="Z111" s="2"/>
      <c r="AA111" s="134">
        <v>681</v>
      </c>
      <c r="AB111" s="116" t="str">
        <f>VLOOKUP(AA111,'PLAN CONT'!$B$3:$C$1423,2,0)</f>
        <v>Depreciación</v>
      </c>
      <c r="AC111" s="9"/>
      <c r="AD111" s="8"/>
    </row>
    <row r="112" spans="1:30" ht="13.5" thickBot="1" x14ac:dyDescent="0.25">
      <c r="A112" s="1"/>
      <c r="B112" s="1091" t="s">
        <v>100</v>
      </c>
      <c r="C112" s="1093" t="s">
        <v>101</v>
      </c>
      <c r="D112" s="1095" t="s">
        <v>97</v>
      </c>
      <c r="E112" s="1096"/>
      <c r="F112" s="1098" t="s">
        <v>98</v>
      </c>
      <c r="G112" s="1099"/>
      <c r="K112" s="2"/>
      <c r="L112" s="2"/>
      <c r="M112" s="134">
        <v>632</v>
      </c>
      <c r="N112" s="116" t="str">
        <f>VLOOKUP(M112,'PLAN CONT'!$B$3:$C$1423,2,0)</f>
        <v>Honorarios, comisiones y corretajes</v>
      </c>
      <c r="O112" s="9"/>
      <c r="P112" s="8"/>
      <c r="R112" s="1091" t="s">
        <v>100</v>
      </c>
      <c r="S112" s="1093" t="s">
        <v>101</v>
      </c>
      <c r="T112" s="1095" t="s">
        <v>97</v>
      </c>
      <c r="U112" s="1096"/>
      <c r="V112" s="1098" t="s">
        <v>98</v>
      </c>
      <c r="W112" s="1099"/>
      <c r="Y112" s="1091" t="s">
        <v>100</v>
      </c>
      <c r="Z112" s="1093" t="s">
        <v>101</v>
      </c>
      <c r="AA112" s="1095" t="s">
        <v>97</v>
      </c>
      <c r="AB112" s="1096"/>
      <c r="AC112" s="1098" t="s">
        <v>98</v>
      </c>
      <c r="AD112" s="1099"/>
    </row>
    <row r="113" spans="1:30" x14ac:dyDescent="0.2">
      <c r="A113" s="1"/>
      <c r="B113" s="1092"/>
      <c r="C113" s="1094"/>
      <c r="D113" s="1095"/>
      <c r="E113" s="1097"/>
      <c r="F113" s="133" t="s">
        <v>28</v>
      </c>
      <c r="G113" s="137" t="s">
        <v>29</v>
      </c>
      <c r="K113" s="1091" t="s">
        <v>100</v>
      </c>
      <c r="L113" s="1093" t="s">
        <v>101</v>
      </c>
      <c r="M113" s="1095" t="s">
        <v>97</v>
      </c>
      <c r="N113" s="1096"/>
      <c r="O113" s="1098" t="s">
        <v>98</v>
      </c>
      <c r="P113" s="1099"/>
      <c r="R113" s="1092"/>
      <c r="S113" s="1094"/>
      <c r="T113" s="1095"/>
      <c r="U113" s="1097"/>
      <c r="V113" s="133" t="s">
        <v>28</v>
      </c>
      <c r="W113" s="551" t="s">
        <v>29</v>
      </c>
      <c r="Y113" s="1092"/>
      <c r="Z113" s="1094"/>
      <c r="AA113" s="1095"/>
      <c r="AB113" s="1097"/>
      <c r="AC113" s="133" t="s">
        <v>28</v>
      </c>
      <c r="AD113" s="551" t="s">
        <v>29</v>
      </c>
    </row>
    <row r="114" spans="1:30" ht="15" x14ac:dyDescent="0.25">
      <c r="B114" s="16"/>
      <c r="C114" s="16"/>
      <c r="D114" s="17"/>
      <c r="E114" s="18"/>
      <c r="F114" s="124">
        <f ca="1">SUMIF('LIBRO DIARIO'!$G$9:$K$867,D111,'LIBRO DIARIO'!$J$9:$J$157)</f>
        <v>5191.6710555555546</v>
      </c>
      <c r="G114" s="125">
        <f ca="1">SUMIF('LIBRO DIARIO'!$G$9:$K$867,D111,'LIBRO DIARIO'!$K$9:$K$867)</f>
        <v>0</v>
      </c>
      <c r="I114" s="507"/>
      <c r="K114" s="1092"/>
      <c r="L114" s="1094"/>
      <c r="M114" s="1095"/>
      <c r="N114" s="1097"/>
      <c r="O114" s="133" t="s">
        <v>28</v>
      </c>
      <c r="P114" s="137" t="s">
        <v>29</v>
      </c>
      <c r="R114" s="16"/>
      <c r="S114" s="16"/>
      <c r="T114" s="17"/>
      <c r="U114" s="18"/>
      <c r="V114" s="124">
        <f ca="1">SUMIF('LIBRO DIARIO'!$G$9:$K$867,T111,'LIBRO DIARIO'!$J$9:$J$157)</f>
        <v>1430</v>
      </c>
      <c r="W114" s="125">
        <f ca="1">SUMIF('LIBRO DIARIO'!$G$9:$K$867,T111,'LIBRO DIARIO'!$K$9:$K$867)</f>
        <v>0</v>
      </c>
      <c r="Y114" s="16"/>
      <c r="Z114" s="16"/>
      <c r="AA114" s="17"/>
      <c r="AB114" s="18"/>
      <c r="AC114" s="124" t="e">
        <f ca="1">SUMIF('LIBRO DIARIO'!$G$9:$K$867,AA111,'LIBRO DIARIO'!$J$9:$J$157)</f>
        <v>#REF!</v>
      </c>
      <c r="AD114" s="125">
        <f ca="1">SUMIF('LIBRO DIARIO'!$G$9:$K$867,AA111,'LIBRO DIARIO'!$K$9:$K$867)</f>
        <v>0</v>
      </c>
    </row>
    <row r="115" spans="1:30" ht="15" x14ac:dyDescent="0.25">
      <c r="B115" s="16"/>
      <c r="C115" s="16"/>
      <c r="D115" s="17"/>
      <c r="E115" s="18"/>
      <c r="F115" s="126"/>
      <c r="G115" s="126"/>
      <c r="I115" s="507"/>
      <c r="K115" s="16"/>
      <c r="L115" s="16"/>
      <c r="M115" s="17"/>
      <c r="N115" s="18"/>
      <c r="O115" s="124">
        <f ca="1">SUMIF('LIBRO DIARIO'!$G$9:$K$867,M112,'LIBRO DIARIO'!$J$9:$J$157)</f>
        <v>6000</v>
      </c>
      <c r="P115" s="125">
        <f ca="1">SUMIF('LIBRO DIARIO'!$G$9:$K$867,M112,'LIBRO DIARIO'!$K$9:$K$867)</f>
        <v>0</v>
      </c>
      <c r="R115" s="16"/>
      <c r="S115" s="16"/>
      <c r="T115" s="17"/>
      <c r="U115" s="18"/>
      <c r="V115" s="126"/>
      <c r="W115" s="126"/>
      <c r="Y115" s="16"/>
      <c r="Z115" s="16"/>
      <c r="AA115" s="17"/>
      <c r="AB115" s="18"/>
      <c r="AC115" s="126"/>
      <c r="AD115" s="126"/>
    </row>
    <row r="116" spans="1:30" ht="15" x14ac:dyDescent="0.25">
      <c r="B116" s="16"/>
      <c r="C116" s="16"/>
      <c r="D116" s="17"/>
      <c r="E116" s="18"/>
      <c r="F116" s="126"/>
      <c r="G116" s="126"/>
      <c r="I116" s="507"/>
      <c r="K116" s="16"/>
      <c r="L116" s="16"/>
      <c r="M116" s="17"/>
      <c r="N116" s="18"/>
      <c r="O116" s="126"/>
      <c r="P116" s="126"/>
      <c r="R116" s="16"/>
      <c r="S116" s="16"/>
      <c r="T116" s="17"/>
      <c r="U116" s="18"/>
      <c r="V116" s="126"/>
      <c r="W116" s="126"/>
      <c r="Y116" s="16"/>
      <c r="Z116" s="16"/>
      <c r="AA116" s="17"/>
      <c r="AB116" s="18"/>
      <c r="AC116" s="126"/>
      <c r="AD116" s="126"/>
    </row>
    <row r="117" spans="1:30" ht="15" x14ac:dyDescent="0.25">
      <c r="B117" s="16"/>
      <c r="C117" s="16"/>
      <c r="D117" s="17"/>
      <c r="E117" s="18"/>
      <c r="F117" s="126"/>
      <c r="G117" s="126"/>
      <c r="I117" s="507"/>
      <c r="K117" s="16"/>
      <c r="L117" s="16"/>
      <c r="M117" s="17"/>
      <c r="N117" s="18"/>
      <c r="O117" s="126"/>
      <c r="P117" s="126"/>
      <c r="R117" s="16"/>
      <c r="S117" s="16"/>
      <c r="T117" s="17"/>
      <c r="U117" s="18"/>
      <c r="V117" s="126"/>
      <c r="W117" s="126"/>
      <c r="Y117" s="16"/>
      <c r="Z117" s="16"/>
      <c r="AA117" s="17"/>
      <c r="AB117" s="18"/>
      <c r="AC117" s="126"/>
      <c r="AD117" s="126"/>
    </row>
    <row r="118" spans="1:30" ht="15" x14ac:dyDescent="0.25">
      <c r="B118" s="16"/>
      <c r="C118" s="16"/>
      <c r="D118" s="17"/>
      <c r="E118" s="18"/>
      <c r="F118" s="126"/>
      <c r="G118" s="126"/>
      <c r="I118" s="507"/>
      <c r="K118" s="16"/>
      <c r="L118" s="16"/>
      <c r="M118" s="17"/>
      <c r="N118" s="18"/>
      <c r="O118" s="126"/>
      <c r="P118" s="126"/>
      <c r="R118" s="16"/>
      <c r="S118" s="16"/>
      <c r="T118" s="17"/>
      <c r="U118" s="18"/>
      <c r="V118" s="126"/>
      <c r="W118" s="126"/>
      <c r="Y118" s="16"/>
      <c r="Z118" s="16"/>
      <c r="AA118" s="17"/>
      <c r="AB118" s="18"/>
      <c r="AC118" s="126"/>
      <c r="AD118" s="126"/>
    </row>
    <row r="119" spans="1:30" ht="15" x14ac:dyDescent="0.25">
      <c r="B119" s="16"/>
      <c r="C119" s="16"/>
      <c r="D119" s="17"/>
      <c r="E119" s="18"/>
      <c r="F119" s="126"/>
      <c r="G119" s="126"/>
      <c r="I119" s="507"/>
      <c r="K119" s="16"/>
      <c r="L119" s="16"/>
      <c r="M119" s="17"/>
      <c r="N119" s="18"/>
      <c r="O119" s="126"/>
      <c r="P119" s="126"/>
      <c r="R119" s="16"/>
      <c r="S119" s="16"/>
      <c r="T119" s="17"/>
      <c r="U119" s="18"/>
      <c r="V119" s="126"/>
      <c r="W119" s="126"/>
      <c r="Y119" s="16"/>
      <c r="Z119" s="16"/>
      <c r="AA119" s="17"/>
      <c r="AB119" s="18"/>
      <c r="AC119" s="126"/>
      <c r="AD119" s="126"/>
    </row>
    <row r="120" spans="1:30" ht="15" x14ac:dyDescent="0.25">
      <c r="B120" s="16"/>
      <c r="C120" s="16"/>
      <c r="D120" s="17"/>
      <c r="E120" s="18"/>
      <c r="F120" s="126"/>
      <c r="G120" s="126"/>
      <c r="I120" s="507"/>
      <c r="K120" s="16"/>
      <c r="L120" s="16"/>
      <c r="M120" s="17"/>
      <c r="N120" s="18"/>
      <c r="O120" s="126"/>
      <c r="P120" s="126"/>
      <c r="R120" s="16"/>
      <c r="S120" s="16"/>
      <c r="T120" s="17"/>
      <c r="U120" s="18"/>
      <c r="V120" s="126"/>
      <c r="W120" s="126"/>
      <c r="Y120" s="16"/>
      <c r="Z120" s="16"/>
      <c r="AA120" s="17"/>
      <c r="AB120" s="18"/>
      <c r="AC120" s="126"/>
      <c r="AD120" s="126"/>
    </row>
    <row r="121" spans="1:30" ht="15" x14ac:dyDescent="0.25">
      <c r="B121" s="16"/>
      <c r="C121" s="16"/>
      <c r="D121" s="17"/>
      <c r="E121" s="18"/>
      <c r="F121" s="126"/>
      <c r="G121" s="126"/>
      <c r="I121" s="507"/>
      <c r="K121" s="16"/>
      <c r="L121" s="16"/>
      <c r="M121" s="17"/>
      <c r="N121" s="18"/>
      <c r="O121" s="126"/>
      <c r="P121" s="126"/>
      <c r="R121" s="16"/>
      <c r="S121" s="16"/>
      <c r="T121" s="17"/>
      <c r="U121" s="18"/>
      <c r="V121" s="126"/>
      <c r="W121" s="126"/>
      <c r="Y121" s="16"/>
      <c r="Z121" s="16"/>
      <c r="AA121" s="17"/>
      <c r="AB121" s="18"/>
      <c r="AC121" s="126"/>
      <c r="AD121" s="126"/>
    </row>
    <row r="122" spans="1:30" ht="15" x14ac:dyDescent="0.25">
      <c r="B122" s="16"/>
      <c r="C122" s="16"/>
      <c r="D122" s="17"/>
      <c r="E122" s="18"/>
      <c r="F122" s="126"/>
      <c r="G122" s="126"/>
      <c r="I122" s="507"/>
      <c r="K122" s="16"/>
      <c r="L122" s="16"/>
      <c r="M122" s="17"/>
      <c r="N122" s="18"/>
      <c r="O122" s="126"/>
      <c r="P122" s="126"/>
      <c r="R122" s="16"/>
      <c r="S122" s="16"/>
      <c r="T122" s="17"/>
      <c r="U122" s="18"/>
      <c r="V122" s="126"/>
      <c r="W122" s="126"/>
      <c r="Y122" s="16"/>
      <c r="Z122" s="16"/>
      <c r="AA122" s="17"/>
      <c r="AB122" s="18"/>
      <c r="AC122" s="126"/>
      <c r="AD122" s="126"/>
    </row>
    <row r="123" spans="1:30" ht="15" x14ac:dyDescent="0.25">
      <c r="B123" s="17"/>
      <c r="C123" s="19"/>
      <c r="D123" s="19"/>
      <c r="E123" s="18" t="s">
        <v>102</v>
      </c>
      <c r="F123" s="126"/>
      <c r="G123" s="126"/>
      <c r="K123" s="16"/>
      <c r="L123" s="16"/>
      <c r="M123" s="17"/>
      <c r="N123" s="18"/>
      <c r="O123" s="126"/>
      <c r="P123" s="126"/>
      <c r="R123" s="17"/>
      <c r="S123" s="19"/>
      <c r="T123" s="19"/>
      <c r="U123" s="18" t="s">
        <v>102</v>
      </c>
      <c r="V123" s="126"/>
      <c r="W123" s="126"/>
      <c r="Y123" s="17"/>
      <c r="Z123" s="19"/>
      <c r="AA123" s="19"/>
      <c r="AB123" s="18" t="s">
        <v>102</v>
      </c>
      <c r="AC123" s="126"/>
      <c r="AD123" s="126"/>
    </row>
    <row r="124" spans="1:30" ht="15" x14ac:dyDescent="0.25">
      <c r="B124" s="170"/>
      <c r="C124" s="170"/>
      <c r="D124" s="170"/>
      <c r="E124" s="170"/>
      <c r="F124" s="170"/>
      <c r="G124" s="170"/>
      <c r="K124" s="17"/>
      <c r="L124" s="19"/>
      <c r="M124" s="19"/>
      <c r="N124" s="18" t="s">
        <v>102</v>
      </c>
      <c r="O124" s="126"/>
      <c r="P124" s="126"/>
      <c r="R124" s="170"/>
      <c r="S124" s="170"/>
      <c r="T124" s="170"/>
      <c r="U124" s="170"/>
      <c r="V124" s="170"/>
      <c r="W124" s="170"/>
      <c r="Y124" s="170"/>
      <c r="Z124" s="170"/>
      <c r="AA124" s="170"/>
      <c r="AB124" s="170"/>
      <c r="AC124" s="170"/>
      <c r="AD124" s="170"/>
    </row>
    <row r="125" spans="1:30" x14ac:dyDescent="0.2">
      <c r="A125" s="1"/>
      <c r="B125" s="10" t="s">
        <v>93</v>
      </c>
      <c r="C125" s="115"/>
      <c r="D125" s="5"/>
      <c r="E125" s="4"/>
      <c r="F125" s="20" t="s">
        <v>103</v>
      </c>
      <c r="G125" s="117" t="s">
        <v>161</v>
      </c>
      <c r="R125" s="10" t="s">
        <v>93</v>
      </c>
      <c r="S125" s="115"/>
      <c r="T125" s="5"/>
      <c r="U125" s="4"/>
      <c r="V125" s="20" t="s">
        <v>103</v>
      </c>
      <c r="W125" s="117" t="s">
        <v>161</v>
      </c>
      <c r="Y125" s="10" t="s">
        <v>93</v>
      </c>
      <c r="Z125" s="115"/>
      <c r="AA125" s="5"/>
      <c r="AB125" s="4"/>
      <c r="AC125" s="20" t="s">
        <v>103</v>
      </c>
      <c r="AD125" s="117" t="s">
        <v>161</v>
      </c>
    </row>
    <row r="126" spans="1:30" x14ac:dyDescent="0.2">
      <c r="A126" s="1"/>
      <c r="B126" s="10" t="s">
        <v>94</v>
      </c>
      <c r="C126" s="115"/>
      <c r="D126" s="5"/>
      <c r="E126" s="10"/>
      <c r="F126" s="6"/>
      <c r="G126" s="7"/>
      <c r="K126" s="10" t="s">
        <v>93</v>
      </c>
      <c r="L126" s="115"/>
      <c r="M126" s="5"/>
      <c r="N126" s="4"/>
      <c r="O126" s="20" t="s">
        <v>103</v>
      </c>
      <c r="P126" s="117" t="s">
        <v>161</v>
      </c>
      <c r="R126" s="10" t="s">
        <v>94</v>
      </c>
      <c r="S126" s="115"/>
      <c r="T126" s="5"/>
      <c r="U126" s="10"/>
      <c r="V126" s="6"/>
      <c r="W126" s="7"/>
      <c r="Y126" s="10" t="s">
        <v>94</v>
      </c>
      <c r="Z126" s="115"/>
      <c r="AA126" s="5"/>
      <c r="AB126" s="10"/>
      <c r="AC126" s="6"/>
      <c r="AD126" s="7"/>
    </row>
    <row r="127" spans="1:30" ht="13.5" thickBot="1" x14ac:dyDescent="0.25">
      <c r="A127" s="1"/>
      <c r="B127" s="10" t="s">
        <v>96</v>
      </c>
      <c r="C127" s="10"/>
      <c r="D127" s="4"/>
      <c r="E127" s="123"/>
      <c r="F127" s="12"/>
      <c r="G127" s="13"/>
      <c r="K127" s="10" t="s">
        <v>94</v>
      </c>
      <c r="L127" s="115"/>
      <c r="M127" s="5"/>
      <c r="N127" s="10"/>
      <c r="O127" s="6"/>
      <c r="P127" s="7"/>
      <c r="R127" s="10" t="s">
        <v>96</v>
      </c>
      <c r="S127" s="10"/>
      <c r="T127" s="4"/>
      <c r="U127" s="123"/>
      <c r="V127" s="12"/>
      <c r="W127" s="13"/>
      <c r="Y127" s="10" t="s">
        <v>96</v>
      </c>
      <c r="Z127" s="10"/>
      <c r="AA127" s="4"/>
      <c r="AB127" s="123"/>
      <c r="AC127" s="12"/>
      <c r="AD127" s="13"/>
    </row>
    <row r="128" spans="1:30" ht="13.5" thickBot="1" x14ac:dyDescent="0.25">
      <c r="A128" s="1"/>
      <c r="B128" s="2"/>
      <c r="C128" s="2"/>
      <c r="D128" s="134">
        <v>691</v>
      </c>
      <c r="E128" s="116" t="str">
        <f>VLOOKUP(D128,'PLAN CONT'!$B$3:$C$1423,2,0)</f>
        <v>Mercaderías</v>
      </c>
      <c r="F128" s="9"/>
      <c r="G128" s="8"/>
      <c r="K128" s="10" t="s">
        <v>96</v>
      </c>
      <c r="L128" s="10"/>
      <c r="M128" s="4"/>
      <c r="N128" s="123"/>
      <c r="O128" s="12"/>
      <c r="P128" s="13"/>
      <c r="R128" s="2"/>
      <c r="S128" s="2"/>
      <c r="T128" s="134">
        <v>791</v>
      </c>
      <c r="U128" s="116" t="str">
        <f>VLOOKUP(T128,'PLAN CONT'!$B$3:$C$1423,2,0)</f>
        <v>Cargas imputables a cuentas de costos y gastos</v>
      </c>
      <c r="V128" s="9"/>
      <c r="W128" s="8"/>
      <c r="Y128" s="2"/>
      <c r="Z128" s="2"/>
      <c r="AA128" s="134">
        <v>942</v>
      </c>
      <c r="AB128" s="116" t="str">
        <f>VLOOKUP(AA128,'PLAN CONT'!$B$3:$C$1423,2,0)</f>
        <v>GASTOS DE PERSONAL, DIRECTORES Y GERENTES</v>
      </c>
      <c r="AC128" s="9"/>
      <c r="AD128" s="8"/>
    </row>
    <row r="129" spans="1:30" ht="12.75" customHeight="1" thickBot="1" x14ac:dyDescent="0.25">
      <c r="A129" s="1"/>
      <c r="B129" s="1091" t="s">
        <v>100</v>
      </c>
      <c r="C129" s="1093" t="s">
        <v>101</v>
      </c>
      <c r="D129" s="1095" t="s">
        <v>97</v>
      </c>
      <c r="E129" s="1096"/>
      <c r="F129" s="1098" t="s">
        <v>98</v>
      </c>
      <c r="G129" s="1099"/>
      <c r="K129" s="2"/>
      <c r="L129" s="2"/>
      <c r="M129" s="134">
        <v>701</v>
      </c>
      <c r="N129" s="116" t="str">
        <f>VLOOKUP(M129,'PLAN CONT'!$B$3:$C$1423,2,0)</f>
        <v>Mercaderías</v>
      </c>
      <c r="O129" s="9"/>
      <c r="P129" s="8"/>
      <c r="R129" s="1091" t="s">
        <v>100</v>
      </c>
      <c r="S129" s="1093" t="s">
        <v>101</v>
      </c>
      <c r="T129" s="1095" t="s">
        <v>97</v>
      </c>
      <c r="U129" s="1096"/>
      <c r="V129" s="1098" t="s">
        <v>98</v>
      </c>
      <c r="W129" s="1099"/>
      <c r="Y129" s="1091" t="s">
        <v>100</v>
      </c>
      <c r="Z129" s="1093" t="s">
        <v>101</v>
      </c>
      <c r="AA129" s="1095" t="s">
        <v>97</v>
      </c>
      <c r="AB129" s="1096"/>
      <c r="AC129" s="1098" t="s">
        <v>98</v>
      </c>
      <c r="AD129" s="1099"/>
    </row>
    <row r="130" spans="1:30" ht="12.75" customHeight="1" x14ac:dyDescent="0.2">
      <c r="A130" s="1"/>
      <c r="B130" s="1092"/>
      <c r="C130" s="1094"/>
      <c r="D130" s="1095"/>
      <c r="E130" s="1097"/>
      <c r="F130" s="133" t="s">
        <v>28</v>
      </c>
      <c r="G130" s="137" t="s">
        <v>29</v>
      </c>
      <c r="K130" s="1091" t="s">
        <v>100</v>
      </c>
      <c r="L130" s="1093" t="s">
        <v>101</v>
      </c>
      <c r="M130" s="1095" t="s">
        <v>97</v>
      </c>
      <c r="N130" s="1096"/>
      <c r="O130" s="1098" t="s">
        <v>98</v>
      </c>
      <c r="P130" s="1099"/>
      <c r="R130" s="1092"/>
      <c r="S130" s="1094"/>
      <c r="T130" s="1095"/>
      <c r="U130" s="1097"/>
      <c r="V130" s="133" t="s">
        <v>28</v>
      </c>
      <c r="W130" s="551" t="s">
        <v>29</v>
      </c>
      <c r="Y130" s="1092"/>
      <c r="Z130" s="1094"/>
      <c r="AA130" s="1095"/>
      <c r="AB130" s="1097"/>
      <c r="AC130" s="133" t="s">
        <v>28</v>
      </c>
      <c r="AD130" s="551" t="s">
        <v>29</v>
      </c>
    </row>
    <row r="131" spans="1:30" ht="15" x14ac:dyDescent="0.25">
      <c r="B131" s="16"/>
      <c r="C131" s="16"/>
      <c r="D131" s="17"/>
      <c r="E131" s="18"/>
      <c r="F131" s="124">
        <f ca="1">SUMIF('LIBRO DIARIO'!$G$9:$K$867,D128,'LIBRO DIARIO'!$J$9:$J$157)</f>
        <v>109000</v>
      </c>
      <c r="G131" s="125">
        <f ca="1">SUMIF('LIBRO DIARIO'!$G$9:$K$867,D128,'LIBRO DIARIO'!$K$9:$K$867)</f>
        <v>0</v>
      </c>
      <c r="K131" s="1092"/>
      <c r="L131" s="1094"/>
      <c r="M131" s="1095"/>
      <c r="N131" s="1097"/>
      <c r="O131" s="133" t="s">
        <v>28</v>
      </c>
      <c r="P131" s="137" t="s">
        <v>29</v>
      </c>
      <c r="R131" s="16"/>
      <c r="S131" s="16"/>
      <c r="T131" s="17"/>
      <c r="U131" s="18"/>
      <c r="V131" s="124" t="e">
        <f ca="1">SUMIF('LIBRO DIARIO'!$G$9:$K$867,T128,'LIBRO DIARIO'!$J$9:$J$157)</f>
        <v>#REF!</v>
      </c>
      <c r="W131" s="125" t="e">
        <f ca="1">SUMIF('LIBRO DIARIO'!$G$9:$K$867,T128,'LIBRO DIARIO'!$K$9:$K$867)</f>
        <v>#REF!</v>
      </c>
      <c r="Y131" s="16"/>
      <c r="Z131" s="16"/>
      <c r="AA131" s="17"/>
      <c r="AB131" s="18"/>
      <c r="AC131" s="124">
        <f ca="1">SUMIF('LIBRO DIARIO'!$G$9:$K$867,AA128,'LIBRO DIARIO'!$J$9:$J$157)</f>
        <v>24464.997983333331</v>
      </c>
      <c r="AD131" s="125">
        <f ca="1">SUMIF('LIBRO DIARIO'!$G$9:$K$867,AA128,'LIBRO DIARIO'!$K$9:$K$867)</f>
        <v>0</v>
      </c>
    </row>
    <row r="132" spans="1:30" ht="15" x14ac:dyDescent="0.25">
      <c r="B132" s="16"/>
      <c r="C132" s="16"/>
      <c r="D132" s="17"/>
      <c r="E132" s="18"/>
      <c r="F132" s="126"/>
      <c r="G132" s="126"/>
      <c r="K132" s="16"/>
      <c r="L132" s="16"/>
      <c r="M132" s="17"/>
      <c r="N132" s="18"/>
      <c r="O132" s="124">
        <f ca="1">SUMIF('LIBRO DIARIO'!$G$9:$K$867,M129,'LIBRO DIARIO'!$J$9:$J$157)</f>
        <v>0</v>
      </c>
      <c r="P132" s="125" t="e">
        <f ca="1">SUMIF('LIBRO DIARIO'!$G$9:$K$867,M129,'LIBRO DIARIO'!$K$9:$K$867)</f>
        <v>#REF!</v>
      </c>
      <c r="R132" s="16"/>
      <c r="S132" s="16"/>
      <c r="T132" s="17"/>
      <c r="U132" s="18"/>
      <c r="V132" s="126"/>
      <c r="W132" s="126"/>
      <c r="Y132" s="16"/>
      <c r="Z132" s="16"/>
      <c r="AA132" s="17"/>
      <c r="AB132" s="18"/>
      <c r="AC132" s="126"/>
      <c r="AD132" s="126"/>
    </row>
    <row r="133" spans="1:30" ht="15" x14ac:dyDescent="0.25">
      <c r="B133" s="16"/>
      <c r="C133" s="16"/>
      <c r="D133" s="17"/>
      <c r="E133" s="18"/>
      <c r="F133" s="126"/>
      <c r="G133" s="126"/>
      <c r="K133" s="16"/>
      <c r="L133" s="16"/>
      <c r="M133" s="17"/>
      <c r="N133" s="18"/>
      <c r="O133" s="126"/>
      <c r="P133" s="126"/>
      <c r="R133" s="16"/>
      <c r="S133" s="16"/>
      <c r="T133" s="17"/>
      <c r="U133" s="18"/>
      <c r="V133" s="126"/>
      <c r="W133" s="126"/>
      <c r="Y133" s="16"/>
      <c r="Z133" s="16"/>
      <c r="AA133" s="17"/>
      <c r="AB133" s="18"/>
      <c r="AC133" s="126"/>
      <c r="AD133" s="126"/>
    </row>
    <row r="134" spans="1:30" ht="15" x14ac:dyDescent="0.25">
      <c r="B134" s="16"/>
      <c r="C134" s="16"/>
      <c r="D134" s="17"/>
      <c r="E134" s="18"/>
      <c r="F134" s="126"/>
      <c r="G134" s="126"/>
      <c r="K134" s="16"/>
      <c r="L134" s="16"/>
      <c r="M134" s="17"/>
      <c r="N134" s="18"/>
      <c r="O134" s="126"/>
      <c r="P134" s="126"/>
      <c r="R134" s="16"/>
      <c r="S134" s="16"/>
      <c r="T134" s="17"/>
      <c r="U134" s="18"/>
      <c r="V134" s="126"/>
      <c r="W134" s="126"/>
      <c r="Y134" s="16"/>
      <c r="Z134" s="16"/>
      <c r="AA134" s="17"/>
      <c r="AB134" s="18"/>
      <c r="AC134" s="126"/>
      <c r="AD134" s="126"/>
    </row>
    <row r="135" spans="1:30" ht="15" x14ac:dyDescent="0.25">
      <c r="B135" s="16"/>
      <c r="C135" s="16"/>
      <c r="D135" s="17"/>
      <c r="E135" s="18"/>
      <c r="F135" s="126"/>
      <c r="G135" s="126"/>
      <c r="K135" s="16"/>
      <c r="L135" s="16"/>
      <c r="M135" s="17"/>
      <c r="N135" s="18"/>
      <c r="O135" s="126"/>
      <c r="P135" s="126"/>
      <c r="R135" s="16"/>
      <c r="S135" s="16"/>
      <c r="T135" s="17"/>
      <c r="U135" s="18"/>
      <c r="V135" s="126"/>
      <c r="W135" s="126"/>
      <c r="Y135" s="16"/>
      <c r="Z135" s="16"/>
      <c r="AA135" s="17"/>
      <c r="AB135" s="18"/>
      <c r="AC135" s="126"/>
      <c r="AD135" s="126"/>
    </row>
    <row r="136" spans="1:30" ht="15" x14ac:dyDescent="0.25">
      <c r="B136" s="16"/>
      <c r="C136" s="16"/>
      <c r="D136" s="17"/>
      <c r="E136" s="18"/>
      <c r="F136" s="126"/>
      <c r="G136" s="126"/>
      <c r="K136" s="16"/>
      <c r="L136" s="16"/>
      <c r="M136" s="17"/>
      <c r="N136" s="18"/>
      <c r="O136" s="126"/>
      <c r="P136" s="126"/>
      <c r="R136" s="16"/>
      <c r="S136" s="16"/>
      <c r="T136" s="17"/>
      <c r="U136" s="18"/>
      <c r="V136" s="126"/>
      <c r="W136" s="126"/>
      <c r="Y136" s="16"/>
      <c r="Z136" s="16"/>
      <c r="AA136" s="17"/>
      <c r="AB136" s="18"/>
      <c r="AC136" s="126"/>
      <c r="AD136" s="126"/>
    </row>
    <row r="137" spans="1:30" ht="15" x14ac:dyDescent="0.25">
      <c r="B137" s="16"/>
      <c r="C137" s="16"/>
      <c r="D137" s="17"/>
      <c r="E137" s="18"/>
      <c r="F137" s="126"/>
      <c r="G137" s="126"/>
      <c r="K137" s="16"/>
      <c r="L137" s="16"/>
      <c r="M137" s="17"/>
      <c r="N137" s="18"/>
      <c r="O137" s="126"/>
      <c r="P137" s="126"/>
      <c r="R137" s="16"/>
      <c r="S137" s="16"/>
      <c r="T137" s="17"/>
      <c r="U137" s="18"/>
      <c r="V137" s="126"/>
      <c r="W137" s="126"/>
      <c r="Y137" s="16"/>
      <c r="Z137" s="16"/>
      <c r="AA137" s="17"/>
      <c r="AB137" s="18"/>
      <c r="AC137" s="126"/>
      <c r="AD137" s="126"/>
    </row>
    <row r="138" spans="1:30" ht="15" x14ac:dyDescent="0.25">
      <c r="B138" s="16"/>
      <c r="C138" s="16"/>
      <c r="D138" s="17"/>
      <c r="E138" s="18"/>
      <c r="F138" s="126"/>
      <c r="G138" s="126"/>
      <c r="K138" s="16"/>
      <c r="L138" s="16"/>
      <c r="M138" s="17"/>
      <c r="N138" s="18"/>
      <c r="O138" s="126"/>
      <c r="P138" s="126"/>
      <c r="R138" s="16"/>
      <c r="S138" s="16"/>
      <c r="T138" s="17"/>
      <c r="U138" s="18"/>
      <c r="V138" s="126"/>
      <c r="W138" s="126"/>
      <c r="Y138" s="16"/>
      <c r="Z138" s="16"/>
      <c r="AA138" s="17"/>
      <c r="AB138" s="18"/>
      <c r="AC138" s="126"/>
      <c r="AD138" s="126"/>
    </row>
    <row r="139" spans="1:30" ht="15" x14ac:dyDescent="0.25">
      <c r="B139" s="16"/>
      <c r="C139" s="16"/>
      <c r="D139" s="17"/>
      <c r="E139" s="18"/>
      <c r="F139" s="126"/>
      <c r="G139" s="126"/>
      <c r="K139" s="16"/>
      <c r="L139" s="16"/>
      <c r="M139" s="17"/>
      <c r="N139" s="18"/>
      <c r="O139" s="126"/>
      <c r="P139" s="126"/>
      <c r="R139" s="16"/>
      <c r="S139" s="16"/>
      <c r="T139" s="17"/>
      <c r="U139" s="18"/>
      <c r="V139" s="126"/>
      <c r="W139" s="126"/>
      <c r="Y139" s="16"/>
      <c r="Z139" s="16"/>
      <c r="AA139" s="17"/>
      <c r="AB139" s="18"/>
      <c r="AC139" s="126"/>
      <c r="AD139" s="126"/>
    </row>
    <row r="140" spans="1:30" ht="15" x14ac:dyDescent="0.25">
      <c r="B140" s="17"/>
      <c r="C140" s="19"/>
      <c r="D140" s="19"/>
      <c r="E140" s="18" t="s">
        <v>102</v>
      </c>
      <c r="F140" s="126"/>
      <c r="G140" s="126"/>
      <c r="I140" s="507"/>
      <c r="K140" s="16"/>
      <c r="L140" s="16"/>
      <c r="M140" s="17"/>
      <c r="N140" s="18"/>
      <c r="O140" s="126"/>
      <c r="P140" s="126"/>
      <c r="R140" s="17"/>
      <c r="S140" s="19"/>
      <c r="T140" s="19"/>
      <c r="U140" s="18" t="s">
        <v>102</v>
      </c>
      <c r="V140" s="126"/>
      <c r="W140" s="126"/>
      <c r="Y140" s="17"/>
      <c r="Z140" s="19"/>
      <c r="AA140" s="19"/>
      <c r="AB140" s="18" t="s">
        <v>102</v>
      </c>
      <c r="AC140" s="126"/>
      <c r="AD140" s="126"/>
    </row>
    <row r="141" spans="1:30" ht="15" x14ac:dyDescent="0.25">
      <c r="B141" s="170"/>
      <c r="C141" s="170"/>
      <c r="D141" s="170"/>
      <c r="E141" s="170"/>
      <c r="F141" s="170"/>
      <c r="G141" s="170"/>
      <c r="I141" s="507"/>
      <c r="K141" s="17"/>
      <c r="L141" s="19"/>
      <c r="M141" s="19"/>
      <c r="N141" s="18" t="s">
        <v>102</v>
      </c>
      <c r="O141" s="126"/>
      <c r="P141" s="126"/>
      <c r="R141" s="170"/>
      <c r="S141" s="170"/>
      <c r="T141" s="170"/>
      <c r="U141" s="170"/>
      <c r="V141" s="170"/>
      <c r="W141" s="170"/>
      <c r="Y141" s="170"/>
      <c r="Z141" s="170"/>
      <c r="AA141" s="170"/>
      <c r="AB141" s="170"/>
      <c r="AC141" s="170"/>
      <c r="AD141" s="170"/>
    </row>
    <row r="142" spans="1:30" x14ac:dyDescent="0.2">
      <c r="A142" s="1"/>
      <c r="B142" s="10" t="s">
        <v>93</v>
      </c>
      <c r="C142" s="115"/>
      <c r="D142" s="5"/>
      <c r="E142" s="4"/>
      <c r="F142" s="20" t="s">
        <v>103</v>
      </c>
      <c r="G142" s="117" t="s">
        <v>161</v>
      </c>
      <c r="I142" s="507"/>
      <c r="Y142" s="10" t="s">
        <v>93</v>
      </c>
      <c r="Z142" s="115"/>
      <c r="AA142" s="5"/>
      <c r="AB142" s="4"/>
      <c r="AC142" s="20" t="s">
        <v>103</v>
      </c>
      <c r="AD142" s="117" t="s">
        <v>161</v>
      </c>
    </row>
    <row r="143" spans="1:30" x14ac:dyDescent="0.2">
      <c r="A143" s="1"/>
      <c r="B143" s="10" t="s">
        <v>94</v>
      </c>
      <c r="C143" s="115"/>
      <c r="D143" s="5"/>
      <c r="E143" s="10"/>
      <c r="F143" s="6"/>
      <c r="G143" s="7"/>
      <c r="I143" s="507"/>
      <c r="K143" s="10" t="s">
        <v>93</v>
      </c>
      <c r="L143" s="115"/>
      <c r="M143" s="5"/>
      <c r="N143" s="4"/>
      <c r="O143" s="20" t="s">
        <v>103</v>
      </c>
      <c r="P143" s="117" t="s">
        <v>161</v>
      </c>
      <c r="R143" s="10" t="s">
        <v>93</v>
      </c>
      <c r="S143" s="115"/>
      <c r="T143" s="5"/>
      <c r="U143" s="4"/>
      <c r="V143" s="20" t="s">
        <v>103</v>
      </c>
      <c r="W143" s="117" t="s">
        <v>161</v>
      </c>
      <c r="Y143" s="10" t="s">
        <v>94</v>
      </c>
      <c r="Z143" s="115"/>
      <c r="AA143" s="5"/>
      <c r="AB143" s="10"/>
      <c r="AC143" s="6"/>
      <c r="AD143" s="7"/>
    </row>
    <row r="144" spans="1:30" ht="13.5" thickBot="1" x14ac:dyDescent="0.25">
      <c r="A144" s="1"/>
      <c r="B144" s="10" t="s">
        <v>96</v>
      </c>
      <c r="C144" s="10"/>
      <c r="D144" s="4"/>
      <c r="E144" s="123"/>
      <c r="F144" s="12"/>
      <c r="G144" s="13"/>
      <c r="I144" s="507"/>
      <c r="K144" s="10" t="s">
        <v>94</v>
      </c>
      <c r="L144" s="115"/>
      <c r="M144" s="5"/>
      <c r="N144" s="10"/>
      <c r="O144" s="6"/>
      <c r="P144" s="7"/>
      <c r="R144" s="10" t="s">
        <v>94</v>
      </c>
      <c r="S144" s="115"/>
      <c r="T144" s="5"/>
      <c r="U144" s="10"/>
      <c r="V144" s="6"/>
      <c r="W144" s="7"/>
      <c r="Y144" s="10" t="s">
        <v>96</v>
      </c>
      <c r="Z144" s="10"/>
      <c r="AA144" s="4"/>
      <c r="AB144" s="123"/>
      <c r="AC144" s="12"/>
      <c r="AD144" s="13"/>
    </row>
    <row r="145" spans="1:30" ht="13.5" thickBot="1" x14ac:dyDescent="0.25">
      <c r="A145" s="1"/>
      <c r="B145" s="2"/>
      <c r="C145" s="2"/>
      <c r="D145" s="134">
        <v>943</v>
      </c>
      <c r="E145" s="116" t="str">
        <f>VLOOKUP(D145,'PLAN CONT'!$B$3:$C$1423,2,0)</f>
        <v>GASTO DE SERVICIOS</v>
      </c>
      <c r="F145" s="9"/>
      <c r="G145" s="8"/>
      <c r="I145" s="507"/>
      <c r="K145" s="10" t="s">
        <v>96</v>
      </c>
      <c r="L145" s="10"/>
      <c r="M145" s="4"/>
      <c r="N145" s="123"/>
      <c r="O145" s="12"/>
      <c r="P145" s="13"/>
      <c r="R145" s="10" t="s">
        <v>96</v>
      </c>
      <c r="S145" s="10"/>
      <c r="T145" s="4"/>
      <c r="U145" s="123"/>
      <c r="V145" s="12"/>
      <c r="W145" s="13"/>
      <c r="Y145" s="2"/>
      <c r="Z145" s="2"/>
      <c r="AA145" s="134">
        <v>948</v>
      </c>
      <c r="AB145" s="116" t="str">
        <f>VLOOKUP(AA145,'PLAN CONT'!$B$3:$C$1423,2,0)</f>
        <v>GASTO DE VALUACION</v>
      </c>
      <c r="AC145" s="9"/>
      <c r="AD145" s="8"/>
    </row>
    <row r="146" spans="1:30" ht="13.5" thickBot="1" x14ac:dyDescent="0.25">
      <c r="A146" s="1"/>
      <c r="B146" s="1091" t="s">
        <v>100</v>
      </c>
      <c r="C146" s="1093" t="s">
        <v>101</v>
      </c>
      <c r="D146" s="1095" t="s">
        <v>97</v>
      </c>
      <c r="E146" s="1096"/>
      <c r="F146" s="1098" t="s">
        <v>98</v>
      </c>
      <c r="G146" s="1099"/>
      <c r="I146" s="507"/>
      <c r="K146" s="2"/>
      <c r="L146" s="2"/>
      <c r="M146" s="134">
        <v>944</v>
      </c>
      <c r="N146" s="116" t="str">
        <f>VLOOKUP(M146,'PLAN CONT'!$B$3:$C$1423,2,0)</f>
        <v>GASTO DE TRIBUTO</v>
      </c>
      <c r="O146" s="9"/>
      <c r="P146" s="8"/>
      <c r="R146" s="2"/>
      <c r="S146" s="2"/>
      <c r="T146" s="134">
        <v>945</v>
      </c>
      <c r="U146" s="116" t="str">
        <f>VLOOKUP(T146,'PLAN CONT'!$B$3:$C$1423,2,0)</f>
        <v>GASTO DE GESTION</v>
      </c>
      <c r="V146" s="9"/>
      <c r="W146" s="8"/>
      <c r="Y146" s="1091" t="s">
        <v>100</v>
      </c>
      <c r="Z146" s="1093" t="s">
        <v>101</v>
      </c>
      <c r="AA146" s="1095" t="s">
        <v>97</v>
      </c>
      <c r="AB146" s="1096"/>
      <c r="AC146" s="1098" t="s">
        <v>98</v>
      </c>
      <c r="AD146" s="1099"/>
    </row>
    <row r="147" spans="1:30" x14ac:dyDescent="0.2">
      <c r="A147" s="1"/>
      <c r="B147" s="1092"/>
      <c r="C147" s="1094"/>
      <c r="D147" s="1095"/>
      <c r="E147" s="1097"/>
      <c r="F147" s="133" t="s">
        <v>28</v>
      </c>
      <c r="G147" s="137" t="s">
        <v>29</v>
      </c>
      <c r="I147" s="507"/>
      <c r="K147" s="1091" t="s">
        <v>100</v>
      </c>
      <c r="L147" s="1093" t="s">
        <v>101</v>
      </c>
      <c r="M147" s="1095" t="s">
        <v>97</v>
      </c>
      <c r="N147" s="1096"/>
      <c r="O147" s="1098" t="s">
        <v>98</v>
      </c>
      <c r="P147" s="1099"/>
      <c r="R147" s="1091" t="s">
        <v>100</v>
      </c>
      <c r="S147" s="1093" t="s">
        <v>101</v>
      </c>
      <c r="T147" s="1095" t="s">
        <v>97</v>
      </c>
      <c r="U147" s="1096"/>
      <c r="V147" s="1098" t="s">
        <v>98</v>
      </c>
      <c r="W147" s="1099"/>
      <c r="Y147" s="1092"/>
      <c r="Z147" s="1094"/>
      <c r="AA147" s="1095"/>
      <c r="AB147" s="1097"/>
      <c r="AC147" s="133" t="s">
        <v>28</v>
      </c>
      <c r="AD147" s="551" t="s">
        <v>29</v>
      </c>
    </row>
    <row r="148" spans="1:30" ht="15" x14ac:dyDescent="0.25">
      <c r="B148" s="16"/>
      <c r="C148" s="16"/>
      <c r="D148" s="17"/>
      <c r="E148" s="18"/>
      <c r="F148" s="124" t="e">
        <f ca="1">SUMIF('LIBRO DIARIO'!$G$9:$K$867,D145,'LIBRO DIARIO'!$J$9:$J$157)</f>
        <v>#REF!</v>
      </c>
      <c r="G148" s="125">
        <f ca="1">SUMIF('LIBRO DIARIO'!$G$9:$K$867,D145,'LIBRO DIARIO'!$K$9:$K$867)</f>
        <v>0</v>
      </c>
      <c r="I148" s="507"/>
      <c r="K148" s="1092"/>
      <c r="L148" s="1094"/>
      <c r="M148" s="1095"/>
      <c r="N148" s="1097"/>
      <c r="O148" s="133" t="s">
        <v>28</v>
      </c>
      <c r="P148" s="137" t="s">
        <v>29</v>
      </c>
      <c r="R148" s="1092"/>
      <c r="S148" s="1094"/>
      <c r="T148" s="1095"/>
      <c r="U148" s="1097"/>
      <c r="V148" s="133" t="s">
        <v>28</v>
      </c>
      <c r="W148" s="551" t="s">
        <v>29</v>
      </c>
      <c r="Y148" s="16"/>
      <c r="Z148" s="16"/>
      <c r="AA148" s="17"/>
      <c r="AB148" s="18"/>
      <c r="AC148" s="124" t="e">
        <f ca="1">SUMIF('LIBRO DIARIO'!$G$9:$K$867,AA145,'LIBRO DIARIO'!$J$9:$J$157)</f>
        <v>#REF!</v>
      </c>
      <c r="AD148" s="125">
        <f ca="1">SUMIF('LIBRO DIARIO'!$G$9:$K$867,AA145,'LIBRO DIARIO'!$K$9:$K$867)</f>
        <v>0</v>
      </c>
    </row>
    <row r="149" spans="1:30" ht="15" x14ac:dyDescent="0.25">
      <c r="B149" s="16"/>
      <c r="C149" s="16"/>
      <c r="D149" s="17"/>
      <c r="E149" s="18"/>
      <c r="F149" s="126"/>
      <c r="G149" s="126"/>
      <c r="I149" s="507"/>
      <c r="K149" s="16"/>
      <c r="L149" s="16"/>
      <c r="M149" s="17"/>
      <c r="N149" s="18"/>
      <c r="O149" s="124" t="e">
        <f ca="1">SUMIF('LIBRO DIARIO'!$G$9:$K$867,M146,'LIBRO DIARIO'!$J$9:$J$157)</f>
        <v>#REF!</v>
      </c>
      <c r="P149" s="125">
        <f ca="1">SUMIF('LIBRO DIARIO'!$G$9:$K$867,M146,'LIBRO DIARIO'!$K$9:$K$867)</f>
        <v>0</v>
      </c>
      <c r="R149" s="16"/>
      <c r="S149" s="16"/>
      <c r="T149" s="17"/>
      <c r="U149" s="18"/>
      <c r="V149" s="124" t="e">
        <f ca="1">SUMIF('LIBRO DIARIO'!$G$9:$K$867,T146,'LIBRO DIARIO'!$J$9:$J$157)</f>
        <v>#REF!</v>
      </c>
      <c r="W149" s="125">
        <f ca="1">SUMIF('LIBRO DIARIO'!$G$9:$K$867,T146,'LIBRO DIARIO'!$K$9:$K$867)</f>
        <v>0</v>
      </c>
      <c r="Y149" s="16"/>
      <c r="Z149" s="16"/>
      <c r="AA149" s="17"/>
      <c r="AB149" s="18"/>
      <c r="AC149" s="126"/>
      <c r="AD149" s="126"/>
    </row>
    <row r="150" spans="1:30" ht="15" x14ac:dyDescent="0.25">
      <c r="B150" s="16"/>
      <c r="C150" s="16"/>
      <c r="D150" s="17"/>
      <c r="E150" s="18"/>
      <c r="F150" s="126"/>
      <c r="G150" s="126"/>
      <c r="I150" s="507"/>
      <c r="K150" s="16"/>
      <c r="L150" s="16"/>
      <c r="M150" s="17"/>
      <c r="N150" s="18"/>
      <c r="O150" s="126"/>
      <c r="P150" s="126"/>
      <c r="R150" s="16"/>
      <c r="S150" s="16"/>
      <c r="T150" s="17"/>
      <c r="U150" s="18"/>
      <c r="V150" s="126"/>
      <c r="W150" s="126"/>
      <c r="Y150" s="16"/>
      <c r="Z150" s="16"/>
      <c r="AA150" s="17"/>
      <c r="AB150" s="18"/>
      <c r="AC150" s="126"/>
      <c r="AD150" s="126"/>
    </row>
    <row r="151" spans="1:30" ht="15" x14ac:dyDescent="0.25">
      <c r="B151" s="16"/>
      <c r="C151" s="16"/>
      <c r="D151" s="17"/>
      <c r="E151" s="18"/>
      <c r="F151" s="126"/>
      <c r="G151" s="126"/>
      <c r="I151" s="507"/>
      <c r="K151" s="16"/>
      <c r="L151" s="16"/>
      <c r="M151" s="17"/>
      <c r="N151" s="18"/>
      <c r="O151" s="126"/>
      <c r="P151" s="126"/>
      <c r="R151" s="16"/>
      <c r="S151" s="16"/>
      <c r="T151" s="17"/>
      <c r="U151" s="18"/>
      <c r="V151" s="126"/>
      <c r="W151" s="126"/>
      <c r="Y151" s="16"/>
      <c r="Z151" s="16"/>
      <c r="AA151" s="17"/>
      <c r="AB151" s="18"/>
      <c r="AC151" s="126"/>
      <c r="AD151" s="126"/>
    </row>
    <row r="152" spans="1:30" ht="15" x14ac:dyDescent="0.25">
      <c r="B152" s="16"/>
      <c r="C152" s="16"/>
      <c r="D152" s="17"/>
      <c r="E152" s="18"/>
      <c r="F152" s="126"/>
      <c r="G152" s="126"/>
      <c r="I152" s="507"/>
      <c r="K152" s="16"/>
      <c r="L152" s="16"/>
      <c r="M152" s="17"/>
      <c r="N152" s="18"/>
      <c r="O152" s="126"/>
      <c r="P152" s="126"/>
      <c r="R152" s="16"/>
      <c r="S152" s="16"/>
      <c r="T152" s="17"/>
      <c r="U152" s="18"/>
      <c r="V152" s="126"/>
      <c r="W152" s="126"/>
      <c r="Y152" s="16"/>
      <c r="Z152" s="16"/>
      <c r="AA152" s="17"/>
      <c r="AB152" s="18"/>
      <c r="AC152" s="126"/>
      <c r="AD152" s="126"/>
    </row>
    <row r="153" spans="1:30" ht="15" x14ac:dyDescent="0.25">
      <c r="B153" s="16"/>
      <c r="C153" s="16"/>
      <c r="D153" s="17"/>
      <c r="E153" s="18"/>
      <c r="F153" s="126"/>
      <c r="G153" s="126"/>
      <c r="I153" s="507"/>
      <c r="K153" s="16"/>
      <c r="L153" s="16"/>
      <c r="M153" s="17"/>
      <c r="N153" s="18"/>
      <c r="O153" s="126"/>
      <c r="P153" s="126"/>
      <c r="R153" s="16"/>
      <c r="S153" s="16"/>
      <c r="T153" s="17"/>
      <c r="U153" s="18"/>
      <c r="V153" s="126"/>
      <c r="W153" s="126"/>
      <c r="Y153" s="16"/>
      <c r="Z153" s="16"/>
      <c r="AA153" s="17"/>
      <c r="AB153" s="18"/>
      <c r="AC153" s="126"/>
      <c r="AD153" s="126"/>
    </row>
    <row r="154" spans="1:30" ht="15" x14ac:dyDescent="0.25">
      <c r="B154" s="16"/>
      <c r="C154" s="16"/>
      <c r="D154" s="17"/>
      <c r="E154" s="18"/>
      <c r="F154" s="126"/>
      <c r="G154" s="126"/>
      <c r="I154" s="507"/>
      <c r="K154" s="16"/>
      <c r="L154" s="16"/>
      <c r="M154" s="17"/>
      <c r="N154" s="18"/>
      <c r="O154" s="126"/>
      <c r="P154" s="126"/>
      <c r="R154" s="16"/>
      <c r="S154" s="16"/>
      <c r="T154" s="17"/>
      <c r="U154" s="18"/>
      <c r="V154" s="126"/>
      <c r="W154" s="126"/>
      <c r="Y154" s="16"/>
      <c r="Z154" s="16"/>
      <c r="AA154" s="17"/>
      <c r="AB154" s="18"/>
      <c r="AC154" s="126"/>
      <c r="AD154" s="126"/>
    </row>
    <row r="155" spans="1:30" ht="15" x14ac:dyDescent="0.25">
      <c r="B155" s="16"/>
      <c r="C155" s="16"/>
      <c r="D155" s="17"/>
      <c r="E155" s="18"/>
      <c r="F155" s="126"/>
      <c r="G155" s="126"/>
      <c r="K155" s="16"/>
      <c r="L155" s="16"/>
      <c r="M155" s="17"/>
      <c r="N155" s="18"/>
      <c r="O155" s="126"/>
      <c r="P155" s="126"/>
      <c r="R155" s="16"/>
      <c r="S155" s="16"/>
      <c r="T155" s="17"/>
      <c r="U155" s="18"/>
      <c r="V155" s="126"/>
      <c r="W155" s="126"/>
      <c r="Y155" s="16"/>
      <c r="Z155" s="16"/>
      <c r="AA155" s="17"/>
      <c r="AB155" s="18"/>
      <c r="AC155" s="126"/>
      <c r="AD155" s="126"/>
    </row>
    <row r="156" spans="1:30" ht="15" x14ac:dyDescent="0.25">
      <c r="B156" s="16"/>
      <c r="C156" s="16"/>
      <c r="D156" s="17"/>
      <c r="E156" s="18"/>
      <c r="F156" s="126"/>
      <c r="G156" s="126"/>
      <c r="K156" s="16"/>
      <c r="L156" s="16"/>
      <c r="M156" s="17"/>
      <c r="N156" s="18"/>
      <c r="O156" s="126"/>
      <c r="P156" s="126"/>
      <c r="R156" s="16"/>
      <c r="S156" s="16"/>
      <c r="T156" s="17"/>
      <c r="U156" s="18"/>
      <c r="V156" s="126"/>
      <c r="W156" s="126"/>
      <c r="Y156" s="16"/>
      <c r="Z156" s="16"/>
      <c r="AA156" s="17"/>
      <c r="AB156" s="18"/>
      <c r="AC156" s="126"/>
      <c r="AD156" s="126"/>
    </row>
    <row r="157" spans="1:30" ht="15" x14ac:dyDescent="0.25">
      <c r="B157" s="17"/>
      <c r="C157" s="19"/>
      <c r="D157" s="19"/>
      <c r="E157" s="18" t="s">
        <v>102</v>
      </c>
      <c r="F157" s="126"/>
      <c r="G157" s="126"/>
      <c r="K157" s="16"/>
      <c r="L157" s="16"/>
      <c r="M157" s="17"/>
      <c r="N157" s="18"/>
      <c r="O157" s="126"/>
      <c r="P157" s="126"/>
      <c r="R157" s="16"/>
      <c r="S157" s="16"/>
      <c r="T157" s="17"/>
      <c r="U157" s="18"/>
      <c r="V157" s="126"/>
      <c r="W157" s="126"/>
      <c r="Y157" s="17"/>
      <c r="Z157" s="19"/>
      <c r="AA157" s="19"/>
      <c r="AB157" s="18" t="s">
        <v>102</v>
      </c>
      <c r="AC157" s="126"/>
      <c r="AD157" s="126"/>
    </row>
    <row r="158" spans="1:30" ht="15" x14ac:dyDescent="0.25">
      <c r="B158" s="170"/>
      <c r="C158" s="170"/>
      <c r="D158" s="170"/>
      <c r="E158" s="170"/>
      <c r="F158" s="170"/>
      <c r="G158" s="170"/>
      <c r="K158" s="17"/>
      <c r="L158" s="19"/>
      <c r="M158" s="19"/>
      <c r="N158" s="18" t="s">
        <v>102</v>
      </c>
      <c r="O158" s="126"/>
      <c r="P158" s="126"/>
      <c r="R158" s="17"/>
      <c r="S158" s="19"/>
      <c r="T158" s="19"/>
      <c r="U158" s="18" t="s">
        <v>102</v>
      </c>
      <c r="V158" s="126"/>
      <c r="W158" s="126"/>
      <c r="Y158" s="170"/>
      <c r="Z158" s="170"/>
      <c r="AA158" s="170"/>
      <c r="AB158" s="170"/>
      <c r="AC158" s="170"/>
      <c r="AD158" s="170"/>
    </row>
    <row r="159" spans="1:30" x14ac:dyDescent="0.2">
      <c r="A159" s="1"/>
      <c r="B159" s="10" t="s">
        <v>93</v>
      </c>
      <c r="C159" s="115"/>
      <c r="D159" s="5"/>
      <c r="E159" s="4"/>
      <c r="F159" s="20" t="s">
        <v>103</v>
      </c>
      <c r="G159" s="117" t="s">
        <v>161</v>
      </c>
      <c r="R159" s="170"/>
      <c r="S159" s="170"/>
      <c r="T159" s="170"/>
      <c r="U159" s="170"/>
      <c r="V159" s="170"/>
      <c r="W159" s="170"/>
      <c r="Y159" s="10" t="s">
        <v>93</v>
      </c>
      <c r="Z159" s="115"/>
      <c r="AA159" s="5"/>
      <c r="AB159" s="4"/>
      <c r="AC159" s="20" t="s">
        <v>103</v>
      </c>
      <c r="AD159" s="117" t="s">
        <v>161</v>
      </c>
    </row>
    <row r="160" spans="1:30" x14ac:dyDescent="0.2">
      <c r="A160" s="1"/>
      <c r="B160" s="10" t="s">
        <v>94</v>
      </c>
      <c r="C160" s="115"/>
      <c r="D160" s="5"/>
      <c r="E160" s="10"/>
      <c r="F160" s="6"/>
      <c r="G160" s="7"/>
      <c r="K160" s="10" t="s">
        <v>93</v>
      </c>
      <c r="L160" s="115"/>
      <c r="M160" s="5"/>
      <c r="N160" s="4"/>
      <c r="O160" s="20" t="s">
        <v>103</v>
      </c>
      <c r="P160" s="117" t="s">
        <v>161</v>
      </c>
      <c r="R160" s="10" t="s">
        <v>93</v>
      </c>
      <c r="S160" s="115"/>
      <c r="T160" s="5"/>
      <c r="U160" s="4"/>
      <c r="V160" s="20" t="s">
        <v>103</v>
      </c>
      <c r="W160" s="117" t="s">
        <v>161</v>
      </c>
      <c r="Y160" s="10" t="s">
        <v>94</v>
      </c>
      <c r="Z160" s="115"/>
      <c r="AA160" s="5"/>
      <c r="AB160" s="10"/>
      <c r="AC160" s="6"/>
      <c r="AD160" s="7"/>
    </row>
    <row r="161" spans="1:30" ht="13.5" thickBot="1" x14ac:dyDescent="0.25">
      <c r="A161" s="1"/>
      <c r="B161" s="10" t="s">
        <v>96</v>
      </c>
      <c r="C161" s="10"/>
      <c r="D161" s="4"/>
      <c r="E161" s="123"/>
      <c r="F161" s="12"/>
      <c r="G161" s="13"/>
      <c r="K161" s="10" t="s">
        <v>94</v>
      </c>
      <c r="L161" s="115"/>
      <c r="M161" s="5"/>
      <c r="N161" s="10"/>
      <c r="O161" s="6"/>
      <c r="P161" s="7"/>
      <c r="R161" s="10" t="s">
        <v>94</v>
      </c>
      <c r="S161" s="115"/>
      <c r="T161" s="5"/>
      <c r="U161" s="10"/>
      <c r="V161" s="6"/>
      <c r="W161" s="7"/>
      <c r="Y161" s="10" t="s">
        <v>96</v>
      </c>
      <c r="Z161" s="10"/>
      <c r="AA161" s="4"/>
      <c r="AB161" s="123"/>
      <c r="AC161" s="12"/>
      <c r="AD161" s="13"/>
    </row>
    <row r="162" spans="1:30" ht="13.5" thickBot="1" x14ac:dyDescent="0.25">
      <c r="A162" s="1"/>
      <c r="B162" s="2"/>
      <c r="C162" s="2"/>
      <c r="D162" s="134">
        <v>952</v>
      </c>
      <c r="E162" s="116" t="str">
        <f>VLOOKUP(D162,'PLAN CONT'!$B$3:$C$1423,2,0)</f>
        <v>GASTOS DE PERSONAL, DIRECTORES Y GERENTES</v>
      </c>
      <c r="F162" s="9"/>
      <c r="G162" s="8"/>
      <c r="K162" s="10" t="s">
        <v>96</v>
      </c>
      <c r="L162" s="10"/>
      <c r="M162" s="4"/>
      <c r="N162" s="123"/>
      <c r="O162" s="12"/>
      <c r="P162" s="13"/>
      <c r="R162" s="10" t="s">
        <v>96</v>
      </c>
      <c r="S162" s="10"/>
      <c r="T162" s="4"/>
      <c r="U162" s="123"/>
      <c r="V162" s="12"/>
      <c r="W162" s="13"/>
      <c r="Y162" s="2"/>
      <c r="Z162" s="2"/>
      <c r="AA162" s="134">
        <v>955</v>
      </c>
      <c r="AB162" s="116" t="str">
        <f>VLOOKUP(AA162,'PLAN CONT'!$B$3:$C$1423,2,0)</f>
        <v>GASTO DE GESTION</v>
      </c>
      <c r="AC162" s="9"/>
      <c r="AD162" s="8"/>
    </row>
    <row r="163" spans="1:30" ht="12.75" customHeight="1" thickBot="1" x14ac:dyDescent="0.25">
      <c r="A163" s="1"/>
      <c r="B163" s="1091" t="s">
        <v>100</v>
      </c>
      <c r="C163" s="1093" t="s">
        <v>101</v>
      </c>
      <c r="D163" s="1095" t="s">
        <v>97</v>
      </c>
      <c r="E163" s="1096"/>
      <c r="F163" s="1098" t="s">
        <v>98</v>
      </c>
      <c r="G163" s="1099"/>
      <c r="K163" s="2"/>
      <c r="L163" s="2"/>
      <c r="M163" s="134">
        <v>953</v>
      </c>
      <c r="N163" s="116" t="str">
        <f>VLOOKUP(M163,'PLAN CONT'!$B$3:$C$1423,2,0)</f>
        <v>GASTO DE SERVICIOS</v>
      </c>
      <c r="O163" s="9"/>
      <c r="P163" s="8"/>
      <c r="R163" s="2"/>
      <c r="S163" s="2"/>
      <c r="T163" s="134">
        <v>954</v>
      </c>
      <c r="U163" s="116" t="str">
        <f>VLOOKUP(T163,'PLAN CONT'!$B$3:$C$1423,2,0)</f>
        <v>GASTOS POR TRIBUTOS - VENTAS</v>
      </c>
      <c r="V163" s="9"/>
      <c r="W163" s="8"/>
      <c r="Y163" s="1091" t="s">
        <v>100</v>
      </c>
      <c r="Z163" s="1093" t="s">
        <v>101</v>
      </c>
      <c r="AA163" s="1095" t="s">
        <v>97</v>
      </c>
      <c r="AB163" s="1096"/>
      <c r="AC163" s="1098" t="s">
        <v>98</v>
      </c>
      <c r="AD163" s="1099"/>
    </row>
    <row r="164" spans="1:30" x14ac:dyDescent="0.2">
      <c r="A164" s="1"/>
      <c r="B164" s="1092"/>
      <c r="C164" s="1094"/>
      <c r="D164" s="1095"/>
      <c r="E164" s="1097"/>
      <c r="F164" s="133" t="s">
        <v>28</v>
      </c>
      <c r="G164" s="137" t="s">
        <v>29</v>
      </c>
      <c r="K164" s="1091" t="s">
        <v>100</v>
      </c>
      <c r="L164" s="1093" t="s">
        <v>101</v>
      </c>
      <c r="M164" s="1095" t="s">
        <v>97</v>
      </c>
      <c r="N164" s="1096"/>
      <c r="O164" s="1098" t="s">
        <v>98</v>
      </c>
      <c r="P164" s="1099"/>
      <c r="R164" s="1091" t="s">
        <v>100</v>
      </c>
      <c r="S164" s="1093" t="s">
        <v>101</v>
      </c>
      <c r="T164" s="1095" t="s">
        <v>97</v>
      </c>
      <c r="U164" s="1096"/>
      <c r="V164" s="1098" t="s">
        <v>98</v>
      </c>
      <c r="W164" s="1099"/>
      <c r="Y164" s="1092"/>
      <c r="Z164" s="1094"/>
      <c r="AA164" s="1095"/>
      <c r="AB164" s="1097"/>
      <c r="AC164" s="133" t="s">
        <v>28</v>
      </c>
      <c r="AD164" s="551" t="s">
        <v>29</v>
      </c>
    </row>
    <row r="165" spans="1:30" ht="15" x14ac:dyDescent="0.25">
      <c r="B165" s="16"/>
      <c r="C165" s="16"/>
      <c r="D165" s="17"/>
      <c r="E165" s="18"/>
      <c r="F165" s="124">
        <f ca="1">SUMIF('LIBRO DIARIO'!$G$9:$K$867,D162,'LIBRO DIARIO'!$J$9:$J$157)</f>
        <v>57085.005294444447</v>
      </c>
      <c r="G165" s="125">
        <f ca="1">SUMIF('LIBRO DIARIO'!$G$9:$K$867,D162,'LIBRO DIARIO'!$K$9:$K$867)</f>
        <v>0</v>
      </c>
      <c r="K165" s="1092"/>
      <c r="L165" s="1094"/>
      <c r="M165" s="1095"/>
      <c r="N165" s="1097"/>
      <c r="O165" s="133" t="s">
        <v>28</v>
      </c>
      <c r="P165" s="137" t="s">
        <v>29</v>
      </c>
      <c r="R165" s="1092"/>
      <c r="S165" s="1094"/>
      <c r="T165" s="1095"/>
      <c r="U165" s="1097"/>
      <c r="V165" s="133" t="s">
        <v>28</v>
      </c>
      <c r="W165" s="551" t="s">
        <v>29</v>
      </c>
      <c r="Y165" s="16"/>
      <c r="Z165" s="16"/>
      <c r="AA165" s="17"/>
      <c r="AB165" s="18"/>
      <c r="AC165" s="124" t="e">
        <f ca="1">SUMIF('LIBRO DIARIO'!$G$9:$K$867,AA162,'LIBRO DIARIO'!$J$9:$J$157)</f>
        <v>#REF!</v>
      </c>
      <c r="AD165" s="125">
        <f ca="1">SUMIF('LIBRO DIARIO'!$G$9:$K$867,AA162,'LIBRO DIARIO'!$K$9:$K$867)</f>
        <v>0</v>
      </c>
    </row>
    <row r="166" spans="1:30" ht="15" x14ac:dyDescent="0.25">
      <c r="B166" s="16"/>
      <c r="C166" s="16"/>
      <c r="D166" s="17"/>
      <c r="E166" s="18"/>
      <c r="F166" s="126"/>
      <c r="G166" s="126"/>
      <c r="K166" s="16"/>
      <c r="L166" s="16"/>
      <c r="M166" s="17"/>
      <c r="N166" s="18"/>
      <c r="O166" s="124" t="e">
        <f ca="1">SUMIF('LIBRO DIARIO'!$G$9:$K$867,M163,'LIBRO DIARIO'!$J$9:$J$157)</f>
        <v>#REF!</v>
      </c>
      <c r="P166" s="125">
        <f ca="1">SUMIF('LIBRO DIARIO'!$G$9:$K$867,M163,'LIBRO DIARIO'!$K$9:$K$867)</f>
        <v>0</v>
      </c>
      <c r="R166" s="16"/>
      <c r="S166" s="16"/>
      <c r="T166" s="17"/>
      <c r="U166" s="18"/>
      <c r="V166" s="124" t="e">
        <f ca="1">SUMIF('LIBRO DIARIO'!$G$9:$K$867,T163,'LIBRO DIARIO'!$J$9:$J$157)</f>
        <v>#REF!</v>
      </c>
      <c r="W166" s="125">
        <f ca="1">SUMIF('LIBRO DIARIO'!$G$9:$K$867,T163,'LIBRO DIARIO'!$K$9:$K$867)</f>
        <v>0</v>
      </c>
      <c r="Y166" s="16"/>
      <c r="Z166" s="16"/>
      <c r="AA166" s="17"/>
      <c r="AB166" s="18"/>
      <c r="AC166" s="126"/>
      <c r="AD166" s="126"/>
    </row>
    <row r="167" spans="1:30" ht="15" x14ac:dyDescent="0.25">
      <c r="B167" s="16"/>
      <c r="C167" s="16"/>
      <c r="D167" s="17"/>
      <c r="E167" s="18"/>
      <c r="F167" s="126"/>
      <c r="G167" s="126"/>
      <c r="K167" s="16"/>
      <c r="L167" s="16"/>
      <c r="M167" s="17"/>
      <c r="N167" s="18"/>
      <c r="O167" s="126"/>
      <c r="P167" s="126"/>
      <c r="R167" s="16"/>
      <c r="S167" s="16"/>
      <c r="T167" s="17"/>
      <c r="U167" s="18"/>
      <c r="V167" s="126"/>
      <c r="W167" s="126"/>
      <c r="Y167" s="16"/>
      <c r="Z167" s="16"/>
      <c r="AA167" s="17"/>
      <c r="AB167" s="18"/>
      <c r="AC167" s="126"/>
      <c r="AD167" s="126"/>
    </row>
    <row r="168" spans="1:30" ht="15" x14ac:dyDescent="0.25">
      <c r="B168" s="16"/>
      <c r="C168" s="16"/>
      <c r="D168" s="17"/>
      <c r="E168" s="18"/>
      <c r="F168" s="126"/>
      <c r="G168" s="126"/>
      <c r="K168" s="16"/>
      <c r="L168" s="16"/>
      <c r="M168" s="17"/>
      <c r="N168" s="18"/>
      <c r="O168" s="126"/>
      <c r="P168" s="126"/>
      <c r="R168" s="16"/>
      <c r="S168" s="16"/>
      <c r="T168" s="17"/>
      <c r="U168" s="18"/>
      <c r="V168" s="126"/>
      <c r="W168" s="126"/>
      <c r="Y168" s="16"/>
      <c r="Z168" s="16"/>
      <c r="AA168" s="17"/>
      <c r="AB168" s="18"/>
      <c r="AC168" s="126"/>
      <c r="AD168" s="126"/>
    </row>
    <row r="169" spans="1:30" ht="15" x14ac:dyDescent="0.25">
      <c r="B169" s="16"/>
      <c r="C169" s="16"/>
      <c r="D169" s="17"/>
      <c r="E169" s="18"/>
      <c r="F169" s="126"/>
      <c r="G169" s="126"/>
      <c r="K169" s="16"/>
      <c r="L169" s="16"/>
      <c r="M169" s="17"/>
      <c r="N169" s="18"/>
      <c r="O169" s="126"/>
      <c r="P169" s="126"/>
      <c r="R169" s="16"/>
      <c r="S169" s="16"/>
      <c r="T169" s="17"/>
      <c r="U169" s="18"/>
      <c r="V169" s="126"/>
      <c r="W169" s="126"/>
      <c r="Y169" s="16"/>
      <c r="Z169" s="16"/>
      <c r="AA169" s="17"/>
      <c r="AB169" s="18"/>
      <c r="AC169" s="126"/>
      <c r="AD169" s="126"/>
    </row>
    <row r="170" spans="1:30" ht="15" x14ac:dyDescent="0.25">
      <c r="B170" s="16"/>
      <c r="C170" s="16"/>
      <c r="D170" s="17"/>
      <c r="E170" s="18"/>
      <c r="F170" s="126"/>
      <c r="G170" s="126"/>
      <c r="K170" s="16"/>
      <c r="L170" s="16"/>
      <c r="M170" s="17"/>
      <c r="N170" s="18"/>
      <c r="O170" s="126"/>
      <c r="P170" s="126"/>
      <c r="R170" s="16"/>
      <c r="S170" s="16"/>
      <c r="T170" s="17"/>
      <c r="U170" s="18"/>
      <c r="V170" s="126"/>
      <c r="W170" s="126"/>
      <c r="Y170" s="16"/>
      <c r="Z170" s="16"/>
      <c r="AA170" s="17"/>
      <c r="AB170" s="18"/>
      <c r="AC170" s="126"/>
      <c r="AD170" s="126"/>
    </row>
    <row r="171" spans="1:30" ht="15" x14ac:dyDescent="0.25">
      <c r="B171" s="16"/>
      <c r="C171" s="16"/>
      <c r="D171" s="17"/>
      <c r="E171" s="18"/>
      <c r="F171" s="126"/>
      <c r="G171" s="126"/>
      <c r="K171" s="16"/>
      <c r="L171" s="16"/>
      <c r="M171" s="17"/>
      <c r="N171" s="18"/>
      <c r="O171" s="126"/>
      <c r="P171" s="126"/>
      <c r="R171" s="16"/>
      <c r="S171" s="16"/>
      <c r="T171" s="17"/>
      <c r="U171" s="18"/>
      <c r="V171" s="126"/>
      <c r="W171" s="126"/>
      <c r="Y171" s="16"/>
      <c r="Z171" s="16"/>
      <c r="AA171" s="17"/>
      <c r="AB171" s="18"/>
      <c r="AC171" s="126"/>
      <c r="AD171" s="126"/>
    </row>
    <row r="172" spans="1:30" ht="15" x14ac:dyDescent="0.25">
      <c r="B172" s="16"/>
      <c r="C172" s="16"/>
      <c r="D172" s="17"/>
      <c r="E172" s="18"/>
      <c r="F172" s="126"/>
      <c r="G172" s="126"/>
      <c r="K172" s="16"/>
      <c r="L172" s="16"/>
      <c r="M172" s="17"/>
      <c r="N172" s="18"/>
      <c r="O172" s="126"/>
      <c r="P172" s="126"/>
      <c r="R172" s="16"/>
      <c r="S172" s="16"/>
      <c r="T172" s="17"/>
      <c r="U172" s="18"/>
      <c r="V172" s="126"/>
      <c r="W172" s="126"/>
      <c r="Y172" s="16"/>
      <c r="Z172" s="16"/>
      <c r="AA172" s="17"/>
      <c r="AB172" s="18"/>
      <c r="AC172" s="126"/>
      <c r="AD172" s="126"/>
    </row>
    <row r="173" spans="1:30" ht="15" x14ac:dyDescent="0.25">
      <c r="B173" s="16"/>
      <c r="C173" s="16"/>
      <c r="D173" s="17"/>
      <c r="E173" s="18"/>
      <c r="F173" s="126"/>
      <c r="G173" s="126"/>
      <c r="K173" s="16"/>
      <c r="L173" s="16"/>
      <c r="M173" s="17"/>
      <c r="N173" s="18"/>
      <c r="O173" s="126"/>
      <c r="P173" s="126"/>
      <c r="R173" s="16"/>
      <c r="S173" s="16"/>
      <c r="T173" s="17"/>
      <c r="U173" s="18"/>
      <c r="V173" s="126"/>
      <c r="W173" s="126"/>
      <c r="Y173" s="16"/>
      <c r="Z173" s="16"/>
      <c r="AA173" s="17"/>
      <c r="AB173" s="18"/>
      <c r="AC173" s="126"/>
      <c r="AD173" s="126"/>
    </row>
    <row r="174" spans="1:30" ht="15" x14ac:dyDescent="0.25">
      <c r="B174" s="17"/>
      <c r="C174" s="19"/>
      <c r="D174" s="19"/>
      <c r="E174" s="18" t="s">
        <v>102</v>
      </c>
      <c r="F174" s="126"/>
      <c r="G174" s="126"/>
      <c r="K174" s="16"/>
      <c r="L174" s="16"/>
      <c r="M174" s="17"/>
      <c r="N174" s="18"/>
      <c r="O174" s="126"/>
      <c r="P174" s="126"/>
      <c r="R174" s="16"/>
      <c r="S174" s="16"/>
      <c r="T174" s="17"/>
      <c r="U174" s="18"/>
      <c r="V174" s="126"/>
      <c r="W174" s="126"/>
      <c r="Y174" s="17"/>
      <c r="Z174" s="19"/>
      <c r="AA174" s="19"/>
      <c r="AB174" s="18" t="s">
        <v>102</v>
      </c>
      <c r="AC174" s="126"/>
      <c r="AD174" s="126"/>
    </row>
    <row r="175" spans="1:30" ht="15" x14ac:dyDescent="0.25">
      <c r="B175" s="170"/>
      <c r="C175" s="170"/>
      <c r="D175" s="170"/>
      <c r="E175" s="170"/>
      <c r="F175" s="170"/>
      <c r="G175" s="170"/>
      <c r="K175" s="17"/>
      <c r="L175" s="19"/>
      <c r="M175" s="19"/>
      <c r="N175" s="18" t="s">
        <v>102</v>
      </c>
      <c r="O175" s="126"/>
      <c r="P175" s="126"/>
      <c r="R175" s="17"/>
      <c r="S175" s="19"/>
      <c r="T175" s="19"/>
      <c r="U175" s="18" t="s">
        <v>102</v>
      </c>
      <c r="V175" s="126"/>
      <c r="W175" s="126"/>
      <c r="Y175" s="170"/>
      <c r="Z175" s="170"/>
      <c r="AA175" s="170"/>
      <c r="AB175" s="170"/>
      <c r="AC175" s="170"/>
      <c r="AD175" s="170"/>
    </row>
    <row r="176" spans="1:30" x14ac:dyDescent="0.2">
      <c r="A176" s="1"/>
      <c r="B176" s="10" t="s">
        <v>93</v>
      </c>
      <c r="C176" s="115"/>
      <c r="D176" s="5"/>
      <c r="E176" s="4"/>
      <c r="F176" s="20" t="s">
        <v>103</v>
      </c>
      <c r="G176" s="117" t="s">
        <v>161</v>
      </c>
      <c r="R176" s="170"/>
      <c r="S176" s="170"/>
      <c r="T176" s="170"/>
      <c r="U176" s="170"/>
      <c r="V176" s="170"/>
      <c r="W176" s="170"/>
      <c r="Y176" s="159"/>
      <c r="Z176" s="160"/>
      <c r="AA176" s="161"/>
      <c r="AB176" s="161"/>
      <c r="AC176" s="162"/>
      <c r="AD176" s="163"/>
    </row>
    <row r="177" spans="1:30" x14ac:dyDescent="0.2">
      <c r="A177" s="1"/>
      <c r="B177" s="10" t="s">
        <v>94</v>
      </c>
      <c r="C177" s="115"/>
      <c r="D177" s="5"/>
      <c r="E177" s="10"/>
      <c r="F177" s="6"/>
      <c r="G177" s="7"/>
      <c r="K177" s="10" t="s">
        <v>93</v>
      </c>
      <c r="L177" s="115"/>
      <c r="M177" s="5"/>
      <c r="N177" s="4"/>
      <c r="O177" s="20" t="s">
        <v>103</v>
      </c>
      <c r="P177" s="117" t="s">
        <v>161</v>
      </c>
      <c r="R177" s="10" t="s">
        <v>93</v>
      </c>
      <c r="S177" s="115"/>
      <c r="T177" s="5"/>
      <c r="U177" s="4"/>
      <c r="V177" s="20" t="s">
        <v>103</v>
      </c>
      <c r="W177" s="117" t="s">
        <v>161</v>
      </c>
      <c r="Y177" s="159"/>
      <c r="Z177" s="160"/>
      <c r="AA177" s="161"/>
      <c r="AB177" s="159"/>
      <c r="AC177" s="164"/>
      <c r="AD177" s="165"/>
    </row>
    <row r="178" spans="1:30" ht="13.5" thickBot="1" x14ac:dyDescent="0.25">
      <c r="A178" s="1"/>
      <c r="B178" s="10" t="s">
        <v>96</v>
      </c>
      <c r="C178" s="10"/>
      <c r="D178" s="4"/>
      <c r="E178" s="123"/>
      <c r="F178" s="12"/>
      <c r="G178" s="13"/>
      <c r="K178" s="10" t="s">
        <v>94</v>
      </c>
      <c r="L178" s="115"/>
      <c r="M178" s="5"/>
      <c r="N178" s="10"/>
      <c r="O178" s="6"/>
      <c r="P178" s="7"/>
      <c r="R178" s="10" t="s">
        <v>94</v>
      </c>
      <c r="S178" s="115"/>
      <c r="T178" s="5"/>
      <c r="U178" s="10"/>
      <c r="V178" s="6"/>
      <c r="W178" s="7"/>
      <c r="Y178" s="159"/>
      <c r="Z178" s="159"/>
      <c r="AA178" s="161"/>
      <c r="AB178" s="166"/>
      <c r="AC178" s="12"/>
      <c r="AD178" s="13"/>
    </row>
    <row r="179" spans="1:30" ht="13.5" thickBot="1" x14ac:dyDescent="0.25">
      <c r="A179" s="1"/>
      <c r="B179" s="2"/>
      <c r="C179" s="2"/>
      <c r="D179" s="134">
        <v>958</v>
      </c>
      <c r="E179" s="116" t="str">
        <f>VLOOKUP(D179,'PLAN CONT'!$B$3:$C$1423,2,0)</f>
        <v>GASTO DE VALUACION</v>
      </c>
      <c r="F179" s="9"/>
      <c r="G179" s="8"/>
      <c r="K179" s="10" t="s">
        <v>96</v>
      </c>
      <c r="L179" s="10"/>
      <c r="M179" s="4"/>
      <c r="N179" s="123"/>
      <c r="O179" s="12"/>
      <c r="P179" s="13"/>
      <c r="R179" s="10" t="s">
        <v>96</v>
      </c>
      <c r="S179" s="10"/>
      <c r="T179" s="4"/>
      <c r="U179" s="123"/>
      <c r="V179" s="12"/>
      <c r="W179" s="13"/>
      <c r="Y179" s="2"/>
      <c r="Z179" s="2"/>
      <c r="AA179" s="167"/>
      <c r="AB179" s="168"/>
      <c r="AC179" s="169"/>
      <c r="AD179" s="13"/>
    </row>
    <row r="180" spans="1:30" ht="13.5" thickBot="1" x14ac:dyDescent="0.25">
      <c r="A180" s="1"/>
      <c r="B180" s="1091" t="s">
        <v>100</v>
      </c>
      <c r="C180" s="1093" t="s">
        <v>101</v>
      </c>
      <c r="D180" s="1095" t="s">
        <v>97</v>
      </c>
      <c r="E180" s="1096"/>
      <c r="F180" s="1098" t="s">
        <v>98</v>
      </c>
      <c r="G180" s="1099"/>
      <c r="K180" s="2"/>
      <c r="L180" s="2"/>
      <c r="M180" s="134">
        <v>974</v>
      </c>
      <c r="N180" s="116" t="str">
        <f>VLOOKUP(M180,'PLAN CONT'!$B$3:$C$1423,2,0)</f>
        <v>GASTOS POR TRIBUTO - ITF</v>
      </c>
      <c r="O180" s="9"/>
      <c r="P180" s="8"/>
      <c r="R180" s="2"/>
      <c r="S180" s="2"/>
      <c r="T180" s="134">
        <v>977</v>
      </c>
      <c r="U180" s="116" t="str">
        <f>VLOOKUP(T180,'PLAN CONT'!$B$3:$C$1423,2,0)</f>
        <v>GASTOS FINANCIEROS</v>
      </c>
      <c r="V180" s="9"/>
      <c r="W180" s="8"/>
      <c r="Y180" s="1102"/>
      <c r="Z180" s="1103"/>
      <c r="AA180" s="1102"/>
      <c r="AB180" s="1102"/>
      <c r="AC180" s="1104"/>
      <c r="AD180" s="1104"/>
    </row>
    <row r="181" spans="1:30" x14ac:dyDescent="0.2">
      <c r="A181" s="1"/>
      <c r="B181" s="1092"/>
      <c r="C181" s="1094"/>
      <c r="D181" s="1095"/>
      <c r="E181" s="1097"/>
      <c r="F181" s="133" t="s">
        <v>28</v>
      </c>
      <c r="G181" s="551" t="s">
        <v>29</v>
      </c>
      <c r="K181" s="1091" t="s">
        <v>100</v>
      </c>
      <c r="L181" s="1093" t="s">
        <v>101</v>
      </c>
      <c r="M181" s="1095" t="s">
        <v>97</v>
      </c>
      <c r="N181" s="1096"/>
      <c r="O181" s="1098" t="s">
        <v>98</v>
      </c>
      <c r="P181" s="1099"/>
      <c r="R181" s="1091" t="s">
        <v>100</v>
      </c>
      <c r="S181" s="1093" t="s">
        <v>101</v>
      </c>
      <c r="T181" s="1095" t="s">
        <v>97</v>
      </c>
      <c r="U181" s="1096"/>
      <c r="V181" s="1098" t="s">
        <v>98</v>
      </c>
      <c r="W181" s="1099"/>
      <c r="Y181" s="1102"/>
      <c r="Z181" s="1103"/>
      <c r="AA181" s="1102"/>
      <c r="AB181" s="1102"/>
      <c r="AC181" s="552"/>
      <c r="AD181" s="552"/>
    </row>
    <row r="182" spans="1:30" ht="15" x14ac:dyDescent="0.25">
      <c r="B182" s="16"/>
      <c r="C182" s="16"/>
      <c r="D182" s="17"/>
      <c r="E182" s="18"/>
      <c r="F182" s="124" t="e">
        <f ca="1">SUMIF('LIBRO DIARIO'!$G$9:$K$867,D179,'LIBRO DIARIO'!$J$9:$J$157)</f>
        <v>#REF!</v>
      </c>
      <c r="G182" s="125">
        <f ca="1">SUMIF('LIBRO DIARIO'!$G$9:$K$867,D179,'LIBRO DIARIO'!$K$9:$K$867)</f>
        <v>0</v>
      </c>
      <c r="K182" s="1092"/>
      <c r="L182" s="1094"/>
      <c r="M182" s="1095"/>
      <c r="N182" s="1097"/>
      <c r="O182" s="133" t="s">
        <v>28</v>
      </c>
      <c r="P182" s="551" t="s">
        <v>29</v>
      </c>
      <c r="R182" s="1092"/>
      <c r="S182" s="1094"/>
      <c r="T182" s="1095"/>
      <c r="U182" s="1097"/>
      <c r="V182" s="133" t="s">
        <v>28</v>
      </c>
      <c r="W182" s="551" t="s">
        <v>29</v>
      </c>
      <c r="Y182" s="170"/>
      <c r="Z182" s="170"/>
      <c r="AA182" s="170"/>
      <c r="AB182" s="171"/>
      <c r="AC182" s="172"/>
      <c r="AD182" s="173"/>
    </row>
    <row r="183" spans="1:30" ht="15" x14ac:dyDescent="0.25">
      <c r="B183" s="16"/>
      <c r="C183" s="16"/>
      <c r="D183" s="17"/>
      <c r="E183" s="18"/>
      <c r="F183" s="126"/>
      <c r="G183" s="126"/>
      <c r="K183" s="16"/>
      <c r="L183" s="16"/>
      <c r="M183" s="17"/>
      <c r="N183" s="18"/>
      <c r="O183" s="124">
        <f ca="1">SUMIF('LIBRO DIARIO'!$G$9:$K$867,M180,'LIBRO DIARIO'!$J$9:$J$157)</f>
        <v>0</v>
      </c>
      <c r="P183" s="125">
        <f ca="1">SUMIF('LIBRO DIARIO'!$G$9:$K$867,M180,'LIBRO DIARIO'!$K$9:$K$867)</f>
        <v>0</v>
      </c>
      <c r="R183" s="16"/>
      <c r="S183" s="16"/>
      <c r="T183" s="17"/>
      <c r="U183" s="18"/>
      <c r="V183" s="124">
        <f ca="1">SUMIF('LIBRO DIARIO'!$G$9:$K$867,T180,'LIBRO DIARIO'!$J$9:$J$157)</f>
        <v>1430</v>
      </c>
      <c r="W183" s="125">
        <f ca="1">SUMIF('LIBRO DIARIO'!$G$9:$K$867,T180,'LIBRO DIARIO'!$K$9:$K$867)</f>
        <v>0</v>
      </c>
      <c r="Y183" s="170"/>
      <c r="Z183" s="170"/>
      <c r="AA183" s="170"/>
      <c r="AB183" s="171"/>
      <c r="AC183" s="174"/>
      <c r="AD183" s="174"/>
    </row>
    <row r="184" spans="1:30" ht="15" x14ac:dyDescent="0.25">
      <c r="B184" s="16"/>
      <c r="C184" s="16"/>
      <c r="D184" s="17"/>
      <c r="E184" s="18"/>
      <c r="F184" s="126"/>
      <c r="G184" s="126"/>
      <c r="K184" s="16"/>
      <c r="L184" s="16"/>
      <c r="M184" s="17"/>
      <c r="N184" s="18"/>
      <c r="O184" s="126"/>
      <c r="P184" s="126"/>
      <c r="R184" s="16"/>
      <c r="S184" s="16"/>
      <c r="T184" s="17"/>
      <c r="U184" s="18"/>
      <c r="V184" s="126"/>
      <c r="W184" s="126"/>
      <c r="Y184" s="170"/>
      <c r="Z184" s="170"/>
      <c r="AA184" s="170"/>
      <c r="AB184" s="171"/>
      <c r="AC184" s="174"/>
      <c r="AD184" s="174"/>
    </row>
    <row r="185" spans="1:30" ht="15" x14ac:dyDescent="0.25">
      <c r="B185" s="16"/>
      <c r="C185" s="16"/>
      <c r="D185" s="17"/>
      <c r="E185" s="18"/>
      <c r="F185" s="126"/>
      <c r="G185" s="126"/>
      <c r="K185" s="16"/>
      <c r="L185" s="16"/>
      <c r="M185" s="17"/>
      <c r="N185" s="18"/>
      <c r="O185" s="126"/>
      <c r="P185" s="126"/>
      <c r="R185" s="16"/>
      <c r="S185" s="16"/>
      <c r="T185" s="17"/>
      <c r="U185" s="18"/>
      <c r="V185" s="126"/>
      <c r="W185" s="126"/>
      <c r="Y185" s="170"/>
      <c r="Z185" s="170"/>
      <c r="AA185" s="170"/>
      <c r="AB185" s="171"/>
      <c r="AC185" s="174"/>
      <c r="AD185" s="174"/>
    </row>
    <row r="186" spans="1:30" ht="15" x14ac:dyDescent="0.25">
      <c r="B186" s="16"/>
      <c r="C186" s="16"/>
      <c r="D186" s="17"/>
      <c r="E186" s="18"/>
      <c r="F186" s="126"/>
      <c r="G186" s="126"/>
      <c r="K186" s="16"/>
      <c r="L186" s="16"/>
      <c r="M186" s="17"/>
      <c r="N186" s="18"/>
      <c r="O186" s="126"/>
      <c r="P186" s="126"/>
      <c r="R186" s="16"/>
      <c r="S186" s="16"/>
      <c r="T186" s="17"/>
      <c r="U186" s="18"/>
      <c r="V186" s="126"/>
      <c r="W186" s="126"/>
      <c r="Y186" s="170"/>
      <c r="Z186" s="170"/>
      <c r="AA186" s="170"/>
      <c r="AB186" s="171"/>
      <c r="AC186" s="174"/>
      <c r="AD186" s="174"/>
    </row>
    <row r="187" spans="1:30" ht="15" x14ac:dyDescent="0.25">
      <c r="B187" s="16"/>
      <c r="C187" s="16"/>
      <c r="D187" s="17"/>
      <c r="E187" s="18"/>
      <c r="F187" s="126"/>
      <c r="G187" s="126"/>
      <c r="K187" s="16"/>
      <c r="L187" s="16"/>
      <c r="M187" s="17"/>
      <c r="N187" s="18"/>
      <c r="O187" s="126"/>
      <c r="P187" s="126"/>
      <c r="R187" s="16"/>
      <c r="S187" s="16"/>
      <c r="T187" s="17"/>
      <c r="U187" s="18"/>
      <c r="V187" s="126"/>
      <c r="W187" s="126"/>
      <c r="Y187" s="170"/>
      <c r="Z187" s="170"/>
      <c r="AA187" s="170"/>
      <c r="AB187" s="171"/>
      <c r="AC187" s="174"/>
      <c r="AD187" s="174"/>
    </row>
    <row r="188" spans="1:30" ht="15" x14ac:dyDescent="0.25">
      <c r="B188" s="16"/>
      <c r="C188" s="16"/>
      <c r="D188" s="17"/>
      <c r="E188" s="18"/>
      <c r="F188" s="126"/>
      <c r="G188" s="126"/>
      <c r="K188" s="16"/>
      <c r="L188" s="16"/>
      <c r="M188" s="17"/>
      <c r="N188" s="18"/>
      <c r="O188" s="126"/>
      <c r="P188" s="126"/>
      <c r="R188" s="16"/>
      <c r="S188" s="16"/>
      <c r="T188" s="17"/>
      <c r="U188" s="18"/>
      <c r="V188" s="126"/>
      <c r="W188" s="126"/>
      <c r="Y188" s="170"/>
      <c r="Z188" s="170"/>
      <c r="AA188" s="170"/>
      <c r="AB188" s="171"/>
      <c r="AC188" s="174"/>
      <c r="AD188" s="174"/>
    </row>
    <row r="189" spans="1:30" ht="15" x14ac:dyDescent="0.25">
      <c r="B189" s="16"/>
      <c r="C189" s="16"/>
      <c r="D189" s="17"/>
      <c r="E189" s="18"/>
      <c r="F189" s="126"/>
      <c r="G189" s="126"/>
      <c r="K189" s="16"/>
      <c r="L189" s="16"/>
      <c r="M189" s="17"/>
      <c r="N189" s="18"/>
      <c r="O189" s="126"/>
      <c r="P189" s="126"/>
      <c r="R189" s="16"/>
      <c r="S189" s="16"/>
      <c r="T189" s="17"/>
      <c r="U189" s="18"/>
      <c r="V189" s="126"/>
      <c r="W189" s="126"/>
      <c r="Y189" s="170"/>
      <c r="Z189" s="170"/>
      <c r="AA189" s="170"/>
      <c r="AB189" s="171"/>
      <c r="AC189" s="174"/>
      <c r="AD189" s="174"/>
    </row>
    <row r="190" spans="1:30" ht="15" x14ac:dyDescent="0.25">
      <c r="B190" s="16"/>
      <c r="C190" s="16"/>
      <c r="D190" s="17"/>
      <c r="E190" s="18"/>
      <c r="F190" s="126"/>
      <c r="G190" s="126"/>
      <c r="K190" s="16"/>
      <c r="L190" s="16"/>
      <c r="M190" s="17"/>
      <c r="N190" s="18"/>
      <c r="O190" s="126"/>
      <c r="P190" s="126"/>
      <c r="R190" s="16"/>
      <c r="S190" s="16"/>
      <c r="T190" s="17"/>
      <c r="U190" s="18"/>
      <c r="V190" s="126"/>
      <c r="W190" s="126"/>
      <c r="Y190" s="170"/>
      <c r="Z190" s="170"/>
      <c r="AA190" s="170"/>
      <c r="AB190" s="171"/>
      <c r="AC190" s="174"/>
      <c r="AD190" s="174"/>
    </row>
    <row r="191" spans="1:30" ht="15" x14ac:dyDescent="0.25">
      <c r="B191" s="17"/>
      <c r="C191" s="19"/>
      <c r="D191" s="19"/>
      <c r="E191" s="18" t="s">
        <v>102</v>
      </c>
      <c r="F191" s="126"/>
      <c r="G191" s="126"/>
      <c r="K191" s="16"/>
      <c r="L191" s="16"/>
      <c r="M191" s="17"/>
      <c r="N191" s="18"/>
      <c r="O191" s="126"/>
      <c r="P191" s="126"/>
      <c r="R191" s="16"/>
      <c r="S191" s="16"/>
      <c r="T191" s="17"/>
      <c r="U191" s="18"/>
      <c r="V191" s="126"/>
      <c r="W191" s="126"/>
      <c r="Y191" s="170"/>
      <c r="Z191" s="170"/>
      <c r="AA191" s="170"/>
      <c r="AB191" s="171"/>
      <c r="AC191" s="174"/>
      <c r="AD191" s="174"/>
    </row>
    <row r="192" spans="1:30" ht="15" x14ac:dyDescent="0.25">
      <c r="B192" s="170"/>
      <c r="C192" s="170"/>
      <c r="D192" s="170"/>
      <c r="E192" s="170"/>
      <c r="F192" s="170"/>
      <c r="G192" s="170"/>
      <c r="K192" s="17"/>
      <c r="L192" s="19"/>
      <c r="M192" s="19"/>
      <c r="N192" s="18" t="s">
        <v>102</v>
      </c>
      <c r="O192" s="126"/>
      <c r="P192" s="126"/>
      <c r="R192" s="17"/>
      <c r="S192" s="19"/>
      <c r="T192" s="19"/>
      <c r="U192" s="18" t="s">
        <v>102</v>
      </c>
      <c r="V192" s="126"/>
      <c r="W192" s="126"/>
      <c r="Y192" s="170"/>
      <c r="Z192" s="170"/>
      <c r="AA192" s="170"/>
      <c r="AB192" s="170"/>
      <c r="AC192" s="170"/>
      <c r="AD192" s="170"/>
    </row>
    <row r="193" spans="1:30" ht="15" x14ac:dyDescent="0.25">
      <c r="B193" s="170"/>
      <c r="C193" s="170"/>
      <c r="D193" s="170"/>
      <c r="E193" s="170"/>
      <c r="F193" s="170"/>
      <c r="G193" s="170"/>
      <c r="K193" s="170"/>
      <c r="L193" s="170"/>
      <c r="M193" s="170"/>
      <c r="N193" s="171"/>
      <c r="O193" s="174"/>
      <c r="P193" s="174"/>
      <c r="R193" s="170"/>
      <c r="S193" s="170"/>
      <c r="T193" s="170"/>
      <c r="U193" s="171"/>
      <c r="V193" s="174"/>
      <c r="W193" s="174"/>
      <c r="Y193" s="170"/>
      <c r="Z193" s="170"/>
      <c r="AA193" s="170"/>
      <c r="AB193" s="170"/>
      <c r="AC193" s="170"/>
      <c r="AD193" s="170"/>
    </row>
    <row r="194" spans="1:30" ht="15" customHeight="1" x14ac:dyDescent="0.2">
      <c r="B194" s="1100" t="s">
        <v>1774</v>
      </c>
      <c r="C194" s="1100"/>
      <c r="D194" s="1100"/>
      <c r="E194" s="1100"/>
      <c r="F194" s="1100"/>
      <c r="G194" s="1100"/>
      <c r="H194" s="1100"/>
      <c r="I194" s="1100"/>
      <c r="J194" s="1100"/>
      <c r="K194" s="1100"/>
      <c r="L194" s="1100"/>
      <c r="M194" s="1100"/>
      <c r="N194" s="1100"/>
      <c r="O194" s="1100"/>
      <c r="P194" s="1100"/>
      <c r="Q194" s="1100"/>
      <c r="R194" s="1100"/>
      <c r="S194" s="1100"/>
      <c r="T194" s="1100"/>
      <c r="U194" s="1100"/>
      <c r="V194" s="1100"/>
      <c r="W194" s="1100"/>
      <c r="X194" s="1100"/>
      <c r="Y194" s="1100"/>
      <c r="Z194" s="1100"/>
      <c r="AA194" s="1100"/>
      <c r="AB194" s="1100"/>
      <c r="AC194" s="1100"/>
      <c r="AD194" s="1100"/>
    </row>
    <row r="195" spans="1:30" ht="15" customHeight="1" x14ac:dyDescent="0.2">
      <c r="B195" s="1100"/>
      <c r="C195" s="1100"/>
      <c r="D195" s="1100"/>
      <c r="E195" s="1100"/>
      <c r="F195" s="1100"/>
      <c r="G195" s="1100"/>
      <c r="H195" s="1100"/>
      <c r="I195" s="1100"/>
      <c r="J195" s="1100"/>
      <c r="K195" s="1100"/>
      <c r="L195" s="1100"/>
      <c r="M195" s="1100"/>
      <c r="N195" s="1100"/>
      <c r="O195" s="1100"/>
      <c r="P195" s="1100"/>
      <c r="Q195" s="1100"/>
      <c r="R195" s="1100"/>
      <c r="S195" s="1100"/>
      <c r="T195" s="1100"/>
      <c r="U195" s="1100"/>
      <c r="V195" s="1100"/>
      <c r="W195" s="1100"/>
      <c r="X195" s="1100"/>
      <c r="Y195" s="1100"/>
      <c r="Z195" s="1100"/>
      <c r="AA195" s="1100"/>
      <c r="AB195" s="1100"/>
      <c r="AC195" s="1100"/>
      <c r="AD195" s="1100"/>
    </row>
    <row r="196" spans="1:30" ht="15" x14ac:dyDescent="0.25">
      <c r="B196" s="170"/>
      <c r="C196" s="170"/>
      <c r="D196" s="170"/>
      <c r="E196" s="170"/>
      <c r="F196" s="170"/>
      <c r="G196" s="170"/>
      <c r="K196" s="170"/>
      <c r="L196" s="170"/>
      <c r="M196" s="170"/>
      <c r="N196" s="171"/>
      <c r="O196" s="174"/>
      <c r="P196" s="174"/>
      <c r="R196" s="170"/>
      <c r="S196" s="170"/>
      <c r="T196" s="170"/>
      <c r="U196" s="171"/>
      <c r="V196" s="174"/>
      <c r="W196" s="174"/>
      <c r="Y196" s="170"/>
      <c r="Z196" s="170"/>
      <c r="AA196" s="170"/>
      <c r="AB196" s="170"/>
      <c r="AC196" s="170"/>
      <c r="AD196" s="170"/>
    </row>
    <row r="197" spans="1:30" x14ac:dyDescent="0.2">
      <c r="A197" s="1"/>
      <c r="B197" s="10" t="s">
        <v>93</v>
      </c>
      <c r="C197" s="115"/>
      <c r="D197" s="5"/>
      <c r="E197" s="4"/>
      <c r="F197" s="20" t="s">
        <v>103</v>
      </c>
      <c r="G197" s="117" t="s">
        <v>161</v>
      </c>
      <c r="K197" s="170"/>
      <c r="L197" s="170"/>
      <c r="M197" s="170"/>
      <c r="N197" s="170"/>
      <c r="O197" s="170"/>
      <c r="P197" s="170"/>
      <c r="R197" s="170"/>
      <c r="S197" s="170"/>
      <c r="T197" s="170"/>
      <c r="U197" s="170"/>
      <c r="V197" s="170"/>
      <c r="W197" s="170"/>
      <c r="Y197" s="10" t="s">
        <v>93</v>
      </c>
      <c r="Z197" s="115"/>
      <c r="AA197" s="5"/>
      <c r="AB197" s="4"/>
      <c r="AC197" s="20" t="s">
        <v>103</v>
      </c>
      <c r="AD197" s="117" t="s">
        <v>161</v>
      </c>
    </row>
    <row r="198" spans="1:30" x14ac:dyDescent="0.2">
      <c r="A198" s="1"/>
      <c r="B198" s="10" t="s">
        <v>94</v>
      </c>
      <c r="C198" s="115"/>
      <c r="D198" s="5"/>
      <c r="E198" s="10"/>
      <c r="F198" s="6"/>
      <c r="G198" s="7"/>
      <c r="K198" s="10" t="s">
        <v>93</v>
      </c>
      <c r="L198" s="115"/>
      <c r="M198" s="5"/>
      <c r="N198" s="4"/>
      <c r="O198" s="20" t="s">
        <v>103</v>
      </c>
      <c r="P198" s="117" t="s">
        <v>161</v>
      </c>
      <c r="R198" s="10" t="s">
        <v>93</v>
      </c>
      <c r="S198" s="115"/>
      <c r="T198" s="5"/>
      <c r="U198" s="4"/>
      <c r="V198" s="20" t="s">
        <v>103</v>
      </c>
      <c r="W198" s="117" t="s">
        <v>161</v>
      </c>
      <c r="Y198" s="10" t="s">
        <v>94</v>
      </c>
      <c r="Z198" s="115"/>
      <c r="AA198" s="5"/>
      <c r="AB198" s="10"/>
      <c r="AC198" s="6"/>
      <c r="AD198" s="7"/>
    </row>
    <row r="199" spans="1:30" ht="13.5" thickBot="1" x14ac:dyDescent="0.25">
      <c r="A199" s="1"/>
      <c r="B199" s="10" t="s">
        <v>96</v>
      </c>
      <c r="C199" s="10"/>
      <c r="D199" s="4"/>
      <c r="E199" s="123"/>
      <c r="F199" s="12"/>
      <c r="G199" s="13"/>
      <c r="K199" s="10" t="s">
        <v>94</v>
      </c>
      <c r="L199" s="115"/>
      <c r="M199" s="5"/>
      <c r="N199" s="10"/>
      <c r="O199" s="6"/>
      <c r="P199" s="7"/>
      <c r="R199" s="10" t="s">
        <v>94</v>
      </c>
      <c r="S199" s="115"/>
      <c r="T199" s="5"/>
      <c r="U199" s="10"/>
      <c r="V199" s="6"/>
      <c r="W199" s="7"/>
      <c r="Y199" s="10" t="s">
        <v>96</v>
      </c>
      <c r="Z199" s="10"/>
      <c r="AA199" s="4"/>
      <c r="AB199" s="123"/>
      <c r="AC199" s="12"/>
      <c r="AD199" s="13"/>
    </row>
    <row r="200" spans="1:30" ht="13.5" thickBot="1" x14ac:dyDescent="0.25">
      <c r="A200" s="1"/>
      <c r="B200" s="2"/>
      <c r="C200" s="2"/>
      <c r="D200" s="134">
        <v>0</v>
      </c>
      <c r="E200" s="116" t="e">
        <f>VLOOKUP(D200,'PLAN CONT'!$B$3:$C$1423,2,0)</f>
        <v>#N/A</v>
      </c>
      <c r="F200" s="9"/>
      <c r="G200" s="8"/>
      <c r="K200" s="10" t="s">
        <v>96</v>
      </c>
      <c r="L200" s="10"/>
      <c r="M200" s="4"/>
      <c r="N200" s="123"/>
      <c r="O200" s="12"/>
      <c r="P200" s="13"/>
      <c r="R200" s="10" t="s">
        <v>96</v>
      </c>
      <c r="S200" s="10"/>
      <c r="T200" s="4"/>
      <c r="U200" s="123"/>
      <c r="V200" s="12"/>
      <c r="W200" s="13"/>
      <c r="Y200" s="2"/>
      <c r="Z200" s="2"/>
      <c r="AA200" s="134">
        <v>0</v>
      </c>
      <c r="AB200" s="116" t="e">
        <f>VLOOKUP(AA200,'PLAN CONT'!$B$3:$C$1423,2,0)</f>
        <v>#N/A</v>
      </c>
      <c r="AC200" s="9"/>
      <c r="AD200" s="8"/>
    </row>
    <row r="201" spans="1:30" ht="13.5" thickBot="1" x14ac:dyDescent="0.25">
      <c r="A201" s="1"/>
      <c r="B201" s="1091" t="s">
        <v>100</v>
      </c>
      <c r="C201" s="1093" t="s">
        <v>101</v>
      </c>
      <c r="D201" s="1095" t="s">
        <v>97</v>
      </c>
      <c r="E201" s="1096"/>
      <c r="F201" s="1098" t="s">
        <v>98</v>
      </c>
      <c r="G201" s="1099"/>
      <c r="K201" s="2"/>
      <c r="L201" s="2"/>
      <c r="M201" s="134">
        <v>0</v>
      </c>
      <c r="N201" s="116" t="e">
        <f>VLOOKUP(M201,'PLAN CONT'!$B$3:$C$1423,2,0)</f>
        <v>#N/A</v>
      </c>
      <c r="O201" s="9"/>
      <c r="P201" s="8"/>
      <c r="R201" s="2"/>
      <c r="S201" s="2"/>
      <c r="T201" s="134">
        <v>0</v>
      </c>
      <c r="U201" s="116" t="e">
        <f>VLOOKUP(T201,'PLAN CONT'!$B$3:$C$1423,2,0)</f>
        <v>#N/A</v>
      </c>
      <c r="V201" s="9"/>
      <c r="W201" s="8"/>
      <c r="Y201" s="1091" t="s">
        <v>100</v>
      </c>
      <c r="Z201" s="1093" t="s">
        <v>101</v>
      </c>
      <c r="AA201" s="1095" t="s">
        <v>97</v>
      </c>
      <c r="AB201" s="1096"/>
      <c r="AC201" s="1098" t="s">
        <v>98</v>
      </c>
      <c r="AD201" s="1099"/>
    </row>
    <row r="202" spans="1:30" x14ac:dyDescent="0.2">
      <c r="A202" s="1"/>
      <c r="B202" s="1092"/>
      <c r="C202" s="1094"/>
      <c r="D202" s="1095"/>
      <c r="E202" s="1097"/>
      <c r="F202" s="133" t="s">
        <v>28</v>
      </c>
      <c r="G202" s="551" t="s">
        <v>29</v>
      </c>
      <c r="K202" s="1091" t="s">
        <v>100</v>
      </c>
      <c r="L202" s="1093" t="s">
        <v>101</v>
      </c>
      <c r="M202" s="1095" t="s">
        <v>97</v>
      </c>
      <c r="N202" s="1096"/>
      <c r="O202" s="1098" t="s">
        <v>98</v>
      </c>
      <c r="P202" s="1099"/>
      <c r="R202" s="1091" t="s">
        <v>100</v>
      </c>
      <c r="S202" s="1093" t="s">
        <v>101</v>
      </c>
      <c r="T202" s="1095" t="s">
        <v>97</v>
      </c>
      <c r="U202" s="1096"/>
      <c r="V202" s="1098" t="s">
        <v>98</v>
      </c>
      <c r="W202" s="1099"/>
      <c r="Y202" s="1092"/>
      <c r="Z202" s="1094"/>
      <c r="AA202" s="1095"/>
      <c r="AB202" s="1097"/>
      <c r="AC202" s="133" t="s">
        <v>28</v>
      </c>
      <c r="AD202" s="551" t="s">
        <v>29</v>
      </c>
    </row>
    <row r="203" spans="1:30" ht="15" x14ac:dyDescent="0.25">
      <c r="B203" s="16"/>
      <c r="C203" s="16"/>
      <c r="D203" s="17"/>
      <c r="E203" s="18"/>
      <c r="F203" s="124">
        <f ca="1">SUMIF('LIBRO DIARIO'!$H$10:$K$157,D200,'LIBRO DIARIO'!$J$10:$J$157)</f>
        <v>0</v>
      </c>
      <c r="G203" s="125">
        <f ca="1">SUMIF('LIBRO DIARIO'!$H$10:$K$157,D200,'LIBRO DIARIO'!$K$10:$K$157)</f>
        <v>0</v>
      </c>
      <c r="K203" s="1092"/>
      <c r="L203" s="1094"/>
      <c r="M203" s="1095"/>
      <c r="N203" s="1097"/>
      <c r="O203" s="133" t="s">
        <v>28</v>
      </c>
      <c r="P203" s="551" t="s">
        <v>29</v>
      </c>
      <c r="R203" s="1092"/>
      <c r="S203" s="1094"/>
      <c r="T203" s="1095"/>
      <c r="U203" s="1097"/>
      <c r="V203" s="133" t="s">
        <v>28</v>
      </c>
      <c r="W203" s="551" t="s">
        <v>29</v>
      </c>
      <c r="Y203" s="16"/>
      <c r="Z203" s="16"/>
      <c r="AA203" s="17"/>
      <c r="AB203" s="18"/>
      <c r="AC203" s="124">
        <f ca="1">SUMIF('LIBRO DIARIO'!$H$10:$K$157,AA200,'LIBRO DIARIO'!$J$10:$J$157)</f>
        <v>0</v>
      </c>
      <c r="AD203" s="125">
        <f ca="1">SUMIF('LIBRO DIARIO'!$H$10:$K$157,AA200,'LIBRO DIARIO'!$K$10:$K$157)</f>
        <v>0</v>
      </c>
    </row>
    <row r="204" spans="1:30" ht="15" x14ac:dyDescent="0.25">
      <c r="B204" s="16"/>
      <c r="C204" s="16"/>
      <c r="D204" s="17"/>
      <c r="E204" s="18"/>
      <c r="F204" s="126"/>
      <c r="G204" s="126"/>
      <c r="K204" s="16"/>
      <c r="L204" s="16"/>
      <c r="M204" s="17"/>
      <c r="N204" s="18"/>
      <c r="O204" s="124">
        <f ca="1">SUMIF('LIBRO DIARIO'!$H$10:$K$157,M201,'LIBRO DIARIO'!$J$10:$J$157)</f>
        <v>0</v>
      </c>
      <c r="P204" s="125">
        <f ca="1">SUMIF('LIBRO DIARIO'!$H$10:$K$157,M201,'LIBRO DIARIO'!$K$10:$K$157)</f>
        <v>0</v>
      </c>
      <c r="R204" s="16"/>
      <c r="S204" s="16"/>
      <c r="T204" s="17"/>
      <c r="U204" s="18"/>
      <c r="V204" s="124">
        <f ca="1">SUMIF('LIBRO DIARIO'!$H$10:$K$157,T201,'LIBRO DIARIO'!$J$10:$J$157)</f>
        <v>0</v>
      </c>
      <c r="W204" s="125">
        <f ca="1">SUMIF('LIBRO DIARIO'!$H$10:$K$157,T201,'LIBRO DIARIO'!$K$10:$K$157)</f>
        <v>0</v>
      </c>
      <c r="Y204" s="16"/>
      <c r="Z204" s="16"/>
      <c r="AA204" s="17"/>
      <c r="AB204" s="18"/>
      <c r="AC204" s="126"/>
      <c r="AD204" s="126"/>
    </row>
    <row r="205" spans="1:30" ht="15" x14ac:dyDescent="0.25">
      <c r="B205" s="16"/>
      <c r="C205" s="16"/>
      <c r="D205" s="17"/>
      <c r="E205" s="18"/>
      <c r="F205" s="126"/>
      <c r="G205" s="126"/>
      <c r="K205" s="16"/>
      <c r="L205" s="16"/>
      <c r="M205" s="17"/>
      <c r="N205" s="18"/>
      <c r="O205" s="126"/>
      <c r="P205" s="126"/>
      <c r="R205" s="16"/>
      <c r="S205" s="16"/>
      <c r="T205" s="17"/>
      <c r="U205" s="18"/>
      <c r="V205" s="126"/>
      <c r="W205" s="126"/>
      <c r="Y205" s="16"/>
      <c r="Z205" s="16"/>
      <c r="AA205" s="17"/>
      <c r="AB205" s="18"/>
      <c r="AC205" s="126"/>
      <c r="AD205" s="126"/>
    </row>
    <row r="206" spans="1:30" ht="15" x14ac:dyDescent="0.25">
      <c r="B206" s="16"/>
      <c r="C206" s="16"/>
      <c r="D206" s="17"/>
      <c r="E206" s="18"/>
      <c r="F206" s="126"/>
      <c r="G206" s="126"/>
      <c r="I206" s="507"/>
      <c r="K206" s="16"/>
      <c r="L206" s="16"/>
      <c r="M206" s="17"/>
      <c r="N206" s="18"/>
      <c r="O206" s="126"/>
      <c r="P206" s="126"/>
      <c r="R206" s="16"/>
      <c r="S206" s="16"/>
      <c r="T206" s="17"/>
      <c r="U206" s="18"/>
      <c r="V206" s="126"/>
      <c r="W206" s="126"/>
      <c r="Y206" s="16"/>
      <c r="Z206" s="16"/>
      <c r="AA206" s="17"/>
      <c r="AB206" s="18"/>
      <c r="AC206" s="126"/>
      <c r="AD206" s="126"/>
    </row>
    <row r="207" spans="1:30" ht="15" x14ac:dyDescent="0.25">
      <c r="B207" s="16"/>
      <c r="C207" s="16"/>
      <c r="D207" s="17"/>
      <c r="E207" s="18"/>
      <c r="F207" s="126"/>
      <c r="G207" s="126"/>
      <c r="I207" s="507"/>
      <c r="K207" s="16"/>
      <c r="L207" s="16"/>
      <c r="M207" s="17"/>
      <c r="N207" s="18"/>
      <c r="O207" s="126"/>
      <c r="P207" s="126"/>
      <c r="R207" s="16"/>
      <c r="S207" s="16"/>
      <c r="T207" s="17"/>
      <c r="U207" s="18"/>
      <c r="V207" s="126"/>
      <c r="W207" s="126"/>
      <c r="Y207" s="16"/>
      <c r="Z207" s="16"/>
      <c r="AA207" s="17"/>
      <c r="AB207" s="18"/>
      <c r="AC207" s="126"/>
      <c r="AD207" s="126"/>
    </row>
    <row r="208" spans="1:30" ht="15" x14ac:dyDescent="0.25">
      <c r="B208" s="16"/>
      <c r="C208" s="16"/>
      <c r="D208" s="17"/>
      <c r="E208" s="18"/>
      <c r="F208" s="126"/>
      <c r="G208" s="126"/>
      <c r="I208" s="507"/>
      <c r="K208" s="16"/>
      <c r="L208" s="16"/>
      <c r="M208" s="17"/>
      <c r="N208" s="18"/>
      <c r="O208" s="126"/>
      <c r="P208" s="126"/>
      <c r="R208" s="16"/>
      <c r="S208" s="16"/>
      <c r="T208" s="17"/>
      <c r="U208" s="18"/>
      <c r="V208" s="126"/>
      <c r="W208" s="126"/>
      <c r="Y208" s="16"/>
      <c r="Z208" s="16"/>
      <c r="AA208" s="17"/>
      <c r="AB208" s="18"/>
      <c r="AC208" s="126"/>
      <c r="AD208" s="126"/>
    </row>
    <row r="209" spans="1:30" ht="15" x14ac:dyDescent="0.25">
      <c r="B209" s="16"/>
      <c r="C209" s="16"/>
      <c r="D209" s="17"/>
      <c r="E209" s="18"/>
      <c r="F209" s="126"/>
      <c r="G209" s="126"/>
      <c r="I209" s="507"/>
      <c r="K209" s="16"/>
      <c r="L209" s="16"/>
      <c r="M209" s="17"/>
      <c r="N209" s="18"/>
      <c r="O209" s="126"/>
      <c r="P209" s="126"/>
      <c r="R209" s="16"/>
      <c r="S209" s="16"/>
      <c r="T209" s="17"/>
      <c r="U209" s="18"/>
      <c r="V209" s="126"/>
      <c r="W209" s="126"/>
      <c r="Y209" s="16"/>
      <c r="Z209" s="16"/>
      <c r="AA209" s="17"/>
      <c r="AB209" s="18"/>
      <c r="AC209" s="126"/>
      <c r="AD209" s="126"/>
    </row>
    <row r="210" spans="1:30" ht="15" x14ac:dyDescent="0.25">
      <c r="B210" s="16"/>
      <c r="C210" s="16"/>
      <c r="D210" s="17"/>
      <c r="E210" s="18"/>
      <c r="F210" s="126"/>
      <c r="G210" s="126"/>
      <c r="I210" s="507"/>
      <c r="K210" s="16"/>
      <c r="L210" s="16"/>
      <c r="M210" s="17"/>
      <c r="N210" s="18"/>
      <c r="O210" s="126"/>
      <c r="P210" s="126"/>
      <c r="R210" s="16"/>
      <c r="S210" s="16"/>
      <c r="T210" s="17"/>
      <c r="U210" s="18"/>
      <c r="V210" s="126"/>
      <c r="W210" s="126"/>
      <c r="Y210" s="16"/>
      <c r="Z210" s="16"/>
      <c r="AA210" s="17"/>
      <c r="AB210" s="18"/>
      <c r="AC210" s="126"/>
      <c r="AD210" s="126"/>
    </row>
    <row r="211" spans="1:30" ht="15" x14ac:dyDescent="0.25">
      <c r="B211" s="16"/>
      <c r="C211" s="16"/>
      <c r="D211" s="17"/>
      <c r="E211" s="18"/>
      <c r="F211" s="126"/>
      <c r="G211" s="126"/>
      <c r="I211" s="507"/>
      <c r="K211" s="16"/>
      <c r="L211" s="16"/>
      <c r="M211" s="17"/>
      <c r="N211" s="18"/>
      <c r="O211" s="126"/>
      <c r="P211" s="126"/>
      <c r="R211" s="16"/>
      <c r="S211" s="16"/>
      <c r="T211" s="17"/>
      <c r="U211" s="18"/>
      <c r="V211" s="126"/>
      <c r="W211" s="126"/>
      <c r="Y211" s="16"/>
      <c r="Z211" s="16"/>
      <c r="AA211" s="17"/>
      <c r="AB211" s="18"/>
      <c r="AC211" s="126"/>
      <c r="AD211" s="126"/>
    </row>
    <row r="212" spans="1:30" ht="15" x14ac:dyDescent="0.25">
      <c r="B212" s="17"/>
      <c r="C212" s="19"/>
      <c r="D212" s="19"/>
      <c r="E212" s="18" t="s">
        <v>102</v>
      </c>
      <c r="F212" s="126"/>
      <c r="G212" s="126"/>
      <c r="I212" s="507"/>
      <c r="K212" s="16"/>
      <c r="L212" s="16"/>
      <c r="M212" s="17"/>
      <c r="N212" s="18"/>
      <c r="O212" s="126"/>
      <c r="P212" s="126"/>
      <c r="R212" s="16"/>
      <c r="S212" s="16"/>
      <c r="T212" s="17"/>
      <c r="U212" s="18"/>
      <c r="V212" s="126"/>
      <c r="W212" s="126"/>
      <c r="Y212" s="17"/>
      <c r="Z212" s="19"/>
      <c r="AA212" s="19"/>
      <c r="AB212" s="18" t="s">
        <v>102</v>
      </c>
      <c r="AC212" s="126"/>
      <c r="AD212" s="126"/>
    </row>
    <row r="213" spans="1:30" ht="15" x14ac:dyDescent="0.25">
      <c r="B213" s="170"/>
      <c r="C213" s="170"/>
      <c r="D213" s="170"/>
      <c r="E213" s="170"/>
      <c r="F213" s="170"/>
      <c r="G213" s="170"/>
      <c r="I213" s="507"/>
      <c r="K213" s="17"/>
      <c r="L213" s="19"/>
      <c r="M213" s="19"/>
      <c r="N213" s="18" t="s">
        <v>102</v>
      </c>
      <c r="O213" s="126"/>
      <c r="P213" s="126"/>
      <c r="R213" s="17"/>
      <c r="S213" s="19"/>
      <c r="T213" s="19"/>
      <c r="U213" s="18" t="s">
        <v>102</v>
      </c>
      <c r="V213" s="126"/>
      <c r="W213" s="126"/>
      <c r="Y213" s="170"/>
      <c r="Z213" s="170"/>
      <c r="AA213" s="170"/>
      <c r="AB213" s="170"/>
      <c r="AC213" s="170"/>
      <c r="AD213" s="170"/>
    </row>
    <row r="214" spans="1:30" x14ac:dyDescent="0.2">
      <c r="A214" s="1"/>
      <c r="B214" s="10" t="s">
        <v>93</v>
      </c>
      <c r="C214" s="115"/>
      <c r="D214" s="5"/>
      <c r="E214" s="4"/>
      <c r="F214" s="20" t="s">
        <v>103</v>
      </c>
      <c r="G214" s="117" t="s">
        <v>161</v>
      </c>
      <c r="I214" s="507"/>
      <c r="K214" s="170"/>
      <c r="L214" s="170"/>
      <c r="M214" s="170"/>
      <c r="N214" s="170"/>
      <c r="O214" s="170"/>
      <c r="P214" s="170"/>
      <c r="R214" s="170"/>
      <c r="S214" s="170"/>
      <c r="T214" s="170"/>
      <c r="U214" s="170"/>
      <c r="V214" s="170"/>
      <c r="W214" s="170"/>
      <c r="Y214" s="10" t="s">
        <v>93</v>
      </c>
      <c r="Z214" s="115"/>
      <c r="AA214" s="5"/>
      <c r="AB214" s="4"/>
      <c r="AC214" s="20" t="s">
        <v>103</v>
      </c>
      <c r="AD214" s="117" t="s">
        <v>161</v>
      </c>
    </row>
    <row r="215" spans="1:30" x14ac:dyDescent="0.2">
      <c r="A215" s="1"/>
      <c r="B215" s="10" t="s">
        <v>94</v>
      </c>
      <c r="C215" s="115"/>
      <c r="D215" s="5"/>
      <c r="E215" s="10"/>
      <c r="F215" s="6"/>
      <c r="G215" s="7"/>
      <c r="I215" s="507"/>
      <c r="K215" s="10" t="s">
        <v>93</v>
      </c>
      <c r="L215" s="115"/>
      <c r="M215" s="5"/>
      <c r="N215" s="4"/>
      <c r="O215" s="20" t="s">
        <v>103</v>
      </c>
      <c r="P215" s="117" t="s">
        <v>161</v>
      </c>
      <c r="R215" s="10" t="s">
        <v>93</v>
      </c>
      <c r="S215" s="115"/>
      <c r="T215" s="5"/>
      <c r="U215" s="4"/>
      <c r="V215" s="20" t="s">
        <v>103</v>
      </c>
      <c r="W215" s="117" t="s">
        <v>161</v>
      </c>
      <c r="Y215" s="10" t="s">
        <v>94</v>
      </c>
      <c r="Z215" s="115"/>
      <c r="AA215" s="5"/>
      <c r="AB215" s="10"/>
      <c r="AC215" s="6"/>
      <c r="AD215" s="7"/>
    </row>
    <row r="216" spans="1:30" ht="13.5" thickBot="1" x14ac:dyDescent="0.25">
      <c r="A216" s="1"/>
      <c r="B216" s="10" t="s">
        <v>96</v>
      </c>
      <c r="C216" s="10"/>
      <c r="D216" s="4"/>
      <c r="E216" s="123"/>
      <c r="F216" s="12"/>
      <c r="G216" s="13"/>
      <c r="I216" s="507"/>
      <c r="K216" s="10" t="s">
        <v>94</v>
      </c>
      <c r="L216" s="115"/>
      <c r="M216" s="5"/>
      <c r="N216" s="10"/>
      <c r="O216" s="6"/>
      <c r="P216" s="7"/>
      <c r="R216" s="10" t="s">
        <v>94</v>
      </c>
      <c r="S216" s="115"/>
      <c r="T216" s="5"/>
      <c r="U216" s="10"/>
      <c r="V216" s="6"/>
      <c r="W216" s="7"/>
      <c r="Y216" s="10" t="s">
        <v>96</v>
      </c>
      <c r="Z216" s="10"/>
      <c r="AA216" s="4"/>
      <c r="AB216" s="123"/>
      <c r="AC216" s="12"/>
      <c r="AD216" s="13"/>
    </row>
    <row r="217" spans="1:30" ht="13.5" thickBot="1" x14ac:dyDescent="0.25">
      <c r="A217" s="1"/>
      <c r="B217" s="2"/>
      <c r="C217" s="2"/>
      <c r="D217" s="134">
        <v>0</v>
      </c>
      <c r="E217" s="116" t="e">
        <f>VLOOKUP(D217,'PLAN CONT'!$B$3:$C$1423,2,0)</f>
        <v>#N/A</v>
      </c>
      <c r="F217" s="9"/>
      <c r="G217" s="8"/>
      <c r="I217" s="507"/>
      <c r="K217" s="10" t="s">
        <v>96</v>
      </c>
      <c r="L217" s="10"/>
      <c r="M217" s="4"/>
      <c r="N217" s="123"/>
      <c r="O217" s="12"/>
      <c r="P217" s="13"/>
      <c r="R217" s="10" t="s">
        <v>96</v>
      </c>
      <c r="S217" s="10"/>
      <c r="T217" s="4"/>
      <c r="U217" s="123"/>
      <c r="V217" s="12"/>
      <c r="W217" s="13"/>
      <c r="Y217" s="2"/>
      <c r="Z217" s="2"/>
      <c r="AA217" s="134">
        <v>0</v>
      </c>
      <c r="AB217" s="116" t="e">
        <f>VLOOKUP(AA217,'PLAN CONT'!$B$3:$C$1423,2,0)</f>
        <v>#N/A</v>
      </c>
      <c r="AC217" s="9"/>
      <c r="AD217" s="8"/>
    </row>
    <row r="218" spans="1:30" ht="13.5" thickBot="1" x14ac:dyDescent="0.25">
      <c r="A218" s="1"/>
      <c r="B218" s="1091" t="s">
        <v>100</v>
      </c>
      <c r="C218" s="1093" t="s">
        <v>101</v>
      </c>
      <c r="D218" s="1095" t="s">
        <v>97</v>
      </c>
      <c r="E218" s="1096"/>
      <c r="F218" s="1098" t="s">
        <v>98</v>
      </c>
      <c r="G218" s="1099"/>
      <c r="I218" s="507"/>
      <c r="K218" s="2"/>
      <c r="L218" s="2"/>
      <c r="M218" s="134">
        <v>0</v>
      </c>
      <c r="N218" s="116" t="e">
        <f>VLOOKUP(M218,'PLAN CONT'!$B$3:$C$1423,2,0)</f>
        <v>#N/A</v>
      </c>
      <c r="O218" s="9"/>
      <c r="P218" s="8"/>
      <c r="R218" s="2"/>
      <c r="S218" s="2"/>
      <c r="T218" s="134">
        <v>0</v>
      </c>
      <c r="U218" s="116" t="e">
        <f>VLOOKUP(T218,'PLAN CONT'!$B$3:$C$1423,2,0)</f>
        <v>#N/A</v>
      </c>
      <c r="V218" s="9"/>
      <c r="W218" s="8"/>
      <c r="Y218" s="1091" t="s">
        <v>100</v>
      </c>
      <c r="Z218" s="1093" t="s">
        <v>101</v>
      </c>
      <c r="AA218" s="1095" t="s">
        <v>97</v>
      </c>
      <c r="AB218" s="1096"/>
      <c r="AC218" s="1098" t="s">
        <v>98</v>
      </c>
      <c r="AD218" s="1099"/>
    </row>
    <row r="219" spans="1:30" x14ac:dyDescent="0.2">
      <c r="A219" s="1"/>
      <c r="B219" s="1092"/>
      <c r="C219" s="1094"/>
      <c r="D219" s="1095"/>
      <c r="E219" s="1097"/>
      <c r="F219" s="133" t="s">
        <v>28</v>
      </c>
      <c r="G219" s="551" t="s">
        <v>29</v>
      </c>
      <c r="I219" s="507"/>
      <c r="K219" s="1091" t="s">
        <v>100</v>
      </c>
      <c r="L219" s="1093" t="s">
        <v>101</v>
      </c>
      <c r="M219" s="1095" t="s">
        <v>97</v>
      </c>
      <c r="N219" s="1096"/>
      <c r="O219" s="1098" t="s">
        <v>98</v>
      </c>
      <c r="P219" s="1099"/>
      <c r="R219" s="1091" t="s">
        <v>100</v>
      </c>
      <c r="S219" s="1093" t="s">
        <v>101</v>
      </c>
      <c r="T219" s="1095" t="s">
        <v>97</v>
      </c>
      <c r="U219" s="1096"/>
      <c r="V219" s="1098" t="s">
        <v>98</v>
      </c>
      <c r="W219" s="1099"/>
      <c r="Y219" s="1092"/>
      <c r="Z219" s="1094"/>
      <c r="AA219" s="1095"/>
      <c r="AB219" s="1097"/>
      <c r="AC219" s="133" t="s">
        <v>28</v>
      </c>
      <c r="AD219" s="551" t="s">
        <v>29</v>
      </c>
    </row>
    <row r="220" spans="1:30" ht="15" x14ac:dyDescent="0.25">
      <c r="B220" s="16"/>
      <c r="C220" s="16"/>
      <c r="D220" s="17"/>
      <c r="E220" s="18"/>
      <c r="F220" s="124">
        <f ca="1">SUMIF('LIBRO DIARIO'!$H$10:$K$157,D217,'LIBRO DIARIO'!$J$10:$J$157)</f>
        <v>0</v>
      </c>
      <c r="G220" s="125">
        <f ca="1">SUMIF('LIBRO DIARIO'!$H$10:$K$157,D217,'LIBRO DIARIO'!$K$10:$K$157)</f>
        <v>0</v>
      </c>
      <c r="I220" s="507"/>
      <c r="K220" s="1092"/>
      <c r="L220" s="1094"/>
      <c r="M220" s="1095"/>
      <c r="N220" s="1097"/>
      <c r="O220" s="133" t="s">
        <v>28</v>
      </c>
      <c r="P220" s="551" t="s">
        <v>29</v>
      </c>
      <c r="R220" s="1092"/>
      <c r="S220" s="1094"/>
      <c r="T220" s="1095"/>
      <c r="U220" s="1097"/>
      <c r="V220" s="133" t="s">
        <v>28</v>
      </c>
      <c r="W220" s="551" t="s">
        <v>29</v>
      </c>
      <c r="Y220" s="16"/>
      <c r="Z220" s="16"/>
      <c r="AA220" s="17"/>
      <c r="AB220" s="18"/>
      <c r="AC220" s="124">
        <f ca="1">SUMIF('LIBRO DIARIO'!$H$10:$K$157,AA217,'LIBRO DIARIO'!$J$10:$J$157)</f>
        <v>0</v>
      </c>
      <c r="AD220" s="125">
        <f ca="1">SUMIF('LIBRO DIARIO'!$H$10:$K$157,AA217,'LIBRO DIARIO'!$K$10:$K$157)</f>
        <v>0</v>
      </c>
    </row>
    <row r="221" spans="1:30" ht="15" x14ac:dyDescent="0.25">
      <c r="B221" s="16"/>
      <c r="C221" s="16"/>
      <c r="D221" s="17"/>
      <c r="E221" s="18"/>
      <c r="F221" s="126"/>
      <c r="G221" s="126"/>
      <c r="I221" s="507"/>
      <c r="K221" s="16"/>
      <c r="L221" s="16"/>
      <c r="M221" s="17"/>
      <c r="N221" s="18"/>
      <c r="O221" s="124">
        <f ca="1">SUMIF('LIBRO DIARIO'!$H$10:$K$157,M218,'LIBRO DIARIO'!$J$10:$J$157)</f>
        <v>0</v>
      </c>
      <c r="P221" s="125">
        <f ca="1">SUMIF('LIBRO DIARIO'!$H$10:$K$157,M218,'LIBRO DIARIO'!$K$10:$K$157)</f>
        <v>0</v>
      </c>
      <c r="R221" s="16"/>
      <c r="S221" s="16"/>
      <c r="T221" s="17"/>
      <c r="U221" s="18"/>
      <c r="V221" s="124">
        <f ca="1">SUMIF('LIBRO DIARIO'!$H$10:$K$157,T218,'LIBRO DIARIO'!$J$10:$J$157)</f>
        <v>0</v>
      </c>
      <c r="W221" s="125">
        <f ca="1">SUMIF('LIBRO DIARIO'!$H$10:$K$157,T218,'LIBRO DIARIO'!$K$10:$K$157)</f>
        <v>0</v>
      </c>
      <c r="Y221" s="16"/>
      <c r="Z221" s="16"/>
      <c r="AA221" s="17"/>
      <c r="AB221" s="18"/>
      <c r="AC221" s="126"/>
      <c r="AD221" s="126"/>
    </row>
    <row r="222" spans="1:30" ht="15" x14ac:dyDescent="0.25">
      <c r="B222" s="16"/>
      <c r="C222" s="16"/>
      <c r="D222" s="17"/>
      <c r="E222" s="18"/>
      <c r="F222" s="126"/>
      <c r="G222" s="126"/>
      <c r="I222" s="507"/>
      <c r="K222" s="16"/>
      <c r="L222" s="16"/>
      <c r="M222" s="17"/>
      <c r="N222" s="18"/>
      <c r="O222" s="126"/>
      <c r="P222" s="126"/>
      <c r="R222" s="16"/>
      <c r="S222" s="16"/>
      <c r="T222" s="17"/>
      <c r="U222" s="18"/>
      <c r="V222" s="126"/>
      <c r="W222" s="126"/>
      <c r="Y222" s="16"/>
      <c r="Z222" s="16"/>
      <c r="AA222" s="17"/>
      <c r="AB222" s="18"/>
      <c r="AC222" s="126"/>
      <c r="AD222" s="126"/>
    </row>
    <row r="223" spans="1:30" ht="15" x14ac:dyDescent="0.25">
      <c r="B223" s="16"/>
      <c r="C223" s="16"/>
      <c r="D223" s="17"/>
      <c r="E223" s="18"/>
      <c r="F223" s="126"/>
      <c r="G223" s="126"/>
      <c r="I223" s="507"/>
      <c r="K223" s="16"/>
      <c r="L223" s="16"/>
      <c r="M223" s="17"/>
      <c r="N223" s="18"/>
      <c r="O223" s="126"/>
      <c r="P223" s="126"/>
      <c r="R223" s="16"/>
      <c r="S223" s="16"/>
      <c r="T223" s="17"/>
      <c r="U223" s="18"/>
      <c r="V223" s="126"/>
      <c r="W223" s="126"/>
      <c r="Y223" s="16"/>
      <c r="Z223" s="16"/>
      <c r="AA223" s="17"/>
      <c r="AB223" s="18"/>
      <c r="AC223" s="126"/>
      <c r="AD223" s="126"/>
    </row>
    <row r="224" spans="1:30" ht="15" x14ac:dyDescent="0.25">
      <c r="B224" s="16"/>
      <c r="C224" s="16"/>
      <c r="D224" s="17"/>
      <c r="E224" s="18"/>
      <c r="F224" s="126"/>
      <c r="G224" s="126"/>
      <c r="I224" s="507"/>
      <c r="K224" s="16"/>
      <c r="L224" s="16"/>
      <c r="M224" s="17"/>
      <c r="N224" s="18"/>
      <c r="O224" s="126"/>
      <c r="P224" s="126"/>
      <c r="R224" s="16"/>
      <c r="S224" s="16"/>
      <c r="T224" s="17"/>
      <c r="U224" s="18"/>
      <c r="V224" s="126"/>
      <c r="W224" s="126"/>
      <c r="Y224" s="16"/>
      <c r="Z224" s="16"/>
      <c r="AA224" s="17"/>
      <c r="AB224" s="18"/>
      <c r="AC224" s="126"/>
      <c r="AD224" s="126"/>
    </row>
    <row r="225" spans="1:30" ht="15" x14ac:dyDescent="0.25">
      <c r="B225" s="16"/>
      <c r="C225" s="16"/>
      <c r="D225" s="17"/>
      <c r="E225" s="18"/>
      <c r="F225" s="126"/>
      <c r="G225" s="126"/>
      <c r="I225" s="507"/>
      <c r="K225" s="16"/>
      <c r="L225" s="16"/>
      <c r="M225" s="17"/>
      <c r="N225" s="18"/>
      <c r="O225" s="126"/>
      <c r="P225" s="126"/>
      <c r="R225" s="16"/>
      <c r="S225" s="16"/>
      <c r="T225" s="17"/>
      <c r="U225" s="18"/>
      <c r="V225" s="126"/>
      <c r="W225" s="126"/>
      <c r="Y225" s="16"/>
      <c r="Z225" s="16"/>
      <c r="AA225" s="17"/>
      <c r="AB225" s="18"/>
      <c r="AC225" s="126"/>
      <c r="AD225" s="126"/>
    </row>
    <row r="226" spans="1:30" ht="15" x14ac:dyDescent="0.25">
      <c r="B226" s="16"/>
      <c r="C226" s="16"/>
      <c r="D226" s="17"/>
      <c r="E226" s="18"/>
      <c r="F226" s="126"/>
      <c r="G226" s="126"/>
      <c r="I226" s="507"/>
      <c r="K226" s="16"/>
      <c r="L226" s="16"/>
      <c r="M226" s="17"/>
      <c r="N226" s="18"/>
      <c r="O226" s="126"/>
      <c r="P226" s="126"/>
      <c r="R226" s="16"/>
      <c r="S226" s="16"/>
      <c r="T226" s="17"/>
      <c r="U226" s="18"/>
      <c r="V226" s="126"/>
      <c r="W226" s="126"/>
      <c r="Y226" s="16"/>
      <c r="Z226" s="16"/>
      <c r="AA226" s="17"/>
      <c r="AB226" s="18"/>
      <c r="AC226" s="126"/>
      <c r="AD226" s="126"/>
    </row>
    <row r="227" spans="1:30" ht="15" x14ac:dyDescent="0.25">
      <c r="B227" s="16"/>
      <c r="C227" s="16"/>
      <c r="D227" s="17"/>
      <c r="E227" s="18"/>
      <c r="F227" s="126"/>
      <c r="G227" s="126"/>
      <c r="I227" s="507"/>
      <c r="K227" s="16"/>
      <c r="L227" s="16"/>
      <c r="M227" s="17"/>
      <c r="N227" s="18"/>
      <c r="O227" s="126"/>
      <c r="P227" s="126"/>
      <c r="R227" s="16"/>
      <c r="S227" s="16"/>
      <c r="T227" s="17"/>
      <c r="U227" s="18"/>
      <c r="V227" s="126"/>
      <c r="W227" s="126"/>
      <c r="Y227" s="16"/>
      <c r="Z227" s="16"/>
      <c r="AA227" s="17"/>
      <c r="AB227" s="18"/>
      <c r="AC227" s="126"/>
      <c r="AD227" s="126"/>
    </row>
    <row r="228" spans="1:30" ht="15" x14ac:dyDescent="0.25">
      <c r="B228" s="16"/>
      <c r="C228" s="16"/>
      <c r="D228" s="17"/>
      <c r="E228" s="18"/>
      <c r="F228" s="126"/>
      <c r="G228" s="126"/>
      <c r="I228" s="507"/>
      <c r="K228" s="16"/>
      <c r="L228" s="16"/>
      <c r="M228" s="17"/>
      <c r="N228" s="18"/>
      <c r="O228" s="126"/>
      <c r="P228" s="126"/>
      <c r="R228" s="16"/>
      <c r="S228" s="16"/>
      <c r="T228" s="17"/>
      <c r="U228" s="18"/>
      <c r="V228" s="126"/>
      <c r="W228" s="126"/>
      <c r="Y228" s="16"/>
      <c r="Z228" s="16"/>
      <c r="AA228" s="17"/>
      <c r="AB228" s="18"/>
      <c r="AC228" s="126"/>
      <c r="AD228" s="126"/>
    </row>
    <row r="229" spans="1:30" ht="15" x14ac:dyDescent="0.25">
      <c r="B229" s="17"/>
      <c r="C229" s="19"/>
      <c r="D229" s="19"/>
      <c r="E229" s="18" t="s">
        <v>102</v>
      </c>
      <c r="F229" s="126"/>
      <c r="G229" s="126"/>
      <c r="I229" s="507"/>
      <c r="K229" s="16"/>
      <c r="L229" s="16"/>
      <c r="M229" s="17"/>
      <c r="N229" s="18"/>
      <c r="O229" s="126"/>
      <c r="P229" s="126"/>
      <c r="R229" s="16"/>
      <c r="S229" s="16"/>
      <c r="T229" s="17"/>
      <c r="U229" s="18"/>
      <c r="V229" s="126"/>
      <c r="W229" s="126"/>
      <c r="Y229" s="17"/>
      <c r="Z229" s="19"/>
      <c r="AA229" s="19"/>
      <c r="AB229" s="18" t="s">
        <v>102</v>
      </c>
      <c r="AC229" s="126"/>
      <c r="AD229" s="126"/>
    </row>
    <row r="230" spans="1:30" ht="15" x14ac:dyDescent="0.25">
      <c r="B230" s="170"/>
      <c r="C230" s="170"/>
      <c r="D230" s="170"/>
      <c r="E230" s="170"/>
      <c r="F230" s="170"/>
      <c r="G230" s="170"/>
      <c r="I230" s="507"/>
      <c r="K230" s="17"/>
      <c r="L230" s="19"/>
      <c r="M230" s="19"/>
      <c r="N230" s="18" t="s">
        <v>102</v>
      </c>
      <c r="O230" s="126"/>
      <c r="P230" s="126"/>
      <c r="R230" s="17"/>
      <c r="S230" s="19"/>
      <c r="T230" s="19"/>
      <c r="U230" s="18" t="s">
        <v>102</v>
      </c>
      <c r="V230" s="126"/>
      <c r="W230" s="126"/>
      <c r="Y230" s="170"/>
      <c r="Z230" s="170"/>
      <c r="AA230" s="170"/>
      <c r="AB230" s="170"/>
      <c r="AC230" s="170"/>
      <c r="AD230" s="170"/>
    </row>
    <row r="231" spans="1:30" x14ac:dyDescent="0.2">
      <c r="A231" s="1"/>
      <c r="B231" s="10" t="s">
        <v>93</v>
      </c>
      <c r="C231" s="115"/>
      <c r="D231" s="5"/>
      <c r="E231" s="4"/>
      <c r="F231" s="20" t="s">
        <v>103</v>
      </c>
      <c r="G231" s="117" t="s">
        <v>161</v>
      </c>
      <c r="K231" s="170"/>
      <c r="L231" s="170"/>
      <c r="M231" s="170"/>
      <c r="N231" s="170"/>
      <c r="O231" s="170"/>
      <c r="P231" s="170"/>
      <c r="R231" s="170"/>
      <c r="S231" s="170"/>
      <c r="T231" s="170"/>
      <c r="U231" s="170"/>
      <c r="V231" s="170"/>
      <c r="W231" s="170"/>
      <c r="Y231" s="10" t="s">
        <v>93</v>
      </c>
      <c r="Z231" s="115"/>
      <c r="AA231" s="5"/>
      <c r="AB231" s="4"/>
      <c r="AC231" s="20" t="s">
        <v>103</v>
      </c>
      <c r="AD231" s="117" t="s">
        <v>161</v>
      </c>
    </row>
    <row r="232" spans="1:30" x14ac:dyDescent="0.2">
      <c r="A232" s="1"/>
      <c r="B232" s="10" t="s">
        <v>94</v>
      </c>
      <c r="C232" s="115"/>
      <c r="D232" s="5"/>
      <c r="E232" s="10"/>
      <c r="F232" s="6"/>
      <c r="G232" s="7"/>
      <c r="K232" s="10" t="s">
        <v>93</v>
      </c>
      <c r="L232" s="115"/>
      <c r="M232" s="5"/>
      <c r="N232" s="4"/>
      <c r="O232" s="20" t="s">
        <v>103</v>
      </c>
      <c r="P232" s="117" t="s">
        <v>161</v>
      </c>
      <c r="R232" s="10" t="s">
        <v>93</v>
      </c>
      <c r="S232" s="115"/>
      <c r="T232" s="5"/>
      <c r="U232" s="4"/>
      <c r="V232" s="20" t="s">
        <v>103</v>
      </c>
      <c r="W232" s="117" t="s">
        <v>161</v>
      </c>
      <c r="Y232" s="10" t="s">
        <v>94</v>
      </c>
      <c r="Z232" s="115"/>
      <c r="AA232" s="5"/>
      <c r="AB232" s="10"/>
      <c r="AC232" s="6"/>
      <c r="AD232" s="7"/>
    </row>
    <row r="233" spans="1:30" ht="13.5" thickBot="1" x14ac:dyDescent="0.25">
      <c r="A233" s="1"/>
      <c r="B233" s="10" t="s">
        <v>96</v>
      </c>
      <c r="C233" s="10"/>
      <c r="D233" s="4"/>
      <c r="E233" s="123"/>
      <c r="F233" s="12"/>
      <c r="G233" s="13"/>
      <c r="K233" s="10" t="s">
        <v>94</v>
      </c>
      <c r="L233" s="115"/>
      <c r="M233" s="5"/>
      <c r="N233" s="10"/>
      <c r="O233" s="6"/>
      <c r="P233" s="7"/>
      <c r="R233" s="10" t="s">
        <v>94</v>
      </c>
      <c r="S233" s="115"/>
      <c r="T233" s="5"/>
      <c r="U233" s="10"/>
      <c r="V233" s="6"/>
      <c r="W233" s="7"/>
      <c r="Y233" s="10" t="s">
        <v>96</v>
      </c>
      <c r="Z233" s="10"/>
      <c r="AA233" s="4"/>
      <c r="AB233" s="123"/>
      <c r="AC233" s="12"/>
      <c r="AD233" s="13"/>
    </row>
    <row r="234" spans="1:30" ht="13.5" thickBot="1" x14ac:dyDescent="0.25">
      <c r="A234" s="1"/>
      <c r="B234" s="2"/>
      <c r="C234" s="2"/>
      <c r="D234" s="134">
        <v>0</v>
      </c>
      <c r="E234" s="116" t="e">
        <f>VLOOKUP(D234,'PLAN CONT'!$B$3:$C$1423,2,0)</f>
        <v>#N/A</v>
      </c>
      <c r="F234" s="9"/>
      <c r="G234" s="8"/>
      <c r="K234" s="10" t="s">
        <v>96</v>
      </c>
      <c r="L234" s="10"/>
      <c r="M234" s="4"/>
      <c r="N234" s="123"/>
      <c r="O234" s="12"/>
      <c r="P234" s="13"/>
      <c r="R234" s="10" t="s">
        <v>96</v>
      </c>
      <c r="S234" s="10"/>
      <c r="T234" s="4"/>
      <c r="U234" s="123"/>
      <c r="V234" s="12"/>
      <c r="W234" s="13"/>
      <c r="Y234" s="2"/>
      <c r="Z234" s="2"/>
      <c r="AA234" s="134">
        <v>0</v>
      </c>
      <c r="AB234" s="116" t="e">
        <f>VLOOKUP(AA234,'PLAN CONT'!$B$3:$C$1423,2,0)</f>
        <v>#N/A</v>
      </c>
      <c r="AC234" s="9"/>
      <c r="AD234" s="8"/>
    </row>
    <row r="235" spans="1:30" ht="13.5" thickBot="1" x14ac:dyDescent="0.25">
      <c r="A235" s="1"/>
      <c r="B235" s="1091" t="s">
        <v>100</v>
      </c>
      <c r="C235" s="1093" t="s">
        <v>101</v>
      </c>
      <c r="D235" s="1095" t="s">
        <v>97</v>
      </c>
      <c r="E235" s="1096"/>
      <c r="F235" s="1098" t="s">
        <v>98</v>
      </c>
      <c r="G235" s="1099"/>
      <c r="K235" s="2"/>
      <c r="L235" s="2"/>
      <c r="M235" s="134">
        <v>0</v>
      </c>
      <c r="N235" s="116" t="e">
        <f>VLOOKUP(M235,'PLAN CONT'!$B$3:$C$1423,2,0)</f>
        <v>#N/A</v>
      </c>
      <c r="O235" s="9"/>
      <c r="P235" s="8"/>
      <c r="R235" s="2"/>
      <c r="S235" s="2"/>
      <c r="T235" s="134">
        <v>0</v>
      </c>
      <c r="U235" s="116" t="e">
        <f>VLOOKUP(T235,'PLAN CONT'!$B$3:$C$1423,2,0)</f>
        <v>#N/A</v>
      </c>
      <c r="V235" s="9"/>
      <c r="W235" s="8"/>
      <c r="Y235" s="1091" t="s">
        <v>100</v>
      </c>
      <c r="Z235" s="1093" t="s">
        <v>101</v>
      </c>
      <c r="AA235" s="1095" t="s">
        <v>97</v>
      </c>
      <c r="AB235" s="1096"/>
      <c r="AC235" s="1098" t="s">
        <v>98</v>
      </c>
      <c r="AD235" s="1099"/>
    </row>
    <row r="236" spans="1:30" x14ac:dyDescent="0.2">
      <c r="A236" s="1"/>
      <c r="B236" s="1092"/>
      <c r="C236" s="1094"/>
      <c r="D236" s="1095"/>
      <c r="E236" s="1097"/>
      <c r="F236" s="133" t="s">
        <v>28</v>
      </c>
      <c r="G236" s="551" t="s">
        <v>29</v>
      </c>
      <c r="K236" s="1091" t="s">
        <v>100</v>
      </c>
      <c r="L236" s="1093" t="s">
        <v>101</v>
      </c>
      <c r="M236" s="1095" t="s">
        <v>97</v>
      </c>
      <c r="N236" s="1096"/>
      <c r="O236" s="1098" t="s">
        <v>98</v>
      </c>
      <c r="P236" s="1099"/>
      <c r="R236" s="1091" t="s">
        <v>100</v>
      </c>
      <c r="S236" s="1093" t="s">
        <v>101</v>
      </c>
      <c r="T236" s="1095" t="s">
        <v>97</v>
      </c>
      <c r="U236" s="1096"/>
      <c r="V236" s="1098" t="s">
        <v>98</v>
      </c>
      <c r="W236" s="1099"/>
      <c r="Y236" s="1092"/>
      <c r="Z236" s="1094"/>
      <c r="AA236" s="1095"/>
      <c r="AB236" s="1097"/>
      <c r="AC236" s="133" t="s">
        <v>28</v>
      </c>
      <c r="AD236" s="551" t="s">
        <v>29</v>
      </c>
    </row>
    <row r="237" spans="1:30" ht="15" x14ac:dyDescent="0.25">
      <c r="B237" s="16"/>
      <c r="C237" s="16"/>
      <c r="D237" s="17"/>
      <c r="E237" s="18"/>
      <c r="F237" s="124">
        <f ca="1">SUMIF('LIBRO DIARIO'!$H$10:$K$157,D234,'LIBRO DIARIO'!$J$10:$J$157)</f>
        <v>0</v>
      </c>
      <c r="G237" s="125">
        <f ca="1">SUMIF('LIBRO DIARIO'!$H$10:$K$157,D234,'LIBRO DIARIO'!$K$10:$K$157)</f>
        <v>0</v>
      </c>
      <c r="K237" s="1092"/>
      <c r="L237" s="1094"/>
      <c r="M237" s="1095"/>
      <c r="N237" s="1097"/>
      <c r="O237" s="133" t="s">
        <v>28</v>
      </c>
      <c r="P237" s="551" t="s">
        <v>29</v>
      </c>
      <c r="R237" s="1092"/>
      <c r="S237" s="1094"/>
      <c r="T237" s="1095"/>
      <c r="U237" s="1097"/>
      <c r="V237" s="133" t="s">
        <v>28</v>
      </c>
      <c r="W237" s="551" t="s">
        <v>29</v>
      </c>
      <c r="Y237" s="16"/>
      <c r="Z237" s="16"/>
      <c r="AA237" s="17"/>
      <c r="AB237" s="18"/>
      <c r="AC237" s="124">
        <f ca="1">SUMIF('LIBRO DIARIO'!$H$10:$K$157,AA234,'LIBRO DIARIO'!$J$10:$J$157)</f>
        <v>0</v>
      </c>
      <c r="AD237" s="125">
        <f ca="1">SUMIF('LIBRO DIARIO'!$H$10:$K$157,AA234,'LIBRO DIARIO'!$K$10:$K$157)</f>
        <v>0</v>
      </c>
    </row>
    <row r="238" spans="1:30" ht="15" x14ac:dyDescent="0.25">
      <c r="B238" s="16"/>
      <c r="C238" s="16"/>
      <c r="D238" s="17"/>
      <c r="E238" s="18"/>
      <c r="F238" s="126"/>
      <c r="G238" s="126"/>
      <c r="K238" s="16"/>
      <c r="L238" s="16"/>
      <c r="M238" s="17"/>
      <c r="N238" s="18"/>
      <c r="O238" s="124">
        <f ca="1">SUMIF('LIBRO DIARIO'!$H$10:$K$157,M235,'LIBRO DIARIO'!$J$10:$J$157)</f>
        <v>0</v>
      </c>
      <c r="P238" s="125">
        <f ca="1">SUMIF('LIBRO DIARIO'!$H$10:$K$157,M235,'LIBRO DIARIO'!$K$10:$K$157)</f>
        <v>0</v>
      </c>
      <c r="R238" s="16"/>
      <c r="S238" s="16"/>
      <c r="T238" s="17"/>
      <c r="U238" s="18"/>
      <c r="V238" s="124">
        <f ca="1">SUMIF('LIBRO DIARIO'!$H$10:$K$157,T235,'LIBRO DIARIO'!$J$10:$J$157)</f>
        <v>0</v>
      </c>
      <c r="W238" s="125">
        <f ca="1">SUMIF('LIBRO DIARIO'!$H$10:$K$157,T235,'LIBRO DIARIO'!$K$10:$K$157)</f>
        <v>0</v>
      </c>
      <c r="Y238" s="16"/>
      <c r="Z238" s="16"/>
      <c r="AA238" s="17"/>
      <c r="AB238" s="18"/>
      <c r="AC238" s="126"/>
      <c r="AD238" s="126"/>
    </row>
    <row r="239" spans="1:30" ht="15" x14ac:dyDescent="0.25">
      <c r="B239" s="16"/>
      <c r="C239" s="16"/>
      <c r="D239" s="17"/>
      <c r="E239" s="18"/>
      <c r="F239" s="126"/>
      <c r="G239" s="126"/>
      <c r="K239" s="16"/>
      <c r="L239" s="16"/>
      <c r="M239" s="17"/>
      <c r="N239" s="18"/>
      <c r="O239" s="126"/>
      <c r="P239" s="126"/>
      <c r="R239" s="16"/>
      <c r="S239" s="16"/>
      <c r="T239" s="17"/>
      <c r="U239" s="18"/>
      <c r="V239" s="126"/>
      <c r="W239" s="126"/>
      <c r="Y239" s="16"/>
      <c r="Z239" s="16"/>
      <c r="AA239" s="17"/>
      <c r="AB239" s="18"/>
      <c r="AC239" s="126"/>
      <c r="AD239" s="126"/>
    </row>
    <row r="240" spans="1:30" ht="15" x14ac:dyDescent="0.25">
      <c r="B240" s="16"/>
      <c r="C240" s="16"/>
      <c r="D240" s="17"/>
      <c r="E240" s="18"/>
      <c r="F240" s="126"/>
      <c r="G240" s="126"/>
      <c r="K240" s="16"/>
      <c r="L240" s="16"/>
      <c r="M240" s="17"/>
      <c r="N240" s="18"/>
      <c r="O240" s="126"/>
      <c r="P240" s="126"/>
      <c r="R240" s="16"/>
      <c r="S240" s="16"/>
      <c r="T240" s="17"/>
      <c r="U240" s="18"/>
      <c r="V240" s="126"/>
      <c r="W240" s="126"/>
      <c r="Y240" s="16"/>
      <c r="Z240" s="16"/>
      <c r="AA240" s="17"/>
      <c r="AB240" s="18"/>
      <c r="AC240" s="126"/>
      <c r="AD240" s="126"/>
    </row>
    <row r="241" spans="1:30" ht="15" x14ac:dyDescent="0.25">
      <c r="B241" s="16"/>
      <c r="C241" s="16"/>
      <c r="D241" s="17"/>
      <c r="E241" s="18"/>
      <c r="F241" s="126"/>
      <c r="G241" s="126"/>
      <c r="K241" s="16"/>
      <c r="L241" s="16"/>
      <c r="M241" s="17"/>
      <c r="N241" s="18"/>
      <c r="O241" s="126"/>
      <c r="P241" s="126"/>
      <c r="R241" s="16"/>
      <c r="S241" s="16"/>
      <c r="T241" s="17"/>
      <c r="U241" s="18"/>
      <c r="V241" s="126"/>
      <c r="W241" s="126"/>
      <c r="Y241" s="16"/>
      <c r="Z241" s="16"/>
      <c r="AA241" s="17"/>
      <c r="AB241" s="18"/>
      <c r="AC241" s="126"/>
      <c r="AD241" s="126"/>
    </row>
    <row r="242" spans="1:30" ht="15" x14ac:dyDescent="0.25">
      <c r="B242" s="16"/>
      <c r="C242" s="16"/>
      <c r="D242" s="17"/>
      <c r="E242" s="18"/>
      <c r="F242" s="126"/>
      <c r="G242" s="126"/>
      <c r="K242" s="16"/>
      <c r="L242" s="16"/>
      <c r="M242" s="17"/>
      <c r="N242" s="18"/>
      <c r="O242" s="126"/>
      <c r="P242" s="126"/>
      <c r="R242" s="16"/>
      <c r="S242" s="16"/>
      <c r="T242" s="17"/>
      <c r="U242" s="18"/>
      <c r="V242" s="126"/>
      <c r="W242" s="126"/>
      <c r="Y242" s="16"/>
      <c r="Z242" s="16"/>
      <c r="AA242" s="17"/>
      <c r="AB242" s="18"/>
      <c r="AC242" s="126"/>
      <c r="AD242" s="126"/>
    </row>
    <row r="243" spans="1:30" ht="15" x14ac:dyDescent="0.25">
      <c r="B243" s="16"/>
      <c r="C243" s="16"/>
      <c r="D243" s="17"/>
      <c r="E243" s="18"/>
      <c r="F243" s="126"/>
      <c r="G243" s="126"/>
      <c r="K243" s="16"/>
      <c r="L243" s="16"/>
      <c r="M243" s="17"/>
      <c r="N243" s="18"/>
      <c r="O243" s="126"/>
      <c r="P243" s="126"/>
      <c r="R243" s="16"/>
      <c r="S243" s="16"/>
      <c r="T243" s="17"/>
      <c r="U243" s="18"/>
      <c r="V243" s="126"/>
      <c r="W243" s="126"/>
      <c r="Y243" s="16"/>
      <c r="Z243" s="16"/>
      <c r="AA243" s="17"/>
      <c r="AB243" s="18"/>
      <c r="AC243" s="126"/>
      <c r="AD243" s="126"/>
    </row>
    <row r="244" spans="1:30" ht="15" x14ac:dyDescent="0.25">
      <c r="B244" s="16"/>
      <c r="C244" s="16"/>
      <c r="D244" s="17"/>
      <c r="E244" s="18"/>
      <c r="F244" s="126"/>
      <c r="G244" s="126"/>
      <c r="K244" s="16"/>
      <c r="L244" s="16"/>
      <c r="M244" s="17"/>
      <c r="N244" s="18"/>
      <c r="O244" s="126"/>
      <c r="P244" s="126"/>
      <c r="R244" s="16"/>
      <c r="S244" s="16"/>
      <c r="T244" s="17"/>
      <c r="U244" s="18"/>
      <c r="V244" s="126"/>
      <c r="W244" s="126"/>
      <c r="Y244" s="16"/>
      <c r="Z244" s="16"/>
      <c r="AA244" s="17"/>
      <c r="AB244" s="18"/>
      <c r="AC244" s="126"/>
      <c r="AD244" s="126"/>
    </row>
    <row r="245" spans="1:30" ht="15" x14ac:dyDescent="0.25">
      <c r="B245" s="16"/>
      <c r="C245" s="16"/>
      <c r="D245" s="17"/>
      <c r="E245" s="18"/>
      <c r="F245" s="126"/>
      <c r="G245" s="126"/>
      <c r="K245" s="16"/>
      <c r="L245" s="16"/>
      <c r="M245" s="17"/>
      <c r="N245" s="18"/>
      <c r="O245" s="126"/>
      <c r="P245" s="126"/>
      <c r="R245" s="16"/>
      <c r="S245" s="16"/>
      <c r="T245" s="17"/>
      <c r="U245" s="18"/>
      <c r="V245" s="126"/>
      <c r="W245" s="126"/>
      <c r="Y245" s="16"/>
      <c r="Z245" s="16"/>
      <c r="AA245" s="17"/>
      <c r="AB245" s="18"/>
      <c r="AC245" s="126"/>
      <c r="AD245" s="126"/>
    </row>
    <row r="246" spans="1:30" ht="15" x14ac:dyDescent="0.25">
      <c r="B246" s="17"/>
      <c r="C246" s="19"/>
      <c r="D246" s="19"/>
      <c r="E246" s="18" t="s">
        <v>102</v>
      </c>
      <c r="F246" s="126"/>
      <c r="G246" s="126"/>
      <c r="K246" s="16"/>
      <c r="L246" s="16"/>
      <c r="M246" s="17"/>
      <c r="N246" s="18"/>
      <c r="O246" s="126"/>
      <c r="P246" s="126"/>
      <c r="R246" s="16"/>
      <c r="S246" s="16"/>
      <c r="T246" s="17"/>
      <c r="U246" s="18"/>
      <c r="V246" s="126"/>
      <c r="W246" s="126"/>
      <c r="Y246" s="17"/>
      <c r="Z246" s="19"/>
      <c r="AA246" s="19"/>
      <c r="AB246" s="18" t="s">
        <v>102</v>
      </c>
      <c r="AC246" s="126"/>
      <c r="AD246" s="126"/>
    </row>
    <row r="247" spans="1:30" ht="15" x14ac:dyDescent="0.25">
      <c r="B247" s="170"/>
      <c r="C247" s="170"/>
      <c r="D247" s="170"/>
      <c r="E247" s="170"/>
      <c r="F247" s="170"/>
      <c r="G247" s="170"/>
      <c r="K247" s="17"/>
      <c r="L247" s="19"/>
      <c r="M247" s="19"/>
      <c r="N247" s="18" t="s">
        <v>102</v>
      </c>
      <c r="O247" s="126"/>
      <c r="P247" s="126"/>
      <c r="R247" s="17"/>
      <c r="S247" s="19"/>
      <c r="T247" s="19"/>
      <c r="U247" s="18" t="s">
        <v>102</v>
      </c>
      <c r="V247" s="126"/>
      <c r="W247" s="126"/>
      <c r="Y247" s="170"/>
      <c r="Z247" s="170"/>
      <c r="AA247" s="170"/>
      <c r="AB247" s="170"/>
      <c r="AC247" s="170"/>
      <c r="AD247" s="170"/>
    </row>
    <row r="248" spans="1:30" x14ac:dyDescent="0.2">
      <c r="A248" s="1"/>
      <c r="B248" s="10" t="s">
        <v>93</v>
      </c>
      <c r="C248" s="115"/>
      <c r="D248" s="5"/>
      <c r="E248" s="4"/>
      <c r="F248" s="20" t="s">
        <v>103</v>
      </c>
      <c r="G248" s="117" t="s">
        <v>161</v>
      </c>
      <c r="K248" s="170"/>
      <c r="L248" s="170"/>
      <c r="M248" s="170"/>
      <c r="N248" s="170"/>
      <c r="O248" s="170"/>
      <c r="P248" s="170"/>
      <c r="R248" s="170"/>
      <c r="S248" s="170"/>
      <c r="T248" s="170"/>
      <c r="U248" s="170"/>
      <c r="V248" s="170"/>
      <c r="W248" s="170"/>
      <c r="Y248" s="10" t="s">
        <v>93</v>
      </c>
      <c r="Z248" s="115"/>
      <c r="AA248" s="5"/>
      <c r="AB248" s="4"/>
      <c r="AC248" s="20" t="s">
        <v>103</v>
      </c>
      <c r="AD248" s="117" t="s">
        <v>161</v>
      </c>
    </row>
    <row r="249" spans="1:30" x14ac:dyDescent="0.2">
      <c r="A249" s="1"/>
      <c r="B249" s="10" t="s">
        <v>94</v>
      </c>
      <c r="C249" s="115"/>
      <c r="D249" s="5"/>
      <c r="E249" s="10"/>
      <c r="F249" s="6"/>
      <c r="G249" s="7"/>
      <c r="K249" s="10" t="s">
        <v>93</v>
      </c>
      <c r="L249" s="115"/>
      <c r="M249" s="5"/>
      <c r="N249" s="4"/>
      <c r="O249" s="20" t="s">
        <v>103</v>
      </c>
      <c r="P249" s="117" t="s">
        <v>161</v>
      </c>
      <c r="R249" s="10" t="s">
        <v>93</v>
      </c>
      <c r="S249" s="115"/>
      <c r="T249" s="5"/>
      <c r="U249" s="4"/>
      <c r="V249" s="20" t="s">
        <v>103</v>
      </c>
      <c r="W249" s="117" t="s">
        <v>161</v>
      </c>
      <c r="Y249" s="10" t="s">
        <v>94</v>
      </c>
      <c r="Z249" s="115"/>
      <c r="AA249" s="5"/>
      <c r="AB249" s="10"/>
      <c r="AC249" s="6"/>
      <c r="AD249" s="7"/>
    </row>
    <row r="250" spans="1:30" ht="13.5" thickBot="1" x14ac:dyDescent="0.25">
      <c r="A250" s="1"/>
      <c r="B250" s="10" t="s">
        <v>96</v>
      </c>
      <c r="C250" s="10"/>
      <c r="D250" s="4"/>
      <c r="E250" s="123"/>
      <c r="F250" s="12"/>
      <c r="G250" s="13"/>
      <c r="K250" s="10" t="s">
        <v>94</v>
      </c>
      <c r="L250" s="115"/>
      <c r="M250" s="5"/>
      <c r="N250" s="10"/>
      <c r="O250" s="6"/>
      <c r="P250" s="7"/>
      <c r="R250" s="10" t="s">
        <v>94</v>
      </c>
      <c r="S250" s="115"/>
      <c r="T250" s="5"/>
      <c r="U250" s="10"/>
      <c r="V250" s="6"/>
      <c r="W250" s="7"/>
      <c r="Y250" s="10" t="s">
        <v>96</v>
      </c>
      <c r="Z250" s="10"/>
      <c r="AA250" s="4"/>
      <c r="AB250" s="123"/>
      <c r="AC250" s="12"/>
      <c r="AD250" s="13"/>
    </row>
    <row r="251" spans="1:30" ht="13.5" thickBot="1" x14ac:dyDescent="0.25">
      <c r="A251" s="1"/>
      <c r="B251" s="2"/>
      <c r="C251" s="2"/>
      <c r="D251" s="134">
        <v>0</v>
      </c>
      <c r="E251" s="116" t="e">
        <f>VLOOKUP(D251,'PLAN CONT'!$B$3:$C$1423,2,0)</f>
        <v>#N/A</v>
      </c>
      <c r="F251" s="9"/>
      <c r="G251" s="8"/>
      <c r="K251" s="10" t="s">
        <v>96</v>
      </c>
      <c r="L251" s="10"/>
      <c r="M251" s="4"/>
      <c r="N251" s="123"/>
      <c r="O251" s="12"/>
      <c r="P251" s="13"/>
      <c r="R251" s="10" t="s">
        <v>96</v>
      </c>
      <c r="S251" s="10"/>
      <c r="T251" s="4"/>
      <c r="U251" s="123"/>
      <c r="V251" s="12"/>
      <c r="W251" s="13"/>
      <c r="Y251" s="2"/>
      <c r="Z251" s="2"/>
      <c r="AA251" s="134">
        <v>0</v>
      </c>
      <c r="AB251" s="116" t="e">
        <f>VLOOKUP(AA251,'PLAN CONT'!$B$3:$C$1423,2,0)</f>
        <v>#N/A</v>
      </c>
      <c r="AC251" s="9"/>
      <c r="AD251" s="8"/>
    </row>
    <row r="252" spans="1:30" ht="13.5" thickBot="1" x14ac:dyDescent="0.25">
      <c r="A252" s="1"/>
      <c r="B252" s="1091" t="s">
        <v>100</v>
      </c>
      <c r="C252" s="1093" t="s">
        <v>101</v>
      </c>
      <c r="D252" s="1095" t="s">
        <v>97</v>
      </c>
      <c r="E252" s="1096"/>
      <c r="F252" s="1098" t="s">
        <v>98</v>
      </c>
      <c r="G252" s="1099"/>
      <c r="K252" s="2"/>
      <c r="L252" s="2"/>
      <c r="M252" s="134">
        <v>0</v>
      </c>
      <c r="N252" s="116" t="e">
        <f>VLOOKUP(M252,'PLAN CONT'!$B$3:$C$1423,2,0)</f>
        <v>#N/A</v>
      </c>
      <c r="O252" s="9"/>
      <c r="P252" s="8"/>
      <c r="R252" s="2"/>
      <c r="S252" s="2"/>
      <c r="T252" s="134">
        <v>0</v>
      </c>
      <c r="U252" s="116" t="e">
        <f>VLOOKUP(T252,'PLAN CONT'!$B$3:$C$1423,2,0)</f>
        <v>#N/A</v>
      </c>
      <c r="V252" s="9"/>
      <c r="W252" s="8"/>
      <c r="Y252" s="1091" t="s">
        <v>100</v>
      </c>
      <c r="Z252" s="1093" t="s">
        <v>101</v>
      </c>
      <c r="AA252" s="1095" t="s">
        <v>97</v>
      </c>
      <c r="AB252" s="1096"/>
      <c r="AC252" s="1098" t="s">
        <v>98</v>
      </c>
      <c r="AD252" s="1099"/>
    </row>
    <row r="253" spans="1:30" x14ac:dyDescent="0.2">
      <c r="A253" s="1"/>
      <c r="B253" s="1092"/>
      <c r="C253" s="1094"/>
      <c r="D253" s="1095"/>
      <c r="E253" s="1097"/>
      <c r="F253" s="133" t="s">
        <v>28</v>
      </c>
      <c r="G253" s="551" t="s">
        <v>29</v>
      </c>
      <c r="K253" s="1091" t="s">
        <v>100</v>
      </c>
      <c r="L253" s="1093" t="s">
        <v>101</v>
      </c>
      <c r="M253" s="1095" t="s">
        <v>97</v>
      </c>
      <c r="N253" s="1096"/>
      <c r="O253" s="1098" t="s">
        <v>98</v>
      </c>
      <c r="P253" s="1099"/>
      <c r="R253" s="1091" t="s">
        <v>100</v>
      </c>
      <c r="S253" s="1093" t="s">
        <v>101</v>
      </c>
      <c r="T253" s="1095" t="s">
        <v>97</v>
      </c>
      <c r="U253" s="1096"/>
      <c r="V253" s="1098" t="s">
        <v>98</v>
      </c>
      <c r="W253" s="1099"/>
      <c r="Y253" s="1092"/>
      <c r="Z253" s="1094"/>
      <c r="AA253" s="1095"/>
      <c r="AB253" s="1097"/>
      <c r="AC253" s="133" t="s">
        <v>28</v>
      </c>
      <c r="AD253" s="551" t="s">
        <v>29</v>
      </c>
    </row>
    <row r="254" spans="1:30" ht="15" x14ac:dyDescent="0.25">
      <c r="B254" s="16"/>
      <c r="C254" s="16"/>
      <c r="D254" s="17"/>
      <c r="E254" s="18"/>
      <c r="F254" s="124">
        <f ca="1">SUMIF('LIBRO DIARIO'!$H$10:$K$157,D251,'LIBRO DIARIO'!$J$10:$J$157)</f>
        <v>0</v>
      </c>
      <c r="G254" s="125">
        <f ca="1">SUMIF('LIBRO DIARIO'!$H$10:$K$157,D251,'LIBRO DIARIO'!$K$10:$K$157)</f>
        <v>0</v>
      </c>
      <c r="K254" s="1092"/>
      <c r="L254" s="1094"/>
      <c r="M254" s="1095"/>
      <c r="N254" s="1097"/>
      <c r="O254" s="133" t="s">
        <v>28</v>
      </c>
      <c r="P254" s="551" t="s">
        <v>29</v>
      </c>
      <c r="R254" s="1092"/>
      <c r="S254" s="1094"/>
      <c r="T254" s="1095"/>
      <c r="U254" s="1097"/>
      <c r="V254" s="133" t="s">
        <v>28</v>
      </c>
      <c r="W254" s="551" t="s">
        <v>29</v>
      </c>
      <c r="Y254" s="16"/>
      <c r="Z254" s="16"/>
      <c r="AA254" s="17"/>
      <c r="AB254" s="18"/>
      <c r="AC254" s="124">
        <f ca="1">SUMIF('LIBRO DIARIO'!$H$10:$K$157,AA251,'LIBRO DIARIO'!$J$10:$J$157)</f>
        <v>0</v>
      </c>
      <c r="AD254" s="125">
        <f ca="1">SUMIF('LIBRO DIARIO'!$H$10:$K$157,AA251,'LIBRO DIARIO'!$K$10:$K$157)</f>
        <v>0</v>
      </c>
    </row>
    <row r="255" spans="1:30" ht="15" x14ac:dyDescent="0.25">
      <c r="B255" s="16"/>
      <c r="C255" s="16"/>
      <c r="D255" s="17"/>
      <c r="E255" s="18"/>
      <c r="F255" s="126"/>
      <c r="G255" s="126"/>
      <c r="K255" s="16"/>
      <c r="L255" s="16"/>
      <c r="M255" s="17"/>
      <c r="N255" s="18"/>
      <c r="O255" s="124">
        <f ca="1">SUMIF('LIBRO DIARIO'!$H$10:$K$157,M252,'LIBRO DIARIO'!$J$10:$J$157)</f>
        <v>0</v>
      </c>
      <c r="P255" s="125">
        <f ca="1">SUMIF('LIBRO DIARIO'!$H$10:$K$157,M252,'LIBRO DIARIO'!$K$10:$K$157)</f>
        <v>0</v>
      </c>
      <c r="R255" s="16"/>
      <c r="S255" s="16"/>
      <c r="T255" s="17"/>
      <c r="U255" s="18"/>
      <c r="V255" s="124">
        <f ca="1">SUMIF('LIBRO DIARIO'!$H$10:$K$157,T252,'LIBRO DIARIO'!$J$10:$J$157)</f>
        <v>0</v>
      </c>
      <c r="W255" s="125">
        <f ca="1">SUMIF('LIBRO DIARIO'!$H$10:$K$157,T252,'LIBRO DIARIO'!$K$10:$K$157)</f>
        <v>0</v>
      </c>
      <c r="Y255" s="16"/>
      <c r="Z255" s="16"/>
      <c r="AA255" s="17"/>
      <c r="AB255" s="18"/>
      <c r="AC255" s="126"/>
      <c r="AD255" s="126"/>
    </row>
    <row r="256" spans="1:30" ht="15" x14ac:dyDescent="0.25">
      <c r="B256" s="16"/>
      <c r="C256" s="16"/>
      <c r="D256" s="17"/>
      <c r="E256" s="18"/>
      <c r="F256" s="126"/>
      <c r="G256" s="126"/>
      <c r="K256" s="16"/>
      <c r="L256" s="16"/>
      <c r="M256" s="17"/>
      <c r="N256" s="18"/>
      <c r="O256" s="126"/>
      <c r="P256" s="126"/>
      <c r="R256" s="16"/>
      <c r="S256" s="16"/>
      <c r="T256" s="17"/>
      <c r="U256" s="18"/>
      <c r="V256" s="126"/>
      <c r="W256" s="126"/>
      <c r="Y256" s="16"/>
      <c r="Z256" s="16"/>
      <c r="AA256" s="17"/>
      <c r="AB256" s="18"/>
      <c r="AC256" s="126"/>
      <c r="AD256" s="126"/>
    </row>
    <row r="257" spans="1:30" ht="15" x14ac:dyDescent="0.25">
      <c r="B257" s="16"/>
      <c r="C257" s="16"/>
      <c r="D257" s="17"/>
      <c r="E257" s="18"/>
      <c r="F257" s="126"/>
      <c r="G257" s="126"/>
      <c r="K257" s="16"/>
      <c r="L257" s="16"/>
      <c r="M257" s="17"/>
      <c r="N257" s="18"/>
      <c r="O257" s="126"/>
      <c r="P257" s="126"/>
      <c r="R257" s="16"/>
      <c r="S257" s="16"/>
      <c r="T257" s="17"/>
      <c r="U257" s="18"/>
      <c r="V257" s="126"/>
      <c r="W257" s="126"/>
      <c r="Y257" s="16"/>
      <c r="Z257" s="16"/>
      <c r="AA257" s="17"/>
      <c r="AB257" s="18"/>
      <c r="AC257" s="126"/>
      <c r="AD257" s="126"/>
    </row>
    <row r="258" spans="1:30" ht="15" x14ac:dyDescent="0.25">
      <c r="B258" s="16"/>
      <c r="C258" s="16"/>
      <c r="D258" s="17"/>
      <c r="E258" s="18"/>
      <c r="F258" s="126"/>
      <c r="G258" s="126"/>
      <c r="K258" s="16"/>
      <c r="L258" s="16"/>
      <c r="M258" s="17"/>
      <c r="N258" s="18"/>
      <c r="O258" s="126"/>
      <c r="P258" s="126"/>
      <c r="R258" s="16"/>
      <c r="S258" s="16"/>
      <c r="T258" s="17"/>
      <c r="U258" s="18"/>
      <c r="V258" s="126"/>
      <c r="W258" s="126"/>
      <c r="Y258" s="16"/>
      <c r="Z258" s="16"/>
      <c r="AA258" s="17"/>
      <c r="AB258" s="18"/>
      <c r="AC258" s="126"/>
      <c r="AD258" s="126"/>
    </row>
    <row r="259" spans="1:30" ht="15" x14ac:dyDescent="0.25">
      <c r="B259" s="16"/>
      <c r="C259" s="16"/>
      <c r="D259" s="17"/>
      <c r="E259" s="18"/>
      <c r="F259" s="126"/>
      <c r="G259" s="126"/>
      <c r="K259" s="16"/>
      <c r="L259" s="16"/>
      <c r="M259" s="17"/>
      <c r="N259" s="18"/>
      <c r="O259" s="126"/>
      <c r="P259" s="126"/>
      <c r="R259" s="16"/>
      <c r="S259" s="16"/>
      <c r="T259" s="17"/>
      <c r="U259" s="18"/>
      <c r="V259" s="126"/>
      <c r="W259" s="126"/>
      <c r="Y259" s="16"/>
      <c r="Z259" s="16"/>
      <c r="AA259" s="17"/>
      <c r="AB259" s="18"/>
      <c r="AC259" s="126"/>
      <c r="AD259" s="126"/>
    </row>
    <row r="260" spans="1:30" ht="15" x14ac:dyDescent="0.25">
      <c r="B260" s="16"/>
      <c r="C260" s="16"/>
      <c r="D260" s="17"/>
      <c r="E260" s="18"/>
      <c r="F260" s="126"/>
      <c r="G260" s="126"/>
      <c r="K260" s="16"/>
      <c r="L260" s="16"/>
      <c r="M260" s="17"/>
      <c r="N260" s="18"/>
      <c r="O260" s="126"/>
      <c r="P260" s="126"/>
      <c r="R260" s="16"/>
      <c r="S260" s="16"/>
      <c r="T260" s="17"/>
      <c r="U260" s="18"/>
      <c r="V260" s="126"/>
      <c r="W260" s="126"/>
      <c r="Y260" s="16"/>
      <c r="Z260" s="16"/>
      <c r="AA260" s="17"/>
      <c r="AB260" s="18"/>
      <c r="AC260" s="126"/>
      <c r="AD260" s="126"/>
    </row>
    <row r="261" spans="1:30" ht="15" x14ac:dyDescent="0.25">
      <c r="B261" s="16"/>
      <c r="C261" s="16"/>
      <c r="D261" s="17"/>
      <c r="E261" s="18"/>
      <c r="F261" s="126"/>
      <c r="G261" s="126"/>
      <c r="K261" s="16"/>
      <c r="L261" s="16"/>
      <c r="M261" s="17"/>
      <c r="N261" s="18"/>
      <c r="O261" s="126"/>
      <c r="P261" s="126"/>
      <c r="R261" s="16"/>
      <c r="S261" s="16"/>
      <c r="T261" s="17"/>
      <c r="U261" s="18"/>
      <c r="V261" s="126"/>
      <c r="W261" s="126"/>
      <c r="Y261" s="16"/>
      <c r="Z261" s="16"/>
      <c r="AA261" s="17"/>
      <c r="AB261" s="18"/>
      <c r="AC261" s="126"/>
      <c r="AD261" s="126"/>
    </row>
    <row r="262" spans="1:30" ht="15" x14ac:dyDescent="0.25">
      <c r="B262" s="16"/>
      <c r="C262" s="16"/>
      <c r="D262" s="17"/>
      <c r="E262" s="18"/>
      <c r="F262" s="126"/>
      <c r="G262" s="126"/>
      <c r="K262" s="16"/>
      <c r="L262" s="16"/>
      <c r="M262" s="17"/>
      <c r="N262" s="18"/>
      <c r="O262" s="126"/>
      <c r="P262" s="126"/>
      <c r="R262" s="16"/>
      <c r="S262" s="16"/>
      <c r="T262" s="17"/>
      <c r="U262" s="18"/>
      <c r="V262" s="126"/>
      <c r="W262" s="126"/>
      <c r="Y262" s="16"/>
      <c r="Z262" s="16"/>
      <c r="AA262" s="17"/>
      <c r="AB262" s="18"/>
      <c r="AC262" s="126"/>
      <c r="AD262" s="126"/>
    </row>
    <row r="263" spans="1:30" ht="15" x14ac:dyDescent="0.25">
      <c r="B263" s="17"/>
      <c r="C263" s="19"/>
      <c r="D263" s="19"/>
      <c r="E263" s="18" t="s">
        <v>102</v>
      </c>
      <c r="F263" s="126"/>
      <c r="G263" s="126"/>
      <c r="K263" s="16"/>
      <c r="L263" s="16"/>
      <c r="M263" s="17"/>
      <c r="N263" s="18"/>
      <c r="O263" s="126"/>
      <c r="P263" s="126"/>
      <c r="R263" s="16"/>
      <c r="S263" s="16"/>
      <c r="T263" s="17"/>
      <c r="U263" s="18"/>
      <c r="V263" s="126"/>
      <c r="W263" s="126"/>
      <c r="Y263" s="17"/>
      <c r="Z263" s="19"/>
      <c r="AA263" s="19"/>
      <c r="AB263" s="18" t="s">
        <v>102</v>
      </c>
      <c r="AC263" s="126"/>
      <c r="AD263" s="126"/>
    </row>
    <row r="264" spans="1:30" ht="15" x14ac:dyDescent="0.25">
      <c r="B264" s="170"/>
      <c r="C264" s="170"/>
      <c r="D264" s="170"/>
      <c r="E264" s="170"/>
      <c r="F264" s="170"/>
      <c r="G264" s="170"/>
      <c r="K264" s="17"/>
      <c r="L264" s="19"/>
      <c r="M264" s="19"/>
      <c r="N264" s="18" t="s">
        <v>102</v>
      </c>
      <c r="O264" s="126"/>
      <c r="P264" s="126"/>
      <c r="R264" s="17"/>
      <c r="S264" s="19"/>
      <c r="T264" s="19"/>
      <c r="U264" s="18" t="s">
        <v>102</v>
      </c>
      <c r="V264" s="126"/>
      <c r="W264" s="126"/>
      <c r="Y264" s="170"/>
      <c r="Z264" s="170"/>
      <c r="AA264" s="170"/>
      <c r="AB264" s="170"/>
      <c r="AC264" s="170"/>
      <c r="AD264" s="170"/>
    </row>
    <row r="265" spans="1:30" x14ac:dyDescent="0.2">
      <c r="A265" s="1"/>
      <c r="B265" s="10" t="s">
        <v>93</v>
      </c>
      <c r="C265" s="115"/>
      <c r="D265" s="5"/>
      <c r="E265" s="4"/>
      <c r="F265" s="20" t="s">
        <v>103</v>
      </c>
      <c r="G265" s="117" t="s">
        <v>161</v>
      </c>
      <c r="K265" s="170"/>
      <c r="L265" s="170"/>
      <c r="M265" s="170"/>
      <c r="N265" s="170"/>
      <c r="O265" s="170"/>
      <c r="P265" s="170"/>
      <c r="Y265" s="10" t="s">
        <v>93</v>
      </c>
      <c r="Z265" s="115"/>
      <c r="AA265" s="5"/>
      <c r="AB265" s="4"/>
      <c r="AC265" s="20" t="s">
        <v>103</v>
      </c>
      <c r="AD265" s="117" t="s">
        <v>161</v>
      </c>
    </row>
    <row r="266" spans="1:30" x14ac:dyDescent="0.2">
      <c r="A266" s="1"/>
      <c r="B266" s="10" t="s">
        <v>94</v>
      </c>
      <c r="C266" s="115"/>
      <c r="D266" s="5"/>
      <c r="E266" s="10"/>
      <c r="F266" s="6"/>
      <c r="G266" s="7"/>
      <c r="K266" s="10" t="s">
        <v>93</v>
      </c>
      <c r="L266" s="115"/>
      <c r="M266" s="5"/>
      <c r="N266" s="4"/>
      <c r="O266" s="20" t="s">
        <v>103</v>
      </c>
      <c r="P266" s="117" t="s">
        <v>161</v>
      </c>
      <c r="R266" s="10" t="s">
        <v>93</v>
      </c>
      <c r="S266" s="115"/>
      <c r="T266" s="5"/>
      <c r="U266" s="4"/>
      <c r="V266" s="20" t="s">
        <v>103</v>
      </c>
      <c r="W266" s="117" t="s">
        <v>161</v>
      </c>
      <c r="Y266" s="10" t="s">
        <v>94</v>
      </c>
      <c r="Z266" s="115"/>
      <c r="AA266" s="5"/>
      <c r="AB266" s="10"/>
      <c r="AC266" s="6"/>
      <c r="AD266" s="7"/>
    </row>
    <row r="267" spans="1:30" ht="13.5" thickBot="1" x14ac:dyDescent="0.25">
      <c r="A267" s="1"/>
      <c r="B267" s="10" t="s">
        <v>96</v>
      </c>
      <c r="C267" s="10"/>
      <c r="D267" s="4"/>
      <c r="E267" s="123"/>
      <c r="F267" s="12"/>
      <c r="G267" s="13"/>
      <c r="K267" s="10" t="s">
        <v>94</v>
      </c>
      <c r="L267" s="115"/>
      <c r="M267" s="5"/>
      <c r="N267" s="10"/>
      <c r="O267" s="6"/>
      <c r="P267" s="7"/>
      <c r="R267" s="10" t="s">
        <v>94</v>
      </c>
      <c r="S267" s="115"/>
      <c r="T267" s="5"/>
      <c r="U267" s="10"/>
      <c r="V267" s="6"/>
      <c r="W267" s="7"/>
      <c r="Y267" s="10" t="s">
        <v>96</v>
      </c>
      <c r="Z267" s="10"/>
      <c r="AA267" s="4"/>
      <c r="AB267" s="123"/>
      <c r="AC267" s="12"/>
      <c r="AD267" s="13"/>
    </row>
    <row r="268" spans="1:30" ht="13.5" thickBot="1" x14ac:dyDescent="0.25">
      <c r="A268" s="1"/>
      <c r="B268" s="2"/>
      <c r="C268" s="2"/>
      <c r="D268" s="134">
        <v>0</v>
      </c>
      <c r="E268" s="116" t="e">
        <f>VLOOKUP(D268,'PLAN CONT'!$B$3:$C$1423,2,0)</f>
        <v>#N/A</v>
      </c>
      <c r="F268" s="9"/>
      <c r="G268" s="8"/>
      <c r="K268" s="10" t="s">
        <v>96</v>
      </c>
      <c r="L268" s="10"/>
      <c r="M268" s="4"/>
      <c r="N268" s="123"/>
      <c r="O268" s="12"/>
      <c r="P268" s="13"/>
      <c r="R268" s="10" t="s">
        <v>96</v>
      </c>
      <c r="S268" s="10"/>
      <c r="T268" s="4"/>
      <c r="U268" s="123"/>
      <c r="V268" s="12"/>
      <c r="W268" s="13"/>
      <c r="Y268" s="2"/>
      <c r="Z268" s="2"/>
      <c r="AA268" s="134">
        <v>0</v>
      </c>
      <c r="AB268" s="116" t="e">
        <f>VLOOKUP(AA268,'PLAN CONT'!$B$3:$C$1423,2,0)</f>
        <v>#N/A</v>
      </c>
      <c r="AC268" s="9"/>
      <c r="AD268" s="8"/>
    </row>
    <row r="269" spans="1:30" ht="12.75" customHeight="1" thickBot="1" x14ac:dyDescent="0.25">
      <c r="A269" s="1"/>
      <c r="B269" s="1091" t="s">
        <v>100</v>
      </c>
      <c r="C269" s="1093" t="s">
        <v>101</v>
      </c>
      <c r="D269" s="1095" t="s">
        <v>97</v>
      </c>
      <c r="E269" s="1096"/>
      <c r="F269" s="1098" t="s">
        <v>98</v>
      </c>
      <c r="G269" s="1099"/>
      <c r="K269" s="2"/>
      <c r="L269" s="2"/>
      <c r="M269" s="134">
        <v>0</v>
      </c>
      <c r="N269" s="116" t="e">
        <f>VLOOKUP(M269,'PLAN CONT'!$B$3:$C$1423,2,0)</f>
        <v>#N/A</v>
      </c>
      <c r="O269" s="9"/>
      <c r="P269" s="8"/>
      <c r="R269" s="2"/>
      <c r="S269" s="2"/>
      <c r="T269" s="134">
        <v>0</v>
      </c>
      <c r="U269" s="116" t="e">
        <f>VLOOKUP(T269,'PLAN CONT'!$B$3:$C$1423,2,0)</f>
        <v>#N/A</v>
      </c>
      <c r="V269" s="9"/>
      <c r="W269" s="8"/>
      <c r="Y269" s="1091" t="s">
        <v>100</v>
      </c>
      <c r="Z269" s="1093" t="s">
        <v>101</v>
      </c>
      <c r="AA269" s="1095" t="s">
        <v>97</v>
      </c>
      <c r="AB269" s="1096"/>
      <c r="AC269" s="1098" t="s">
        <v>98</v>
      </c>
      <c r="AD269" s="1099"/>
    </row>
    <row r="270" spans="1:30" x14ac:dyDescent="0.2">
      <c r="A270" s="1"/>
      <c r="B270" s="1092"/>
      <c r="C270" s="1094"/>
      <c r="D270" s="1095"/>
      <c r="E270" s="1097"/>
      <c r="F270" s="133" t="s">
        <v>28</v>
      </c>
      <c r="G270" s="551" t="s">
        <v>29</v>
      </c>
      <c r="K270" s="1091" t="s">
        <v>100</v>
      </c>
      <c r="L270" s="1093" t="s">
        <v>101</v>
      </c>
      <c r="M270" s="1095" t="s">
        <v>97</v>
      </c>
      <c r="N270" s="1096"/>
      <c r="O270" s="1098" t="s">
        <v>98</v>
      </c>
      <c r="P270" s="1099"/>
      <c r="R270" s="1091" t="s">
        <v>100</v>
      </c>
      <c r="S270" s="1093" t="s">
        <v>101</v>
      </c>
      <c r="T270" s="1095" t="s">
        <v>97</v>
      </c>
      <c r="U270" s="1096"/>
      <c r="V270" s="1098" t="s">
        <v>98</v>
      </c>
      <c r="W270" s="1099"/>
      <c r="Y270" s="1092"/>
      <c r="Z270" s="1094"/>
      <c r="AA270" s="1095"/>
      <c r="AB270" s="1097"/>
      <c r="AC270" s="133" t="s">
        <v>28</v>
      </c>
      <c r="AD270" s="551" t="s">
        <v>29</v>
      </c>
    </row>
    <row r="271" spans="1:30" ht="15" x14ac:dyDescent="0.25">
      <c r="B271" s="16"/>
      <c r="C271" s="16"/>
      <c r="D271" s="17"/>
      <c r="E271" s="18"/>
      <c r="F271" s="124">
        <f ca="1">SUMIF('LIBRO DIARIO'!$H$10:$K$157,D268,'LIBRO DIARIO'!$J$10:$J$157)</f>
        <v>0</v>
      </c>
      <c r="G271" s="125">
        <f ca="1">SUMIF('LIBRO DIARIO'!$H$10:$K$157,D268,'LIBRO DIARIO'!$K$10:$K$157)</f>
        <v>0</v>
      </c>
      <c r="K271" s="1092"/>
      <c r="L271" s="1094"/>
      <c r="M271" s="1095"/>
      <c r="N271" s="1097"/>
      <c r="O271" s="133" t="s">
        <v>28</v>
      </c>
      <c r="P271" s="551" t="s">
        <v>29</v>
      </c>
      <c r="R271" s="1092"/>
      <c r="S271" s="1094"/>
      <c r="T271" s="1095"/>
      <c r="U271" s="1097"/>
      <c r="V271" s="133" t="s">
        <v>28</v>
      </c>
      <c r="W271" s="551" t="s">
        <v>29</v>
      </c>
      <c r="Y271" s="16"/>
      <c r="Z271" s="16"/>
      <c r="AA271" s="17"/>
      <c r="AB271" s="18"/>
      <c r="AC271" s="124">
        <f ca="1">SUMIF('LIBRO DIARIO'!$H$10:$K$157,AA268,'LIBRO DIARIO'!$J$10:$J$157)</f>
        <v>0</v>
      </c>
      <c r="AD271" s="125">
        <f ca="1">SUMIF('LIBRO DIARIO'!$H$10:$K$157,AA268,'LIBRO DIARIO'!$K$10:$K$157)</f>
        <v>0</v>
      </c>
    </row>
    <row r="272" spans="1:30" ht="15" x14ac:dyDescent="0.25">
      <c r="B272" s="16"/>
      <c r="C272" s="16"/>
      <c r="D272" s="17"/>
      <c r="E272" s="18"/>
      <c r="F272" s="126"/>
      <c r="G272" s="126"/>
      <c r="K272" s="16"/>
      <c r="L272" s="16"/>
      <c r="M272" s="17"/>
      <c r="N272" s="18"/>
      <c r="O272" s="124">
        <f ca="1">SUMIF('LIBRO DIARIO'!$H$10:$K$157,M269,'LIBRO DIARIO'!$J$10:$J$157)</f>
        <v>0</v>
      </c>
      <c r="P272" s="125">
        <f ca="1">SUMIF('LIBRO DIARIO'!$H$10:$K$157,M269,'LIBRO DIARIO'!$K$10:$K$157)</f>
        <v>0</v>
      </c>
      <c r="R272" s="16"/>
      <c r="S272" s="16"/>
      <c r="T272" s="17"/>
      <c r="U272" s="18"/>
      <c r="V272" s="124">
        <f ca="1">SUMIF('LIBRO DIARIO'!$H$10:$K$157,T269,'LIBRO DIARIO'!$J$10:$J$157)</f>
        <v>0</v>
      </c>
      <c r="W272" s="125">
        <f ca="1">SUMIF('LIBRO DIARIO'!$H$10:$K$157,T269,'LIBRO DIARIO'!$K$10:$K$157)</f>
        <v>0</v>
      </c>
      <c r="Y272" s="16"/>
      <c r="Z272" s="16"/>
      <c r="AA272" s="17"/>
      <c r="AB272" s="18"/>
      <c r="AC272" s="126"/>
      <c r="AD272" s="126"/>
    </row>
    <row r="273" spans="2:30" ht="15" x14ac:dyDescent="0.25">
      <c r="B273" s="16"/>
      <c r="C273" s="16"/>
      <c r="D273" s="17"/>
      <c r="E273" s="18"/>
      <c r="F273" s="126"/>
      <c r="G273" s="126"/>
      <c r="K273" s="16"/>
      <c r="L273" s="16"/>
      <c r="M273" s="17"/>
      <c r="N273" s="18"/>
      <c r="O273" s="126"/>
      <c r="P273" s="126"/>
      <c r="R273" s="16"/>
      <c r="S273" s="16"/>
      <c r="T273" s="17"/>
      <c r="U273" s="18"/>
      <c r="V273" s="126"/>
      <c r="W273" s="126"/>
      <c r="Y273" s="16"/>
      <c r="Z273" s="16"/>
      <c r="AA273" s="17"/>
      <c r="AB273" s="18"/>
      <c r="AC273" s="126"/>
      <c r="AD273" s="126"/>
    </row>
    <row r="274" spans="2:30" ht="15" x14ac:dyDescent="0.25">
      <c r="B274" s="16"/>
      <c r="C274" s="16"/>
      <c r="D274" s="17"/>
      <c r="E274" s="18"/>
      <c r="F274" s="126"/>
      <c r="G274" s="126"/>
      <c r="K274" s="16"/>
      <c r="L274" s="16"/>
      <c r="M274" s="17"/>
      <c r="N274" s="18"/>
      <c r="O274" s="126"/>
      <c r="P274" s="126"/>
      <c r="R274" s="16"/>
      <c r="S274" s="16"/>
      <c r="T274" s="17"/>
      <c r="U274" s="18"/>
      <c r="V274" s="126"/>
      <c r="W274" s="126"/>
      <c r="Y274" s="16"/>
      <c r="Z274" s="16"/>
      <c r="AA274" s="17"/>
      <c r="AB274" s="18"/>
      <c r="AC274" s="126"/>
      <c r="AD274" s="126"/>
    </row>
    <row r="275" spans="2:30" ht="15" x14ac:dyDescent="0.25">
      <c r="B275" s="16"/>
      <c r="C275" s="16"/>
      <c r="D275" s="17"/>
      <c r="E275" s="18"/>
      <c r="F275" s="126"/>
      <c r="G275" s="126"/>
      <c r="K275" s="16"/>
      <c r="L275" s="16"/>
      <c r="M275" s="17"/>
      <c r="N275" s="18"/>
      <c r="O275" s="126"/>
      <c r="P275" s="126"/>
      <c r="R275" s="16"/>
      <c r="S275" s="16"/>
      <c r="T275" s="17"/>
      <c r="U275" s="18"/>
      <c r="V275" s="126"/>
      <c r="W275" s="126"/>
      <c r="Y275" s="16"/>
      <c r="Z275" s="16"/>
      <c r="AA275" s="17"/>
      <c r="AB275" s="18"/>
      <c r="AC275" s="126"/>
      <c r="AD275" s="126"/>
    </row>
    <row r="276" spans="2:30" ht="15" x14ac:dyDescent="0.25">
      <c r="B276" s="16"/>
      <c r="C276" s="16"/>
      <c r="D276" s="17"/>
      <c r="E276" s="18"/>
      <c r="F276" s="126"/>
      <c r="G276" s="126"/>
      <c r="K276" s="16"/>
      <c r="L276" s="16"/>
      <c r="M276" s="17"/>
      <c r="N276" s="18"/>
      <c r="O276" s="126"/>
      <c r="P276" s="126"/>
      <c r="R276" s="16"/>
      <c r="S276" s="16"/>
      <c r="T276" s="17"/>
      <c r="U276" s="18"/>
      <c r="V276" s="126"/>
      <c r="W276" s="126"/>
      <c r="Y276" s="16"/>
      <c r="Z276" s="16"/>
      <c r="AA276" s="17"/>
      <c r="AB276" s="18"/>
      <c r="AC276" s="126"/>
      <c r="AD276" s="126"/>
    </row>
    <row r="277" spans="2:30" ht="15" x14ac:dyDescent="0.25">
      <c r="B277" s="16"/>
      <c r="C277" s="16"/>
      <c r="D277" s="17"/>
      <c r="E277" s="18"/>
      <c r="F277" s="126"/>
      <c r="G277" s="126"/>
      <c r="K277" s="16"/>
      <c r="L277" s="16"/>
      <c r="M277" s="17"/>
      <c r="N277" s="18"/>
      <c r="O277" s="126"/>
      <c r="P277" s="126"/>
      <c r="R277" s="16"/>
      <c r="S277" s="16"/>
      <c r="T277" s="17"/>
      <c r="U277" s="18"/>
      <c r="V277" s="126"/>
      <c r="W277" s="126"/>
      <c r="Y277" s="16"/>
      <c r="Z277" s="16"/>
      <c r="AA277" s="17"/>
      <c r="AB277" s="18"/>
      <c r="AC277" s="126"/>
      <c r="AD277" s="126"/>
    </row>
    <row r="278" spans="2:30" ht="15" x14ac:dyDescent="0.25">
      <c r="B278" s="16"/>
      <c r="C278" s="16"/>
      <c r="D278" s="17"/>
      <c r="E278" s="18"/>
      <c r="F278" s="126"/>
      <c r="G278" s="126"/>
      <c r="K278" s="16"/>
      <c r="L278" s="16"/>
      <c r="M278" s="17"/>
      <c r="N278" s="18"/>
      <c r="O278" s="126"/>
      <c r="P278" s="126"/>
      <c r="R278" s="16"/>
      <c r="S278" s="16"/>
      <c r="T278" s="17"/>
      <c r="U278" s="18"/>
      <c r="V278" s="126"/>
      <c r="W278" s="126"/>
      <c r="Y278" s="16"/>
      <c r="Z278" s="16"/>
      <c r="AA278" s="17"/>
      <c r="AB278" s="18"/>
      <c r="AC278" s="126"/>
      <c r="AD278" s="126"/>
    </row>
    <row r="279" spans="2:30" ht="15" x14ac:dyDescent="0.25">
      <c r="B279" s="16"/>
      <c r="C279" s="16"/>
      <c r="D279" s="17"/>
      <c r="E279" s="18"/>
      <c r="F279" s="126"/>
      <c r="G279" s="126"/>
      <c r="K279" s="16"/>
      <c r="L279" s="16"/>
      <c r="M279" s="17"/>
      <c r="N279" s="18"/>
      <c r="O279" s="126"/>
      <c r="P279" s="126"/>
      <c r="R279" s="16"/>
      <c r="S279" s="16"/>
      <c r="T279" s="17"/>
      <c r="U279" s="18"/>
      <c r="V279" s="126"/>
      <c r="W279" s="126"/>
      <c r="Y279" s="16"/>
      <c r="Z279" s="16"/>
      <c r="AA279" s="17"/>
      <c r="AB279" s="18"/>
      <c r="AC279" s="126"/>
      <c r="AD279" s="126"/>
    </row>
    <row r="280" spans="2:30" ht="15" x14ac:dyDescent="0.25">
      <c r="B280" s="17"/>
      <c r="C280" s="19"/>
      <c r="D280" s="19"/>
      <c r="E280" s="18" t="s">
        <v>102</v>
      </c>
      <c r="F280" s="126"/>
      <c r="G280" s="126"/>
      <c r="K280" s="16"/>
      <c r="L280" s="16"/>
      <c r="M280" s="17"/>
      <c r="N280" s="18"/>
      <c r="O280" s="126"/>
      <c r="P280" s="126"/>
      <c r="R280" s="16"/>
      <c r="S280" s="16"/>
      <c r="T280" s="17"/>
      <c r="U280" s="18"/>
      <c r="V280" s="126"/>
      <c r="W280" s="126"/>
      <c r="Y280" s="17"/>
      <c r="Z280" s="19"/>
      <c r="AA280" s="19"/>
      <c r="AB280" s="18" t="s">
        <v>102</v>
      </c>
      <c r="AC280" s="126"/>
      <c r="AD280" s="126"/>
    </row>
    <row r="281" spans="2:30" ht="15" x14ac:dyDescent="0.25">
      <c r="B281" s="170"/>
      <c r="C281" s="170"/>
      <c r="D281" s="170"/>
      <c r="E281" s="170"/>
      <c r="F281" s="170"/>
      <c r="G281" s="170"/>
      <c r="K281" s="17"/>
      <c r="L281" s="19"/>
      <c r="M281" s="19"/>
      <c r="N281" s="18" t="s">
        <v>102</v>
      </c>
      <c r="O281" s="126"/>
      <c r="P281" s="126"/>
      <c r="R281" s="17"/>
      <c r="S281" s="19"/>
      <c r="T281" s="19"/>
      <c r="U281" s="18" t="s">
        <v>102</v>
      </c>
      <c r="V281" s="126"/>
      <c r="W281" s="126"/>
      <c r="Y281" s="170"/>
      <c r="Z281" s="170"/>
      <c r="AA281" s="170"/>
      <c r="AB281" s="170"/>
      <c r="AC281" s="170"/>
      <c r="AD281" s="170"/>
    </row>
    <row r="282" spans="2:30" x14ac:dyDescent="0.2">
      <c r="B282" s="10" t="s">
        <v>93</v>
      </c>
      <c r="C282" s="115"/>
      <c r="D282" s="5"/>
      <c r="E282" s="4"/>
      <c r="F282" s="20" t="s">
        <v>103</v>
      </c>
      <c r="G282" s="117" t="s">
        <v>161</v>
      </c>
      <c r="K282" s="170"/>
      <c r="L282" s="170"/>
      <c r="M282" s="170"/>
      <c r="N282" s="170"/>
      <c r="O282" s="170"/>
      <c r="P282" s="170"/>
      <c r="Y282" s="10" t="s">
        <v>93</v>
      </c>
      <c r="Z282" s="115"/>
      <c r="AA282" s="5"/>
      <c r="AB282" s="4"/>
      <c r="AC282" s="20" t="s">
        <v>103</v>
      </c>
      <c r="AD282" s="117" t="s">
        <v>161</v>
      </c>
    </row>
    <row r="283" spans="2:30" x14ac:dyDescent="0.2">
      <c r="B283" s="10" t="s">
        <v>94</v>
      </c>
      <c r="C283" s="115"/>
      <c r="D283" s="5"/>
      <c r="E283" s="10"/>
      <c r="F283" s="6"/>
      <c r="G283" s="7"/>
      <c r="K283" s="10" t="s">
        <v>93</v>
      </c>
      <c r="L283" s="115"/>
      <c r="M283" s="5"/>
      <c r="N283" s="4"/>
      <c r="O283" s="20" t="s">
        <v>103</v>
      </c>
      <c r="P283" s="117" t="s">
        <v>161</v>
      </c>
      <c r="R283" s="10" t="s">
        <v>93</v>
      </c>
      <c r="S283" s="115"/>
      <c r="T283" s="5"/>
      <c r="U283" s="4"/>
      <c r="V283" s="20" t="s">
        <v>103</v>
      </c>
      <c r="W283" s="117" t="s">
        <v>161</v>
      </c>
      <c r="Y283" s="10" t="s">
        <v>94</v>
      </c>
      <c r="Z283" s="115"/>
      <c r="AA283" s="5"/>
      <c r="AB283" s="10"/>
      <c r="AC283" s="6"/>
      <c r="AD283" s="7"/>
    </row>
    <row r="284" spans="2:30" ht="13.5" thickBot="1" x14ac:dyDescent="0.25">
      <c r="B284" s="10" t="s">
        <v>96</v>
      </c>
      <c r="C284" s="10"/>
      <c r="D284" s="4"/>
      <c r="E284" s="123"/>
      <c r="F284" s="12"/>
      <c r="G284" s="13"/>
      <c r="K284" s="10" t="s">
        <v>94</v>
      </c>
      <c r="L284" s="115"/>
      <c r="M284" s="5"/>
      <c r="N284" s="10"/>
      <c r="O284" s="6"/>
      <c r="P284" s="7"/>
      <c r="R284" s="10" t="s">
        <v>94</v>
      </c>
      <c r="S284" s="115"/>
      <c r="T284" s="5"/>
      <c r="U284" s="10"/>
      <c r="V284" s="6"/>
      <c r="W284" s="7"/>
      <c r="Y284" s="10" t="s">
        <v>96</v>
      </c>
      <c r="Z284" s="10"/>
      <c r="AA284" s="4"/>
      <c r="AB284" s="123"/>
      <c r="AC284" s="12"/>
      <c r="AD284" s="13"/>
    </row>
    <row r="285" spans="2:30" ht="13.5" thickBot="1" x14ac:dyDescent="0.25">
      <c r="B285" s="2"/>
      <c r="C285" s="2"/>
      <c r="D285" s="134">
        <v>0</v>
      </c>
      <c r="E285" s="116" t="e">
        <f>VLOOKUP(D285,'PLAN CONT'!$B$3:$C$1423,2,0)</f>
        <v>#N/A</v>
      </c>
      <c r="F285" s="9"/>
      <c r="G285" s="8"/>
      <c r="K285" s="10" t="s">
        <v>96</v>
      </c>
      <c r="L285" s="10"/>
      <c r="M285" s="4"/>
      <c r="N285" s="123"/>
      <c r="O285" s="12"/>
      <c r="P285" s="13"/>
      <c r="R285" s="10" t="s">
        <v>96</v>
      </c>
      <c r="S285" s="10"/>
      <c r="T285" s="4"/>
      <c r="U285" s="123"/>
      <c r="V285" s="12"/>
      <c r="W285" s="13"/>
      <c r="Y285" s="2"/>
      <c r="Z285" s="2"/>
      <c r="AA285" s="134">
        <v>0</v>
      </c>
      <c r="AB285" s="116" t="e">
        <f>VLOOKUP(AA285,'PLAN CONT'!$B$3:$C$1423,2,0)</f>
        <v>#N/A</v>
      </c>
      <c r="AC285" s="9"/>
      <c r="AD285" s="8"/>
    </row>
    <row r="286" spans="2:30" ht="13.5" thickBot="1" x14ac:dyDescent="0.25">
      <c r="B286" s="1091" t="s">
        <v>100</v>
      </c>
      <c r="C286" s="1093" t="s">
        <v>101</v>
      </c>
      <c r="D286" s="1095" t="s">
        <v>97</v>
      </c>
      <c r="E286" s="1096"/>
      <c r="F286" s="1098" t="s">
        <v>98</v>
      </c>
      <c r="G286" s="1099"/>
      <c r="K286" s="2"/>
      <c r="L286" s="2"/>
      <c r="M286" s="134">
        <v>0</v>
      </c>
      <c r="N286" s="116" t="e">
        <f>VLOOKUP(M286,'PLAN CONT'!$B$3:$C$1423,2,0)</f>
        <v>#N/A</v>
      </c>
      <c r="O286" s="9"/>
      <c r="P286" s="8"/>
      <c r="R286" s="2"/>
      <c r="S286" s="2"/>
      <c r="T286" s="134">
        <v>0</v>
      </c>
      <c r="U286" s="116" t="e">
        <f>VLOOKUP(T286,'PLAN CONT'!$B$3:$C$1423,2,0)</f>
        <v>#N/A</v>
      </c>
      <c r="V286" s="9"/>
      <c r="W286" s="8"/>
      <c r="Y286" s="1091" t="s">
        <v>100</v>
      </c>
      <c r="Z286" s="1093" t="s">
        <v>101</v>
      </c>
      <c r="AA286" s="1095" t="s">
        <v>97</v>
      </c>
      <c r="AB286" s="1096"/>
      <c r="AC286" s="1098" t="s">
        <v>98</v>
      </c>
      <c r="AD286" s="1099"/>
    </row>
    <row r="287" spans="2:30" x14ac:dyDescent="0.2">
      <c r="B287" s="1092"/>
      <c r="C287" s="1094"/>
      <c r="D287" s="1095"/>
      <c r="E287" s="1097"/>
      <c r="F287" s="133" t="s">
        <v>28</v>
      </c>
      <c r="G287" s="551" t="s">
        <v>29</v>
      </c>
      <c r="K287" s="1091" t="s">
        <v>100</v>
      </c>
      <c r="L287" s="1093" t="s">
        <v>101</v>
      </c>
      <c r="M287" s="1095" t="s">
        <v>97</v>
      </c>
      <c r="N287" s="1096"/>
      <c r="O287" s="1098" t="s">
        <v>98</v>
      </c>
      <c r="P287" s="1099"/>
      <c r="R287" s="1091" t="s">
        <v>100</v>
      </c>
      <c r="S287" s="1093" t="s">
        <v>101</v>
      </c>
      <c r="T287" s="1095" t="s">
        <v>97</v>
      </c>
      <c r="U287" s="1096"/>
      <c r="V287" s="1098" t="s">
        <v>98</v>
      </c>
      <c r="W287" s="1099"/>
      <c r="Y287" s="1092"/>
      <c r="Z287" s="1094"/>
      <c r="AA287" s="1095"/>
      <c r="AB287" s="1097"/>
      <c r="AC287" s="133" t="s">
        <v>28</v>
      </c>
      <c r="AD287" s="551" t="s">
        <v>29</v>
      </c>
    </row>
    <row r="288" spans="2:30" ht="15" x14ac:dyDescent="0.25">
      <c r="B288" s="16"/>
      <c r="C288" s="16"/>
      <c r="D288" s="17"/>
      <c r="E288" s="18"/>
      <c r="F288" s="124">
        <f ca="1">SUMIF('LIBRO DIARIO'!$H$10:$K$157,D285,'LIBRO DIARIO'!$J$10:$J$157)</f>
        <v>0</v>
      </c>
      <c r="G288" s="125">
        <f ca="1">SUMIF('LIBRO DIARIO'!$H$10:$K$157,D285,'LIBRO DIARIO'!$K$10:$K$157)</f>
        <v>0</v>
      </c>
      <c r="K288" s="1092"/>
      <c r="L288" s="1094"/>
      <c r="M288" s="1095"/>
      <c r="N288" s="1097"/>
      <c r="O288" s="133" t="s">
        <v>28</v>
      </c>
      <c r="P288" s="551" t="s">
        <v>29</v>
      </c>
      <c r="R288" s="1092"/>
      <c r="S288" s="1094"/>
      <c r="T288" s="1095"/>
      <c r="U288" s="1097"/>
      <c r="V288" s="133" t="s">
        <v>28</v>
      </c>
      <c r="W288" s="551" t="s">
        <v>29</v>
      </c>
      <c r="Y288" s="16"/>
      <c r="Z288" s="16"/>
      <c r="AA288" s="17"/>
      <c r="AB288" s="18"/>
      <c r="AC288" s="124">
        <f ca="1">SUMIF('LIBRO DIARIO'!$H$10:$K$157,AA285,'LIBRO DIARIO'!$J$10:$J$157)</f>
        <v>0</v>
      </c>
      <c r="AD288" s="125">
        <f ca="1">SUMIF('LIBRO DIARIO'!$H$10:$K$157,AA285,'LIBRO DIARIO'!$K$10:$K$157)</f>
        <v>0</v>
      </c>
    </row>
    <row r="289" spans="2:30" ht="15" x14ac:dyDescent="0.25">
      <c r="B289" s="16"/>
      <c r="C289" s="16"/>
      <c r="D289" s="17"/>
      <c r="E289" s="18"/>
      <c r="F289" s="126"/>
      <c r="G289" s="126"/>
      <c r="K289" s="16"/>
      <c r="L289" s="16"/>
      <c r="M289" s="17"/>
      <c r="N289" s="18"/>
      <c r="O289" s="124">
        <f ca="1">SUMIF('LIBRO DIARIO'!$H$10:$K$157,M286,'LIBRO DIARIO'!$J$10:$J$157)</f>
        <v>0</v>
      </c>
      <c r="P289" s="125">
        <f ca="1">SUMIF('LIBRO DIARIO'!$H$10:$K$157,M286,'LIBRO DIARIO'!$K$10:$K$157)</f>
        <v>0</v>
      </c>
      <c r="R289" s="16"/>
      <c r="S289" s="16"/>
      <c r="T289" s="17"/>
      <c r="U289" s="18"/>
      <c r="V289" s="124">
        <f ca="1">SUMIF('LIBRO DIARIO'!$H$10:$K$157,T286,'LIBRO DIARIO'!$J$10:$J$157)</f>
        <v>0</v>
      </c>
      <c r="W289" s="125">
        <f ca="1">SUMIF('LIBRO DIARIO'!$H$10:$K$157,T286,'LIBRO DIARIO'!$K$10:$K$157)</f>
        <v>0</v>
      </c>
      <c r="Y289" s="16"/>
      <c r="Z289" s="16"/>
      <c r="AA289" s="17"/>
      <c r="AB289" s="18"/>
      <c r="AC289" s="126"/>
      <c r="AD289" s="126"/>
    </row>
    <row r="290" spans="2:30" ht="15" x14ac:dyDescent="0.25">
      <c r="B290" s="16"/>
      <c r="C290" s="16"/>
      <c r="D290" s="17"/>
      <c r="E290" s="18"/>
      <c r="F290" s="126"/>
      <c r="G290" s="126"/>
      <c r="K290" s="16"/>
      <c r="L290" s="16"/>
      <c r="M290" s="17"/>
      <c r="N290" s="18"/>
      <c r="O290" s="126"/>
      <c r="P290" s="126"/>
      <c r="R290" s="16"/>
      <c r="S290" s="16"/>
      <c r="T290" s="17"/>
      <c r="U290" s="18"/>
      <c r="V290" s="126"/>
      <c r="W290" s="126"/>
      <c r="Y290" s="16"/>
      <c r="Z290" s="16"/>
      <c r="AA290" s="17"/>
      <c r="AB290" s="18"/>
      <c r="AC290" s="126"/>
      <c r="AD290" s="126"/>
    </row>
    <row r="291" spans="2:30" ht="15" x14ac:dyDescent="0.25">
      <c r="B291" s="16"/>
      <c r="C291" s="16"/>
      <c r="D291" s="17"/>
      <c r="E291" s="18"/>
      <c r="F291" s="126"/>
      <c r="G291" s="126"/>
      <c r="K291" s="16"/>
      <c r="L291" s="16"/>
      <c r="M291" s="17"/>
      <c r="N291" s="18"/>
      <c r="O291" s="126"/>
      <c r="P291" s="126"/>
      <c r="R291" s="16"/>
      <c r="S291" s="16"/>
      <c r="T291" s="17"/>
      <c r="U291" s="18"/>
      <c r="V291" s="126"/>
      <c r="W291" s="126"/>
      <c r="Y291" s="16"/>
      <c r="Z291" s="16"/>
      <c r="AA291" s="17"/>
      <c r="AB291" s="18"/>
      <c r="AC291" s="126"/>
      <c r="AD291" s="126"/>
    </row>
    <row r="292" spans="2:30" ht="15" x14ac:dyDescent="0.25">
      <c r="B292" s="16"/>
      <c r="C292" s="16"/>
      <c r="D292" s="17"/>
      <c r="E292" s="18"/>
      <c r="F292" s="126"/>
      <c r="G292" s="126"/>
      <c r="K292" s="16"/>
      <c r="L292" s="16"/>
      <c r="M292" s="17"/>
      <c r="N292" s="18"/>
      <c r="O292" s="126"/>
      <c r="P292" s="126"/>
      <c r="R292" s="16"/>
      <c r="S292" s="16"/>
      <c r="T292" s="17"/>
      <c r="U292" s="18"/>
      <c r="V292" s="126"/>
      <c r="W292" s="126"/>
      <c r="Y292" s="16"/>
      <c r="Z292" s="16"/>
      <c r="AA292" s="17"/>
      <c r="AB292" s="18"/>
      <c r="AC292" s="126"/>
      <c r="AD292" s="126"/>
    </row>
    <row r="293" spans="2:30" ht="15" x14ac:dyDescent="0.25">
      <c r="B293" s="16"/>
      <c r="C293" s="16"/>
      <c r="D293" s="17"/>
      <c r="E293" s="18"/>
      <c r="F293" s="126"/>
      <c r="G293" s="126"/>
      <c r="K293" s="16"/>
      <c r="L293" s="16"/>
      <c r="M293" s="17"/>
      <c r="N293" s="18"/>
      <c r="O293" s="126"/>
      <c r="P293" s="126"/>
      <c r="R293" s="16"/>
      <c r="S293" s="16"/>
      <c r="T293" s="17"/>
      <c r="U293" s="18"/>
      <c r="V293" s="126"/>
      <c r="W293" s="126"/>
      <c r="Y293" s="16"/>
      <c r="Z293" s="16"/>
      <c r="AA293" s="17"/>
      <c r="AB293" s="18"/>
      <c r="AC293" s="126"/>
      <c r="AD293" s="126"/>
    </row>
    <row r="294" spans="2:30" ht="15" x14ac:dyDescent="0.25">
      <c r="B294" s="16"/>
      <c r="C294" s="16"/>
      <c r="D294" s="17"/>
      <c r="E294" s="18"/>
      <c r="F294" s="126"/>
      <c r="G294" s="126"/>
      <c r="K294" s="16"/>
      <c r="L294" s="16"/>
      <c r="M294" s="17"/>
      <c r="N294" s="18"/>
      <c r="O294" s="126"/>
      <c r="P294" s="126"/>
      <c r="R294" s="16"/>
      <c r="S294" s="16"/>
      <c r="T294" s="17"/>
      <c r="U294" s="18"/>
      <c r="V294" s="126"/>
      <c r="W294" s="126"/>
      <c r="Y294" s="16"/>
      <c r="Z294" s="16"/>
      <c r="AA294" s="17"/>
      <c r="AB294" s="18"/>
      <c r="AC294" s="126"/>
      <c r="AD294" s="126"/>
    </row>
    <row r="295" spans="2:30" ht="15" x14ac:dyDescent="0.25">
      <c r="B295" s="16"/>
      <c r="C295" s="16"/>
      <c r="D295" s="17"/>
      <c r="E295" s="18"/>
      <c r="F295" s="126"/>
      <c r="G295" s="126"/>
      <c r="K295" s="16"/>
      <c r="L295" s="16"/>
      <c r="M295" s="17"/>
      <c r="N295" s="18"/>
      <c r="O295" s="126"/>
      <c r="P295" s="126"/>
      <c r="R295" s="16"/>
      <c r="S295" s="16"/>
      <c r="T295" s="17"/>
      <c r="U295" s="18"/>
      <c r="V295" s="126"/>
      <c r="W295" s="126"/>
      <c r="Y295" s="16"/>
      <c r="Z295" s="16"/>
      <c r="AA295" s="17"/>
      <c r="AB295" s="18"/>
      <c r="AC295" s="126"/>
      <c r="AD295" s="126"/>
    </row>
    <row r="296" spans="2:30" ht="15" x14ac:dyDescent="0.25">
      <c r="B296" s="16"/>
      <c r="C296" s="16"/>
      <c r="D296" s="17"/>
      <c r="E296" s="18"/>
      <c r="F296" s="126"/>
      <c r="G296" s="126"/>
      <c r="K296" s="16"/>
      <c r="L296" s="16"/>
      <c r="M296" s="17"/>
      <c r="N296" s="18"/>
      <c r="O296" s="126"/>
      <c r="P296" s="126"/>
      <c r="R296" s="16"/>
      <c r="S296" s="16"/>
      <c r="T296" s="17"/>
      <c r="U296" s="18"/>
      <c r="V296" s="126"/>
      <c r="W296" s="126"/>
      <c r="Y296" s="16"/>
      <c r="Z296" s="16"/>
      <c r="AA296" s="17"/>
      <c r="AB296" s="18"/>
      <c r="AC296" s="126"/>
      <c r="AD296" s="126"/>
    </row>
    <row r="297" spans="2:30" ht="15" x14ac:dyDescent="0.25">
      <c r="B297" s="17"/>
      <c r="C297" s="19"/>
      <c r="D297" s="19"/>
      <c r="E297" s="18" t="s">
        <v>102</v>
      </c>
      <c r="F297" s="126"/>
      <c r="G297" s="126"/>
      <c r="K297" s="16"/>
      <c r="L297" s="16"/>
      <c r="M297" s="17"/>
      <c r="N297" s="18"/>
      <c r="O297" s="126"/>
      <c r="P297" s="126"/>
      <c r="R297" s="16"/>
      <c r="S297" s="16"/>
      <c r="T297" s="17"/>
      <c r="U297" s="18"/>
      <c r="V297" s="126"/>
      <c r="W297" s="126"/>
      <c r="Y297" s="17"/>
      <c r="Z297" s="19"/>
      <c r="AA297" s="19"/>
      <c r="AB297" s="18" t="s">
        <v>102</v>
      </c>
      <c r="AC297" s="126"/>
      <c r="AD297" s="126"/>
    </row>
    <row r="298" spans="2:30" ht="15" x14ac:dyDescent="0.25">
      <c r="B298" s="170"/>
      <c r="C298" s="170"/>
      <c r="D298" s="170"/>
      <c r="E298" s="170"/>
      <c r="F298" s="170"/>
      <c r="G298" s="170"/>
      <c r="K298" s="17"/>
      <c r="L298" s="19"/>
      <c r="M298" s="19"/>
      <c r="N298" s="18" t="s">
        <v>102</v>
      </c>
      <c r="O298" s="126"/>
      <c r="P298" s="126"/>
      <c r="R298" s="17"/>
      <c r="S298" s="19"/>
      <c r="T298" s="19"/>
      <c r="U298" s="18" t="s">
        <v>102</v>
      </c>
      <c r="V298" s="126"/>
      <c r="W298" s="126"/>
      <c r="Y298" s="170"/>
      <c r="Z298" s="170"/>
      <c r="AA298" s="170"/>
      <c r="AB298" s="170"/>
      <c r="AC298" s="170"/>
      <c r="AD298" s="170"/>
    </row>
    <row r="299" spans="2:30" x14ac:dyDescent="0.2">
      <c r="B299" s="10" t="s">
        <v>93</v>
      </c>
      <c r="C299" s="115"/>
      <c r="D299" s="5"/>
      <c r="E299" s="4"/>
      <c r="F299" s="20" t="s">
        <v>103</v>
      </c>
      <c r="G299" s="117" t="s">
        <v>161</v>
      </c>
      <c r="K299" s="170"/>
      <c r="L299" s="170"/>
      <c r="M299" s="170"/>
      <c r="N299" s="170"/>
      <c r="O299" s="170"/>
      <c r="P299" s="170"/>
      <c r="Y299" s="10" t="s">
        <v>93</v>
      </c>
      <c r="Z299" s="115"/>
      <c r="AA299" s="5"/>
      <c r="AB299" s="4"/>
      <c r="AC299" s="20" t="s">
        <v>103</v>
      </c>
      <c r="AD299" s="117" t="s">
        <v>161</v>
      </c>
    </row>
    <row r="300" spans="2:30" x14ac:dyDescent="0.2">
      <c r="B300" s="10" t="s">
        <v>94</v>
      </c>
      <c r="C300" s="115"/>
      <c r="D300" s="5"/>
      <c r="E300" s="10"/>
      <c r="F300" s="6"/>
      <c r="G300" s="7"/>
      <c r="K300" s="10" t="s">
        <v>93</v>
      </c>
      <c r="L300" s="115"/>
      <c r="M300" s="5"/>
      <c r="N300" s="4"/>
      <c r="O300" s="20" t="s">
        <v>103</v>
      </c>
      <c r="P300" s="117" t="s">
        <v>161</v>
      </c>
      <c r="R300" s="10" t="s">
        <v>93</v>
      </c>
      <c r="S300" s="115"/>
      <c r="T300" s="5"/>
      <c r="U300" s="4"/>
      <c r="V300" s="20" t="s">
        <v>103</v>
      </c>
      <c r="W300" s="117" t="s">
        <v>161</v>
      </c>
      <c r="Y300" s="10" t="s">
        <v>94</v>
      </c>
      <c r="Z300" s="115"/>
      <c r="AA300" s="5"/>
      <c r="AB300" s="10"/>
      <c r="AC300" s="6"/>
      <c r="AD300" s="7"/>
    </row>
    <row r="301" spans="2:30" ht="13.5" thickBot="1" x14ac:dyDescent="0.25">
      <c r="B301" s="10" t="s">
        <v>96</v>
      </c>
      <c r="C301" s="10"/>
      <c r="D301" s="4"/>
      <c r="E301" s="123"/>
      <c r="F301" s="12"/>
      <c r="G301" s="13"/>
      <c r="K301" s="10" t="s">
        <v>94</v>
      </c>
      <c r="L301" s="115"/>
      <c r="M301" s="5"/>
      <c r="N301" s="10"/>
      <c r="O301" s="6"/>
      <c r="P301" s="7"/>
      <c r="R301" s="10" t="s">
        <v>94</v>
      </c>
      <c r="S301" s="115"/>
      <c r="T301" s="5"/>
      <c r="U301" s="10"/>
      <c r="V301" s="6"/>
      <c r="W301" s="7"/>
      <c r="Y301" s="10" t="s">
        <v>96</v>
      </c>
      <c r="Z301" s="10"/>
      <c r="AA301" s="4"/>
      <c r="AB301" s="123"/>
      <c r="AC301" s="12"/>
      <c r="AD301" s="13"/>
    </row>
    <row r="302" spans="2:30" ht="13.5" thickBot="1" x14ac:dyDescent="0.25">
      <c r="B302" s="2"/>
      <c r="C302" s="2"/>
      <c r="D302" s="134">
        <v>0</v>
      </c>
      <c r="E302" s="116" t="e">
        <f>VLOOKUP(D302,'PLAN CONT'!$B$3:$C$1423,2,0)</f>
        <v>#N/A</v>
      </c>
      <c r="F302" s="9"/>
      <c r="G302" s="8"/>
      <c r="K302" s="10" t="s">
        <v>96</v>
      </c>
      <c r="L302" s="10"/>
      <c r="M302" s="4"/>
      <c r="N302" s="123"/>
      <c r="O302" s="12"/>
      <c r="P302" s="13"/>
      <c r="R302" s="10" t="s">
        <v>96</v>
      </c>
      <c r="S302" s="10"/>
      <c r="T302" s="4"/>
      <c r="U302" s="123"/>
      <c r="V302" s="12"/>
      <c r="W302" s="13"/>
      <c r="Y302" s="2"/>
      <c r="Z302" s="2"/>
      <c r="AA302" s="134">
        <v>0</v>
      </c>
      <c r="AB302" s="116" t="e">
        <f>VLOOKUP(AA302,'PLAN CONT'!$B$3:$C$1423,2,0)</f>
        <v>#N/A</v>
      </c>
      <c r="AC302" s="9"/>
      <c r="AD302" s="8"/>
    </row>
    <row r="303" spans="2:30" ht="13.5" thickBot="1" x14ac:dyDescent="0.25">
      <c r="B303" s="1091" t="s">
        <v>100</v>
      </c>
      <c r="C303" s="1093" t="s">
        <v>101</v>
      </c>
      <c r="D303" s="1095" t="s">
        <v>97</v>
      </c>
      <c r="E303" s="1096"/>
      <c r="F303" s="1098" t="s">
        <v>98</v>
      </c>
      <c r="G303" s="1099"/>
      <c r="K303" s="2"/>
      <c r="L303" s="2"/>
      <c r="M303" s="134">
        <v>0</v>
      </c>
      <c r="N303" s="116" t="e">
        <f>VLOOKUP(M303,'PLAN CONT'!$B$3:$C$1423,2,0)</f>
        <v>#N/A</v>
      </c>
      <c r="O303" s="9"/>
      <c r="P303" s="8"/>
      <c r="R303" s="2"/>
      <c r="S303" s="2"/>
      <c r="T303" s="134">
        <v>0</v>
      </c>
      <c r="U303" s="116" t="e">
        <f>VLOOKUP(T303,'PLAN CONT'!$B$3:$C$1423,2,0)</f>
        <v>#N/A</v>
      </c>
      <c r="V303" s="9"/>
      <c r="W303" s="8"/>
      <c r="Y303" s="1091" t="s">
        <v>100</v>
      </c>
      <c r="Z303" s="1093" t="s">
        <v>101</v>
      </c>
      <c r="AA303" s="1095" t="s">
        <v>97</v>
      </c>
      <c r="AB303" s="1096"/>
      <c r="AC303" s="1098" t="s">
        <v>98</v>
      </c>
      <c r="AD303" s="1099"/>
    </row>
    <row r="304" spans="2:30" x14ac:dyDescent="0.2">
      <c r="B304" s="1092"/>
      <c r="C304" s="1094"/>
      <c r="D304" s="1095"/>
      <c r="E304" s="1097"/>
      <c r="F304" s="133" t="s">
        <v>28</v>
      </c>
      <c r="G304" s="551" t="s">
        <v>29</v>
      </c>
      <c r="K304" s="1091" t="s">
        <v>100</v>
      </c>
      <c r="L304" s="1093" t="s">
        <v>101</v>
      </c>
      <c r="M304" s="1095" t="s">
        <v>97</v>
      </c>
      <c r="N304" s="1096"/>
      <c r="O304" s="1098" t="s">
        <v>98</v>
      </c>
      <c r="P304" s="1099"/>
      <c r="R304" s="1091" t="s">
        <v>100</v>
      </c>
      <c r="S304" s="1093" t="s">
        <v>101</v>
      </c>
      <c r="T304" s="1095" t="s">
        <v>97</v>
      </c>
      <c r="U304" s="1096"/>
      <c r="V304" s="1098" t="s">
        <v>98</v>
      </c>
      <c r="W304" s="1099"/>
      <c r="Y304" s="1092"/>
      <c r="Z304" s="1094"/>
      <c r="AA304" s="1095"/>
      <c r="AB304" s="1097"/>
      <c r="AC304" s="133" t="s">
        <v>28</v>
      </c>
      <c r="AD304" s="551" t="s">
        <v>29</v>
      </c>
    </row>
    <row r="305" spans="2:30" ht="15" x14ac:dyDescent="0.25">
      <c r="B305" s="16"/>
      <c r="C305" s="16"/>
      <c r="D305" s="17"/>
      <c r="E305" s="18"/>
      <c r="F305" s="124">
        <f ca="1">SUMIF('LIBRO DIARIO'!$H$10:$K$157,D302,'LIBRO DIARIO'!$J$10:$J$157)</f>
        <v>0</v>
      </c>
      <c r="G305" s="125">
        <f ca="1">SUMIF('LIBRO DIARIO'!$H$10:$K$157,D302,'LIBRO DIARIO'!$K$10:$K$157)</f>
        <v>0</v>
      </c>
      <c r="K305" s="1092"/>
      <c r="L305" s="1094"/>
      <c r="M305" s="1095"/>
      <c r="N305" s="1097"/>
      <c r="O305" s="133" t="s">
        <v>28</v>
      </c>
      <c r="P305" s="551" t="s">
        <v>29</v>
      </c>
      <c r="R305" s="1092"/>
      <c r="S305" s="1094"/>
      <c r="T305" s="1095"/>
      <c r="U305" s="1097"/>
      <c r="V305" s="133" t="s">
        <v>28</v>
      </c>
      <c r="W305" s="551" t="s">
        <v>29</v>
      </c>
      <c r="Y305" s="16"/>
      <c r="Z305" s="16"/>
      <c r="AA305" s="17"/>
      <c r="AB305" s="18"/>
      <c r="AC305" s="124">
        <f ca="1">SUMIF('LIBRO DIARIO'!$H$10:$K$157,AA302,'LIBRO DIARIO'!$J$10:$J$157)</f>
        <v>0</v>
      </c>
      <c r="AD305" s="125">
        <f ca="1">SUMIF('LIBRO DIARIO'!$H$10:$K$157,AA302,'LIBRO DIARIO'!$K$10:$K$157)</f>
        <v>0</v>
      </c>
    </row>
    <row r="306" spans="2:30" ht="15" x14ac:dyDescent="0.25">
      <c r="B306" s="16"/>
      <c r="C306" s="16"/>
      <c r="D306" s="17"/>
      <c r="E306" s="18"/>
      <c r="F306" s="126"/>
      <c r="G306" s="126"/>
      <c r="K306" s="16"/>
      <c r="L306" s="16"/>
      <c r="M306" s="17"/>
      <c r="N306" s="18"/>
      <c r="O306" s="124">
        <f ca="1">SUMIF('LIBRO DIARIO'!$H$10:$K$157,M303,'LIBRO DIARIO'!$J$10:$J$157)</f>
        <v>0</v>
      </c>
      <c r="P306" s="125">
        <f ca="1">SUMIF('LIBRO DIARIO'!$H$10:$K$157,M303,'LIBRO DIARIO'!$K$10:$K$157)</f>
        <v>0</v>
      </c>
      <c r="R306" s="16"/>
      <c r="S306" s="16"/>
      <c r="T306" s="17"/>
      <c r="U306" s="18"/>
      <c r="V306" s="124">
        <f ca="1">SUMIF('LIBRO DIARIO'!$H$10:$K$157,T303,'LIBRO DIARIO'!$J$10:$J$157)</f>
        <v>0</v>
      </c>
      <c r="W306" s="125">
        <f ca="1">SUMIF('LIBRO DIARIO'!$H$10:$K$157,T303,'LIBRO DIARIO'!$K$10:$K$157)</f>
        <v>0</v>
      </c>
      <c r="Y306" s="16"/>
      <c r="Z306" s="16"/>
      <c r="AA306" s="17"/>
      <c r="AB306" s="18"/>
      <c r="AC306" s="126"/>
      <c r="AD306" s="126"/>
    </row>
    <row r="307" spans="2:30" ht="15" x14ac:dyDescent="0.25">
      <c r="B307" s="16"/>
      <c r="C307" s="16"/>
      <c r="D307" s="17"/>
      <c r="E307" s="18"/>
      <c r="F307" s="126"/>
      <c r="G307" s="126"/>
      <c r="K307" s="16"/>
      <c r="L307" s="16"/>
      <c r="M307" s="17"/>
      <c r="N307" s="18"/>
      <c r="O307" s="126"/>
      <c r="P307" s="126"/>
      <c r="R307" s="16"/>
      <c r="S307" s="16"/>
      <c r="T307" s="17"/>
      <c r="U307" s="18"/>
      <c r="V307" s="126"/>
      <c r="W307" s="126"/>
      <c r="Y307" s="16"/>
      <c r="Z307" s="16"/>
      <c r="AA307" s="17"/>
      <c r="AB307" s="18"/>
      <c r="AC307" s="126"/>
      <c r="AD307" s="126"/>
    </row>
    <row r="308" spans="2:30" ht="15" x14ac:dyDescent="0.25">
      <c r="B308" s="16"/>
      <c r="C308" s="16"/>
      <c r="D308" s="17"/>
      <c r="E308" s="18"/>
      <c r="F308" s="126"/>
      <c r="G308" s="126"/>
      <c r="K308" s="16"/>
      <c r="L308" s="16"/>
      <c r="M308" s="17"/>
      <c r="N308" s="18"/>
      <c r="O308" s="126"/>
      <c r="P308" s="126"/>
      <c r="R308" s="16"/>
      <c r="S308" s="16"/>
      <c r="T308" s="17"/>
      <c r="U308" s="18"/>
      <c r="V308" s="126"/>
      <c r="W308" s="126"/>
      <c r="Y308" s="16"/>
      <c r="Z308" s="16"/>
      <c r="AA308" s="17"/>
      <c r="AB308" s="18"/>
      <c r="AC308" s="126"/>
      <c r="AD308" s="126"/>
    </row>
    <row r="309" spans="2:30" ht="15" x14ac:dyDescent="0.25">
      <c r="B309" s="16"/>
      <c r="C309" s="16"/>
      <c r="D309" s="17"/>
      <c r="E309" s="18"/>
      <c r="F309" s="126"/>
      <c r="G309" s="126"/>
      <c r="K309" s="16"/>
      <c r="L309" s="16"/>
      <c r="M309" s="17"/>
      <c r="N309" s="18"/>
      <c r="O309" s="126"/>
      <c r="P309" s="126"/>
      <c r="R309" s="16"/>
      <c r="S309" s="16"/>
      <c r="T309" s="17"/>
      <c r="U309" s="18"/>
      <c r="V309" s="126"/>
      <c r="W309" s="126"/>
      <c r="Y309" s="16"/>
      <c r="Z309" s="16"/>
      <c r="AA309" s="17"/>
      <c r="AB309" s="18"/>
      <c r="AC309" s="126"/>
      <c r="AD309" s="126"/>
    </row>
    <row r="310" spans="2:30" ht="15" x14ac:dyDescent="0.25">
      <c r="B310" s="16"/>
      <c r="C310" s="16"/>
      <c r="D310" s="17"/>
      <c r="E310" s="18"/>
      <c r="F310" s="126"/>
      <c r="G310" s="126"/>
      <c r="K310" s="16"/>
      <c r="L310" s="16"/>
      <c r="M310" s="17"/>
      <c r="N310" s="18"/>
      <c r="O310" s="126"/>
      <c r="P310" s="126"/>
      <c r="R310" s="16"/>
      <c r="S310" s="16"/>
      <c r="T310" s="17"/>
      <c r="U310" s="18"/>
      <c r="V310" s="126"/>
      <c r="W310" s="126"/>
      <c r="Y310" s="16"/>
      <c r="Z310" s="16"/>
      <c r="AA310" s="17"/>
      <c r="AB310" s="18"/>
      <c r="AC310" s="126"/>
      <c r="AD310" s="126"/>
    </row>
    <row r="311" spans="2:30" ht="15" x14ac:dyDescent="0.25">
      <c r="B311" s="16"/>
      <c r="C311" s="16"/>
      <c r="D311" s="17"/>
      <c r="E311" s="18"/>
      <c r="F311" s="126"/>
      <c r="G311" s="126"/>
      <c r="K311" s="16"/>
      <c r="L311" s="16"/>
      <c r="M311" s="17"/>
      <c r="N311" s="18"/>
      <c r="O311" s="126"/>
      <c r="P311" s="126"/>
      <c r="R311" s="16"/>
      <c r="S311" s="16"/>
      <c r="T311" s="17"/>
      <c r="U311" s="18"/>
      <c r="V311" s="126"/>
      <c r="W311" s="126"/>
      <c r="Y311" s="16"/>
      <c r="Z311" s="16"/>
      <c r="AA311" s="17"/>
      <c r="AB311" s="18"/>
      <c r="AC311" s="126"/>
      <c r="AD311" s="126"/>
    </row>
    <row r="312" spans="2:30" ht="15" x14ac:dyDescent="0.25">
      <c r="B312" s="16"/>
      <c r="C312" s="16"/>
      <c r="D312" s="17"/>
      <c r="E312" s="18"/>
      <c r="F312" s="126"/>
      <c r="G312" s="126"/>
      <c r="K312" s="16"/>
      <c r="L312" s="16"/>
      <c r="M312" s="17"/>
      <c r="N312" s="18"/>
      <c r="O312" s="126"/>
      <c r="P312" s="126"/>
      <c r="R312" s="16"/>
      <c r="S312" s="16"/>
      <c r="T312" s="17"/>
      <c r="U312" s="18"/>
      <c r="V312" s="126"/>
      <c r="W312" s="126"/>
      <c r="Y312" s="16"/>
      <c r="Z312" s="16"/>
      <c r="AA312" s="17"/>
      <c r="AB312" s="18"/>
      <c r="AC312" s="126"/>
      <c r="AD312" s="126"/>
    </row>
    <row r="313" spans="2:30" ht="15" x14ac:dyDescent="0.25">
      <c r="B313" s="16"/>
      <c r="C313" s="16"/>
      <c r="D313" s="17"/>
      <c r="E313" s="18"/>
      <c r="F313" s="126"/>
      <c r="G313" s="126"/>
      <c r="K313" s="16"/>
      <c r="L313" s="16"/>
      <c r="M313" s="17"/>
      <c r="N313" s="18"/>
      <c r="O313" s="126"/>
      <c r="P313" s="126"/>
      <c r="R313" s="16"/>
      <c r="S313" s="16"/>
      <c r="T313" s="17"/>
      <c r="U313" s="18"/>
      <c r="V313" s="126"/>
      <c r="W313" s="126"/>
      <c r="Y313" s="16"/>
      <c r="Z313" s="16"/>
      <c r="AA313" s="17"/>
      <c r="AB313" s="18"/>
      <c r="AC313" s="126"/>
      <c r="AD313" s="126"/>
    </row>
    <row r="314" spans="2:30" ht="15" x14ac:dyDescent="0.25">
      <c r="B314" s="17"/>
      <c r="C314" s="19"/>
      <c r="D314" s="19"/>
      <c r="E314" s="18" t="s">
        <v>102</v>
      </c>
      <c r="F314" s="126"/>
      <c r="G314" s="126"/>
      <c r="K314" s="16"/>
      <c r="L314" s="16"/>
      <c r="M314" s="17"/>
      <c r="N314" s="18"/>
      <c r="O314" s="126"/>
      <c r="P314" s="126"/>
      <c r="R314" s="16"/>
      <c r="S314" s="16"/>
      <c r="T314" s="17"/>
      <c r="U314" s="18"/>
      <c r="V314" s="126"/>
      <c r="W314" s="126"/>
      <c r="Y314" s="17"/>
      <c r="Z314" s="19"/>
      <c r="AA314" s="19"/>
      <c r="AB314" s="18" t="s">
        <v>102</v>
      </c>
      <c r="AC314" s="126"/>
      <c r="AD314" s="126"/>
    </row>
    <row r="315" spans="2:30" ht="15" x14ac:dyDescent="0.25">
      <c r="B315" s="170"/>
      <c r="C315" s="170"/>
      <c r="D315" s="170"/>
      <c r="E315" s="170"/>
      <c r="F315" s="170"/>
      <c r="G315" s="170"/>
      <c r="K315" s="17"/>
      <c r="L315" s="19"/>
      <c r="M315" s="19"/>
      <c r="N315" s="18" t="s">
        <v>102</v>
      </c>
      <c r="O315" s="126"/>
      <c r="P315" s="126"/>
      <c r="R315" s="17"/>
      <c r="S315" s="19"/>
      <c r="T315" s="19"/>
      <c r="U315" s="18" t="s">
        <v>102</v>
      </c>
      <c r="V315" s="126"/>
      <c r="W315" s="126"/>
      <c r="Y315" s="170"/>
      <c r="Z315" s="170"/>
      <c r="AA315" s="170"/>
      <c r="AB315" s="170"/>
      <c r="AC315" s="170"/>
      <c r="AD315" s="170"/>
    </row>
    <row r="316" spans="2:30" x14ac:dyDescent="0.2">
      <c r="B316" s="10" t="s">
        <v>93</v>
      </c>
      <c r="C316" s="115"/>
      <c r="D316" s="5"/>
      <c r="E316" s="4"/>
      <c r="F316" s="20" t="s">
        <v>103</v>
      </c>
      <c r="G316" s="117" t="s">
        <v>161</v>
      </c>
      <c r="K316" s="170"/>
      <c r="L316" s="170"/>
      <c r="M316" s="170"/>
      <c r="N316" s="170"/>
      <c r="O316" s="170"/>
      <c r="P316" s="170"/>
      <c r="Y316" s="10" t="s">
        <v>93</v>
      </c>
      <c r="Z316" s="115"/>
      <c r="AA316" s="5"/>
      <c r="AB316" s="4"/>
      <c r="AC316" s="20" t="s">
        <v>103</v>
      </c>
      <c r="AD316" s="117" t="s">
        <v>161</v>
      </c>
    </row>
    <row r="317" spans="2:30" x14ac:dyDescent="0.2">
      <c r="B317" s="10" t="s">
        <v>94</v>
      </c>
      <c r="C317" s="115"/>
      <c r="D317" s="5"/>
      <c r="E317" s="10"/>
      <c r="F317" s="6"/>
      <c r="G317" s="7"/>
      <c r="K317" s="10" t="s">
        <v>93</v>
      </c>
      <c r="L317" s="115"/>
      <c r="M317" s="5"/>
      <c r="N317" s="4"/>
      <c r="O317" s="20" t="s">
        <v>103</v>
      </c>
      <c r="P317" s="117" t="s">
        <v>161</v>
      </c>
      <c r="R317" s="10" t="s">
        <v>93</v>
      </c>
      <c r="S317" s="115"/>
      <c r="T317" s="5"/>
      <c r="U317" s="4"/>
      <c r="V317" s="20" t="s">
        <v>103</v>
      </c>
      <c r="W317" s="117" t="s">
        <v>161</v>
      </c>
      <c r="Y317" s="10" t="s">
        <v>94</v>
      </c>
      <c r="Z317" s="115"/>
      <c r="AA317" s="5"/>
      <c r="AB317" s="10"/>
      <c r="AC317" s="6"/>
      <c r="AD317" s="7"/>
    </row>
    <row r="318" spans="2:30" ht="13.5" thickBot="1" x14ac:dyDescent="0.25">
      <c r="B318" s="10" t="s">
        <v>96</v>
      </c>
      <c r="C318" s="10"/>
      <c r="D318" s="4"/>
      <c r="E318" s="123"/>
      <c r="F318" s="12"/>
      <c r="G318" s="13"/>
      <c r="K318" s="10" t="s">
        <v>94</v>
      </c>
      <c r="L318" s="115"/>
      <c r="M318" s="5"/>
      <c r="N318" s="10"/>
      <c r="O318" s="6"/>
      <c r="P318" s="7"/>
      <c r="R318" s="10" t="s">
        <v>94</v>
      </c>
      <c r="S318" s="115"/>
      <c r="T318" s="5"/>
      <c r="U318" s="10"/>
      <c r="V318" s="6"/>
      <c r="W318" s="7"/>
      <c r="Y318" s="10" t="s">
        <v>96</v>
      </c>
      <c r="Z318" s="10"/>
      <c r="AA318" s="4"/>
      <c r="AB318" s="123"/>
      <c r="AC318" s="12"/>
      <c r="AD318" s="13"/>
    </row>
    <row r="319" spans="2:30" ht="13.5" thickBot="1" x14ac:dyDescent="0.25">
      <c r="B319" s="2"/>
      <c r="C319" s="2"/>
      <c r="D319" s="134">
        <v>0</v>
      </c>
      <c r="E319" s="116" t="e">
        <f>VLOOKUP(D319,'PLAN CONT'!$B$3:$C$1423,2,0)</f>
        <v>#N/A</v>
      </c>
      <c r="F319" s="9"/>
      <c r="G319" s="8"/>
      <c r="K319" s="10" t="s">
        <v>96</v>
      </c>
      <c r="L319" s="10"/>
      <c r="M319" s="4"/>
      <c r="N319" s="123"/>
      <c r="O319" s="12"/>
      <c r="P319" s="13"/>
      <c r="R319" s="10" t="s">
        <v>96</v>
      </c>
      <c r="S319" s="10"/>
      <c r="T319" s="4"/>
      <c r="U319" s="123"/>
      <c r="V319" s="12"/>
      <c r="W319" s="13"/>
      <c r="Y319" s="2"/>
      <c r="Z319" s="2"/>
      <c r="AA319" s="134">
        <v>0</v>
      </c>
      <c r="AB319" s="116" t="e">
        <f>VLOOKUP(AA319,'PLAN CONT'!$B$3:$C$1423,2,0)</f>
        <v>#N/A</v>
      </c>
      <c r="AC319" s="9"/>
      <c r="AD319" s="8"/>
    </row>
    <row r="320" spans="2:30" ht="13.5" thickBot="1" x14ac:dyDescent="0.25">
      <c r="B320" s="1091" t="s">
        <v>100</v>
      </c>
      <c r="C320" s="1093" t="s">
        <v>101</v>
      </c>
      <c r="D320" s="1095" t="s">
        <v>97</v>
      </c>
      <c r="E320" s="1096"/>
      <c r="F320" s="1098" t="s">
        <v>98</v>
      </c>
      <c r="G320" s="1099"/>
      <c r="K320" s="2"/>
      <c r="L320" s="2"/>
      <c r="M320" s="134">
        <v>0</v>
      </c>
      <c r="N320" s="116" t="e">
        <f>VLOOKUP(M320,'PLAN CONT'!$B$3:$C$1423,2,0)</f>
        <v>#N/A</v>
      </c>
      <c r="O320" s="9"/>
      <c r="P320" s="8"/>
      <c r="R320" s="2"/>
      <c r="S320" s="2"/>
      <c r="T320" s="134">
        <v>0</v>
      </c>
      <c r="U320" s="116" t="e">
        <f>VLOOKUP(T320,'PLAN CONT'!$B$3:$C$1423,2,0)</f>
        <v>#N/A</v>
      </c>
      <c r="V320" s="9"/>
      <c r="W320" s="8"/>
      <c r="Y320" s="1091" t="s">
        <v>100</v>
      </c>
      <c r="Z320" s="1093" t="s">
        <v>101</v>
      </c>
      <c r="AA320" s="1095" t="s">
        <v>97</v>
      </c>
      <c r="AB320" s="1096"/>
      <c r="AC320" s="1098" t="s">
        <v>98</v>
      </c>
      <c r="AD320" s="1099"/>
    </row>
    <row r="321" spans="2:30" x14ac:dyDescent="0.2">
      <c r="B321" s="1092"/>
      <c r="C321" s="1094"/>
      <c r="D321" s="1095"/>
      <c r="E321" s="1097"/>
      <c r="F321" s="133" t="s">
        <v>28</v>
      </c>
      <c r="G321" s="551" t="s">
        <v>29</v>
      </c>
      <c r="K321" s="1091" t="s">
        <v>100</v>
      </c>
      <c r="L321" s="1093" t="s">
        <v>101</v>
      </c>
      <c r="M321" s="1095" t="s">
        <v>97</v>
      </c>
      <c r="N321" s="1096"/>
      <c r="O321" s="1098" t="s">
        <v>98</v>
      </c>
      <c r="P321" s="1099"/>
      <c r="R321" s="1091" t="s">
        <v>100</v>
      </c>
      <c r="S321" s="1093" t="s">
        <v>101</v>
      </c>
      <c r="T321" s="1095" t="s">
        <v>97</v>
      </c>
      <c r="U321" s="1096"/>
      <c r="V321" s="1098" t="s">
        <v>98</v>
      </c>
      <c r="W321" s="1099"/>
      <c r="Y321" s="1092"/>
      <c r="Z321" s="1094"/>
      <c r="AA321" s="1095"/>
      <c r="AB321" s="1097"/>
      <c r="AC321" s="133" t="s">
        <v>28</v>
      </c>
      <c r="AD321" s="551" t="s">
        <v>29</v>
      </c>
    </row>
    <row r="322" spans="2:30" ht="15" x14ac:dyDescent="0.25">
      <c r="B322" s="16"/>
      <c r="C322" s="16"/>
      <c r="D322" s="17"/>
      <c r="E322" s="18"/>
      <c r="F322" s="124">
        <f ca="1">SUMIF('LIBRO DIARIO'!$H$10:$K$157,D319,'LIBRO DIARIO'!$J$10:$J$157)</f>
        <v>0</v>
      </c>
      <c r="G322" s="125">
        <f ca="1">SUMIF('LIBRO DIARIO'!$H$10:$K$157,D319,'LIBRO DIARIO'!$K$10:$K$157)</f>
        <v>0</v>
      </c>
      <c r="K322" s="1092"/>
      <c r="L322" s="1094"/>
      <c r="M322" s="1095"/>
      <c r="N322" s="1097"/>
      <c r="O322" s="133" t="s">
        <v>28</v>
      </c>
      <c r="P322" s="551" t="s">
        <v>29</v>
      </c>
      <c r="R322" s="1092"/>
      <c r="S322" s="1094"/>
      <c r="T322" s="1095"/>
      <c r="U322" s="1097"/>
      <c r="V322" s="133" t="s">
        <v>28</v>
      </c>
      <c r="W322" s="551" t="s">
        <v>29</v>
      </c>
      <c r="Y322" s="16"/>
      <c r="Z322" s="16"/>
      <c r="AA322" s="17"/>
      <c r="AB322" s="18"/>
      <c r="AC322" s="124">
        <f ca="1">SUMIF('LIBRO DIARIO'!$H$10:$K$157,AA319,'LIBRO DIARIO'!$J$10:$J$157)</f>
        <v>0</v>
      </c>
      <c r="AD322" s="125">
        <f ca="1">SUMIF('LIBRO DIARIO'!$H$10:$K$157,AA319,'LIBRO DIARIO'!$K$10:$K$157)</f>
        <v>0</v>
      </c>
    </row>
    <row r="323" spans="2:30" ht="15" x14ac:dyDescent="0.25">
      <c r="B323" s="16"/>
      <c r="C323" s="16"/>
      <c r="D323" s="17"/>
      <c r="E323" s="18"/>
      <c r="F323" s="126"/>
      <c r="G323" s="126"/>
      <c r="K323" s="16"/>
      <c r="L323" s="16"/>
      <c r="M323" s="17"/>
      <c r="N323" s="18"/>
      <c r="O323" s="124">
        <f ca="1">SUMIF('LIBRO DIARIO'!$H$10:$K$157,M320,'LIBRO DIARIO'!$J$10:$J$157)</f>
        <v>0</v>
      </c>
      <c r="P323" s="125">
        <f ca="1">SUMIF('LIBRO DIARIO'!$H$10:$K$157,M320,'LIBRO DIARIO'!$K$10:$K$157)</f>
        <v>0</v>
      </c>
      <c r="R323" s="16"/>
      <c r="S323" s="16"/>
      <c r="T323" s="17"/>
      <c r="U323" s="18"/>
      <c r="V323" s="124">
        <f ca="1">SUMIF('LIBRO DIARIO'!$H$10:$K$157,T320,'LIBRO DIARIO'!$J$10:$J$157)</f>
        <v>0</v>
      </c>
      <c r="W323" s="125">
        <f ca="1">SUMIF('LIBRO DIARIO'!$H$10:$K$157,T320,'LIBRO DIARIO'!$K$10:$K$157)</f>
        <v>0</v>
      </c>
      <c r="Y323" s="16"/>
      <c r="Z323" s="16"/>
      <c r="AA323" s="17"/>
      <c r="AB323" s="18"/>
      <c r="AC323" s="126"/>
      <c r="AD323" s="126"/>
    </row>
    <row r="324" spans="2:30" ht="15" x14ac:dyDescent="0.25">
      <c r="B324" s="16"/>
      <c r="C324" s="16"/>
      <c r="D324" s="17"/>
      <c r="E324" s="18"/>
      <c r="F324" s="126"/>
      <c r="G324" s="126"/>
      <c r="K324" s="16"/>
      <c r="L324" s="16"/>
      <c r="M324" s="17"/>
      <c r="N324" s="18"/>
      <c r="O324" s="126"/>
      <c r="P324" s="126"/>
      <c r="R324" s="16"/>
      <c r="S324" s="16"/>
      <c r="T324" s="17"/>
      <c r="U324" s="18"/>
      <c r="V324" s="126"/>
      <c r="W324" s="126"/>
      <c r="Y324" s="16"/>
      <c r="Z324" s="16"/>
      <c r="AA324" s="17"/>
      <c r="AB324" s="18"/>
      <c r="AC324" s="126"/>
      <c r="AD324" s="126"/>
    </row>
    <row r="325" spans="2:30" ht="15" x14ac:dyDescent="0.25">
      <c r="B325" s="16"/>
      <c r="C325" s="16"/>
      <c r="D325" s="17"/>
      <c r="E325" s="18"/>
      <c r="F325" s="126"/>
      <c r="G325" s="126"/>
      <c r="K325" s="16"/>
      <c r="L325" s="16"/>
      <c r="M325" s="17"/>
      <c r="N325" s="18"/>
      <c r="O325" s="126"/>
      <c r="P325" s="126"/>
      <c r="R325" s="16"/>
      <c r="S325" s="16"/>
      <c r="T325" s="17"/>
      <c r="U325" s="18"/>
      <c r="V325" s="126"/>
      <c r="W325" s="126"/>
      <c r="Y325" s="16"/>
      <c r="Z325" s="16"/>
      <c r="AA325" s="17"/>
      <c r="AB325" s="18"/>
      <c r="AC325" s="126"/>
      <c r="AD325" s="126"/>
    </row>
    <row r="326" spans="2:30" ht="15" x14ac:dyDescent="0.25">
      <c r="B326" s="16"/>
      <c r="C326" s="16"/>
      <c r="D326" s="17"/>
      <c r="E326" s="18"/>
      <c r="F326" s="126"/>
      <c r="G326" s="126"/>
      <c r="K326" s="16"/>
      <c r="L326" s="16"/>
      <c r="M326" s="17"/>
      <c r="N326" s="18"/>
      <c r="O326" s="126"/>
      <c r="P326" s="126"/>
      <c r="R326" s="16"/>
      <c r="S326" s="16"/>
      <c r="T326" s="17"/>
      <c r="U326" s="18"/>
      <c r="V326" s="126"/>
      <c r="W326" s="126"/>
      <c r="Y326" s="16"/>
      <c r="Z326" s="16"/>
      <c r="AA326" s="17"/>
      <c r="AB326" s="18"/>
      <c r="AC326" s="126"/>
      <c r="AD326" s="126"/>
    </row>
    <row r="327" spans="2:30" ht="15" x14ac:dyDescent="0.25">
      <c r="B327" s="16"/>
      <c r="C327" s="16"/>
      <c r="D327" s="17"/>
      <c r="E327" s="18"/>
      <c r="F327" s="126"/>
      <c r="G327" s="126"/>
      <c r="K327" s="16"/>
      <c r="L327" s="16"/>
      <c r="M327" s="17"/>
      <c r="N327" s="18"/>
      <c r="O327" s="126"/>
      <c r="P327" s="126"/>
      <c r="R327" s="16"/>
      <c r="S327" s="16"/>
      <c r="T327" s="17"/>
      <c r="U327" s="18"/>
      <c r="V327" s="126"/>
      <c r="W327" s="126"/>
      <c r="Y327" s="16"/>
      <c r="Z327" s="16"/>
      <c r="AA327" s="17"/>
      <c r="AB327" s="18"/>
      <c r="AC327" s="126"/>
      <c r="AD327" s="126"/>
    </row>
    <row r="328" spans="2:30" ht="15" x14ac:dyDescent="0.25">
      <c r="B328" s="16"/>
      <c r="C328" s="16"/>
      <c r="D328" s="17"/>
      <c r="E328" s="18"/>
      <c r="F328" s="126"/>
      <c r="G328" s="126"/>
      <c r="K328" s="16"/>
      <c r="L328" s="16"/>
      <c r="M328" s="17"/>
      <c r="N328" s="18"/>
      <c r="O328" s="126"/>
      <c r="P328" s="126"/>
      <c r="R328" s="16"/>
      <c r="S328" s="16"/>
      <c r="T328" s="17"/>
      <c r="U328" s="18"/>
      <c r="V328" s="126"/>
      <c r="W328" s="126"/>
      <c r="Y328" s="16"/>
      <c r="Z328" s="16"/>
      <c r="AA328" s="17"/>
      <c r="AB328" s="18"/>
      <c r="AC328" s="126"/>
      <c r="AD328" s="126"/>
    </row>
    <row r="329" spans="2:30" ht="15" x14ac:dyDescent="0.25">
      <c r="B329" s="16"/>
      <c r="C329" s="16"/>
      <c r="D329" s="17"/>
      <c r="E329" s="18"/>
      <c r="F329" s="126"/>
      <c r="G329" s="126"/>
      <c r="K329" s="16"/>
      <c r="L329" s="16"/>
      <c r="M329" s="17"/>
      <c r="N329" s="18"/>
      <c r="O329" s="126"/>
      <c r="P329" s="126"/>
      <c r="R329" s="16"/>
      <c r="S329" s="16"/>
      <c r="T329" s="17"/>
      <c r="U329" s="18"/>
      <c r="V329" s="126"/>
      <c r="W329" s="126"/>
      <c r="Y329" s="16"/>
      <c r="Z329" s="16"/>
      <c r="AA329" s="17"/>
      <c r="AB329" s="18"/>
      <c r="AC329" s="126"/>
      <c r="AD329" s="126"/>
    </row>
    <row r="330" spans="2:30" ht="15" x14ac:dyDescent="0.25">
      <c r="B330" s="16"/>
      <c r="C330" s="16"/>
      <c r="D330" s="17"/>
      <c r="E330" s="18"/>
      <c r="F330" s="126"/>
      <c r="G330" s="126"/>
      <c r="K330" s="16"/>
      <c r="L330" s="16"/>
      <c r="M330" s="17"/>
      <c r="N330" s="18"/>
      <c r="O330" s="126"/>
      <c r="P330" s="126"/>
      <c r="R330" s="16"/>
      <c r="S330" s="16"/>
      <c r="T330" s="17"/>
      <c r="U330" s="18"/>
      <c r="V330" s="126"/>
      <c r="W330" s="126"/>
      <c r="Y330" s="16"/>
      <c r="Z330" s="16"/>
      <c r="AA330" s="17"/>
      <c r="AB330" s="18"/>
      <c r="AC330" s="126"/>
      <c r="AD330" s="126"/>
    </row>
    <row r="331" spans="2:30" ht="15" x14ac:dyDescent="0.25">
      <c r="B331" s="17"/>
      <c r="C331" s="19"/>
      <c r="D331" s="19"/>
      <c r="E331" s="18" t="s">
        <v>102</v>
      </c>
      <c r="F331" s="126"/>
      <c r="G331" s="126"/>
      <c r="K331" s="16"/>
      <c r="L331" s="16"/>
      <c r="M331" s="17"/>
      <c r="N331" s="18"/>
      <c r="O331" s="126"/>
      <c r="P331" s="126"/>
      <c r="R331" s="16"/>
      <c r="S331" s="16"/>
      <c r="T331" s="17"/>
      <c r="U331" s="18"/>
      <c r="V331" s="126"/>
      <c r="W331" s="126"/>
      <c r="Y331" s="17"/>
      <c r="Z331" s="19"/>
      <c r="AA331" s="19"/>
      <c r="AB331" s="18" t="s">
        <v>102</v>
      </c>
      <c r="AC331" s="126"/>
      <c r="AD331" s="126"/>
    </row>
    <row r="332" spans="2:30" ht="15" x14ac:dyDescent="0.25">
      <c r="B332" s="170"/>
      <c r="C332" s="170"/>
      <c r="D332" s="170"/>
      <c r="E332" s="170"/>
      <c r="F332" s="170"/>
      <c r="G332" s="170"/>
      <c r="K332" s="17"/>
      <c r="L332" s="19"/>
      <c r="M332" s="19"/>
      <c r="N332" s="18" t="s">
        <v>102</v>
      </c>
      <c r="O332" s="126"/>
      <c r="P332" s="126"/>
      <c r="R332" s="17"/>
      <c r="S332" s="19"/>
      <c r="T332" s="19"/>
      <c r="U332" s="18" t="s">
        <v>102</v>
      </c>
      <c r="V332" s="126"/>
      <c r="W332" s="126"/>
      <c r="Y332" s="170"/>
      <c r="Z332" s="170"/>
      <c r="AA332" s="170"/>
      <c r="AB332" s="170"/>
      <c r="AC332" s="170"/>
      <c r="AD332" s="170"/>
    </row>
    <row r="333" spans="2:30" x14ac:dyDescent="0.2">
      <c r="B333" s="10" t="s">
        <v>93</v>
      </c>
      <c r="C333" s="115"/>
      <c r="D333" s="5"/>
      <c r="E333" s="4"/>
      <c r="F333" s="20" t="s">
        <v>103</v>
      </c>
      <c r="G333" s="117" t="s">
        <v>161</v>
      </c>
      <c r="K333" s="170"/>
      <c r="L333" s="170"/>
      <c r="M333" s="170"/>
      <c r="N333" s="170"/>
      <c r="O333" s="170"/>
      <c r="P333" s="170"/>
      <c r="Y333" s="10" t="s">
        <v>93</v>
      </c>
      <c r="Z333" s="115"/>
      <c r="AA333" s="5"/>
      <c r="AB333" s="4"/>
      <c r="AC333" s="20" t="s">
        <v>103</v>
      </c>
      <c r="AD333" s="117" t="s">
        <v>161</v>
      </c>
    </row>
    <row r="334" spans="2:30" x14ac:dyDescent="0.2">
      <c r="B334" s="10" t="s">
        <v>94</v>
      </c>
      <c r="C334" s="115"/>
      <c r="D334" s="5"/>
      <c r="E334" s="10"/>
      <c r="F334" s="6"/>
      <c r="G334" s="7"/>
      <c r="K334" s="10" t="s">
        <v>93</v>
      </c>
      <c r="L334" s="115"/>
      <c r="M334" s="5"/>
      <c r="N334" s="4"/>
      <c r="O334" s="20" t="s">
        <v>103</v>
      </c>
      <c r="P334" s="117" t="s">
        <v>161</v>
      </c>
      <c r="R334" s="10" t="s">
        <v>93</v>
      </c>
      <c r="S334" s="115"/>
      <c r="T334" s="5"/>
      <c r="U334" s="4"/>
      <c r="V334" s="20" t="s">
        <v>103</v>
      </c>
      <c r="W334" s="117" t="s">
        <v>161</v>
      </c>
      <c r="Y334" s="10" t="s">
        <v>94</v>
      </c>
      <c r="Z334" s="115"/>
      <c r="AA334" s="5"/>
      <c r="AB334" s="10"/>
      <c r="AC334" s="6"/>
      <c r="AD334" s="7"/>
    </row>
    <row r="335" spans="2:30" ht="13.5" thickBot="1" x14ac:dyDescent="0.25">
      <c r="B335" s="10" t="s">
        <v>96</v>
      </c>
      <c r="C335" s="10"/>
      <c r="D335" s="4"/>
      <c r="E335" s="123"/>
      <c r="F335" s="12"/>
      <c r="G335" s="13"/>
      <c r="K335" s="10" t="s">
        <v>94</v>
      </c>
      <c r="L335" s="115"/>
      <c r="M335" s="5"/>
      <c r="N335" s="10"/>
      <c r="O335" s="6"/>
      <c r="P335" s="7"/>
      <c r="R335" s="10" t="s">
        <v>94</v>
      </c>
      <c r="S335" s="115"/>
      <c r="T335" s="5"/>
      <c r="U335" s="10"/>
      <c r="V335" s="6"/>
      <c r="W335" s="7"/>
      <c r="Y335" s="10" t="s">
        <v>96</v>
      </c>
      <c r="Z335" s="10"/>
      <c r="AA335" s="4"/>
      <c r="AB335" s="123"/>
      <c r="AC335" s="12"/>
      <c r="AD335" s="13"/>
    </row>
    <row r="336" spans="2:30" ht="13.5" thickBot="1" x14ac:dyDescent="0.25">
      <c r="B336" s="2"/>
      <c r="C336" s="2"/>
      <c r="D336" s="134">
        <v>0</v>
      </c>
      <c r="E336" s="116" t="e">
        <f>VLOOKUP(D336,'PLAN CONT'!$B$3:$C$1423,2,0)</f>
        <v>#N/A</v>
      </c>
      <c r="F336" s="9"/>
      <c r="G336" s="8"/>
      <c r="K336" s="10" t="s">
        <v>96</v>
      </c>
      <c r="L336" s="10"/>
      <c r="M336" s="4"/>
      <c r="N336" s="123"/>
      <c r="O336" s="12"/>
      <c r="P336" s="13"/>
      <c r="R336" s="10" t="s">
        <v>96</v>
      </c>
      <c r="S336" s="10"/>
      <c r="T336" s="4"/>
      <c r="U336" s="123"/>
      <c r="V336" s="12"/>
      <c r="W336" s="13"/>
      <c r="Y336" s="2"/>
      <c r="Z336" s="2"/>
      <c r="AA336" s="134">
        <v>0</v>
      </c>
      <c r="AB336" s="116" t="e">
        <f>VLOOKUP(AA336,'PLAN CONT'!$B$3:$C$1423,2,0)</f>
        <v>#N/A</v>
      </c>
      <c r="AC336" s="9"/>
      <c r="AD336" s="8"/>
    </row>
    <row r="337" spans="2:30" ht="13.5" thickBot="1" x14ac:dyDescent="0.25">
      <c r="B337" s="1091" t="s">
        <v>100</v>
      </c>
      <c r="C337" s="1093" t="s">
        <v>101</v>
      </c>
      <c r="D337" s="1095" t="s">
        <v>97</v>
      </c>
      <c r="E337" s="1096"/>
      <c r="F337" s="1098" t="s">
        <v>98</v>
      </c>
      <c r="G337" s="1099"/>
      <c r="K337" s="2"/>
      <c r="L337" s="2"/>
      <c r="M337" s="134">
        <v>0</v>
      </c>
      <c r="N337" s="116" t="e">
        <f>VLOOKUP(M337,'PLAN CONT'!$B$3:$C$1423,2,0)</f>
        <v>#N/A</v>
      </c>
      <c r="O337" s="9"/>
      <c r="P337" s="8"/>
      <c r="R337" s="2"/>
      <c r="S337" s="2"/>
      <c r="T337" s="134">
        <v>0</v>
      </c>
      <c r="U337" s="116" t="e">
        <f>VLOOKUP(T337,'PLAN CONT'!$B$3:$C$1423,2,0)</f>
        <v>#N/A</v>
      </c>
      <c r="V337" s="9"/>
      <c r="W337" s="8"/>
      <c r="Y337" s="1091" t="s">
        <v>100</v>
      </c>
      <c r="Z337" s="1093" t="s">
        <v>101</v>
      </c>
      <c r="AA337" s="1095" t="s">
        <v>97</v>
      </c>
      <c r="AB337" s="1096"/>
      <c r="AC337" s="1098" t="s">
        <v>98</v>
      </c>
      <c r="AD337" s="1099"/>
    </row>
    <row r="338" spans="2:30" x14ac:dyDescent="0.2">
      <c r="B338" s="1092"/>
      <c r="C338" s="1094"/>
      <c r="D338" s="1095"/>
      <c r="E338" s="1097"/>
      <c r="F338" s="133" t="s">
        <v>28</v>
      </c>
      <c r="G338" s="551" t="s">
        <v>29</v>
      </c>
      <c r="K338" s="1091" t="s">
        <v>100</v>
      </c>
      <c r="L338" s="1093" t="s">
        <v>101</v>
      </c>
      <c r="M338" s="1095" t="s">
        <v>97</v>
      </c>
      <c r="N338" s="1096"/>
      <c r="O338" s="1098" t="s">
        <v>98</v>
      </c>
      <c r="P338" s="1099"/>
      <c r="R338" s="1091" t="s">
        <v>100</v>
      </c>
      <c r="S338" s="1093" t="s">
        <v>101</v>
      </c>
      <c r="T338" s="1095" t="s">
        <v>97</v>
      </c>
      <c r="U338" s="1096"/>
      <c r="V338" s="1098" t="s">
        <v>98</v>
      </c>
      <c r="W338" s="1099"/>
      <c r="Y338" s="1092"/>
      <c r="Z338" s="1094"/>
      <c r="AA338" s="1095"/>
      <c r="AB338" s="1097"/>
      <c r="AC338" s="133" t="s">
        <v>28</v>
      </c>
      <c r="AD338" s="551" t="s">
        <v>29</v>
      </c>
    </row>
    <row r="339" spans="2:30" ht="15" x14ac:dyDescent="0.25">
      <c r="B339" s="16"/>
      <c r="C339" s="16"/>
      <c r="D339" s="17"/>
      <c r="E339" s="18"/>
      <c r="F339" s="124">
        <f ca="1">SUMIF('LIBRO DIARIO'!$H$10:$K$157,D336,'LIBRO DIARIO'!$J$10:$J$157)</f>
        <v>0</v>
      </c>
      <c r="G339" s="125">
        <f ca="1">SUMIF('LIBRO DIARIO'!$H$10:$K$157,D336,'LIBRO DIARIO'!$K$10:$K$157)</f>
        <v>0</v>
      </c>
      <c r="K339" s="1092"/>
      <c r="L339" s="1094"/>
      <c r="M339" s="1095"/>
      <c r="N339" s="1097"/>
      <c r="O339" s="133" t="s">
        <v>28</v>
      </c>
      <c r="P339" s="551" t="s">
        <v>29</v>
      </c>
      <c r="R339" s="1092"/>
      <c r="S339" s="1094"/>
      <c r="T339" s="1095"/>
      <c r="U339" s="1097"/>
      <c r="V339" s="133" t="s">
        <v>28</v>
      </c>
      <c r="W339" s="551" t="s">
        <v>29</v>
      </c>
      <c r="Y339" s="16"/>
      <c r="Z339" s="16"/>
      <c r="AA339" s="17"/>
      <c r="AB339" s="18"/>
      <c r="AC339" s="124">
        <f ca="1">SUMIF('LIBRO DIARIO'!$H$10:$K$157,AA336,'LIBRO DIARIO'!$J$10:$J$157)</f>
        <v>0</v>
      </c>
      <c r="AD339" s="125">
        <f ca="1">SUMIF('LIBRO DIARIO'!$H$10:$K$157,AA336,'LIBRO DIARIO'!$K$10:$K$157)</f>
        <v>0</v>
      </c>
    </row>
    <row r="340" spans="2:30" ht="15" x14ac:dyDescent="0.25">
      <c r="B340" s="16"/>
      <c r="C340" s="16"/>
      <c r="D340" s="17"/>
      <c r="E340" s="18"/>
      <c r="F340" s="126"/>
      <c r="G340" s="126"/>
      <c r="K340" s="16"/>
      <c r="L340" s="16"/>
      <c r="M340" s="17"/>
      <c r="N340" s="18"/>
      <c r="O340" s="124">
        <f ca="1">SUMIF('LIBRO DIARIO'!$H$10:$K$157,M337,'LIBRO DIARIO'!$J$10:$J$157)</f>
        <v>0</v>
      </c>
      <c r="P340" s="125">
        <f ca="1">SUMIF('LIBRO DIARIO'!$H$10:$K$157,M337,'LIBRO DIARIO'!$K$10:$K$157)</f>
        <v>0</v>
      </c>
      <c r="R340" s="16"/>
      <c r="S340" s="16"/>
      <c r="T340" s="17"/>
      <c r="U340" s="18"/>
      <c r="V340" s="124">
        <f ca="1">SUMIF('LIBRO DIARIO'!$H$10:$K$157,T337,'LIBRO DIARIO'!$J$10:$J$157)</f>
        <v>0</v>
      </c>
      <c r="W340" s="125">
        <f ca="1">SUMIF('LIBRO DIARIO'!$H$10:$K$157,T337,'LIBRO DIARIO'!$K$10:$K$157)</f>
        <v>0</v>
      </c>
      <c r="Y340" s="16"/>
      <c r="Z340" s="16"/>
      <c r="AA340" s="17"/>
      <c r="AB340" s="18"/>
      <c r="AC340" s="126"/>
      <c r="AD340" s="126"/>
    </row>
    <row r="341" spans="2:30" ht="15" x14ac:dyDescent="0.25">
      <c r="B341" s="16"/>
      <c r="C341" s="16"/>
      <c r="D341" s="17"/>
      <c r="E341" s="18"/>
      <c r="F341" s="126"/>
      <c r="G341" s="126"/>
      <c r="K341" s="16"/>
      <c r="L341" s="16"/>
      <c r="M341" s="17"/>
      <c r="N341" s="18"/>
      <c r="O341" s="126"/>
      <c r="P341" s="126"/>
      <c r="R341" s="16"/>
      <c r="S341" s="16"/>
      <c r="T341" s="17"/>
      <c r="U341" s="18"/>
      <c r="V341" s="126"/>
      <c r="W341" s="126"/>
      <c r="Y341" s="16"/>
      <c r="Z341" s="16"/>
      <c r="AA341" s="17"/>
      <c r="AB341" s="18"/>
      <c r="AC341" s="126"/>
      <c r="AD341" s="126"/>
    </row>
    <row r="342" spans="2:30" ht="15" x14ac:dyDescent="0.25">
      <c r="B342" s="16"/>
      <c r="C342" s="16"/>
      <c r="D342" s="17"/>
      <c r="E342" s="18"/>
      <c r="F342" s="126"/>
      <c r="G342" s="126"/>
      <c r="K342" s="16"/>
      <c r="L342" s="16"/>
      <c r="M342" s="17"/>
      <c r="N342" s="18"/>
      <c r="O342" s="126"/>
      <c r="P342" s="126"/>
      <c r="R342" s="16"/>
      <c r="S342" s="16"/>
      <c r="T342" s="17"/>
      <c r="U342" s="18"/>
      <c r="V342" s="126"/>
      <c r="W342" s="126"/>
      <c r="Y342" s="16"/>
      <c r="Z342" s="16"/>
      <c r="AA342" s="17"/>
      <c r="AB342" s="18"/>
      <c r="AC342" s="126"/>
      <c r="AD342" s="126"/>
    </row>
    <row r="343" spans="2:30" ht="15" x14ac:dyDescent="0.25">
      <c r="B343" s="16"/>
      <c r="C343" s="16"/>
      <c r="D343" s="17"/>
      <c r="E343" s="18"/>
      <c r="F343" s="126"/>
      <c r="G343" s="126"/>
      <c r="K343" s="16"/>
      <c r="L343" s="16"/>
      <c r="M343" s="17"/>
      <c r="N343" s="18"/>
      <c r="O343" s="126"/>
      <c r="P343" s="126"/>
      <c r="R343" s="16"/>
      <c r="S343" s="16"/>
      <c r="T343" s="17"/>
      <c r="U343" s="18"/>
      <c r="V343" s="126"/>
      <c r="W343" s="126"/>
      <c r="Y343" s="16"/>
      <c r="Z343" s="16"/>
      <c r="AA343" s="17"/>
      <c r="AB343" s="18"/>
      <c r="AC343" s="126"/>
      <c r="AD343" s="126"/>
    </row>
    <row r="344" spans="2:30" ht="15" x14ac:dyDescent="0.25">
      <c r="B344" s="16"/>
      <c r="C344" s="16"/>
      <c r="D344" s="17"/>
      <c r="E344" s="18"/>
      <c r="F344" s="126"/>
      <c r="G344" s="126"/>
      <c r="K344" s="16"/>
      <c r="L344" s="16"/>
      <c r="M344" s="17"/>
      <c r="N344" s="18"/>
      <c r="O344" s="126"/>
      <c r="P344" s="126"/>
      <c r="R344" s="16"/>
      <c r="S344" s="16"/>
      <c r="T344" s="17"/>
      <c r="U344" s="18"/>
      <c r="V344" s="126"/>
      <c r="W344" s="126"/>
      <c r="Y344" s="16"/>
      <c r="Z344" s="16"/>
      <c r="AA344" s="17"/>
      <c r="AB344" s="18"/>
      <c r="AC344" s="126"/>
      <c r="AD344" s="126"/>
    </row>
    <row r="345" spans="2:30" ht="15" x14ac:dyDescent="0.25">
      <c r="B345" s="16"/>
      <c r="C345" s="16"/>
      <c r="D345" s="17"/>
      <c r="E345" s="18"/>
      <c r="F345" s="126"/>
      <c r="G345" s="126"/>
      <c r="K345" s="16"/>
      <c r="L345" s="16"/>
      <c r="M345" s="17"/>
      <c r="N345" s="18"/>
      <c r="O345" s="126"/>
      <c r="P345" s="126"/>
      <c r="R345" s="16"/>
      <c r="S345" s="16"/>
      <c r="T345" s="17"/>
      <c r="U345" s="18"/>
      <c r="V345" s="126"/>
      <c r="W345" s="126"/>
      <c r="Y345" s="16"/>
      <c r="Z345" s="16"/>
      <c r="AA345" s="17"/>
      <c r="AB345" s="18"/>
      <c r="AC345" s="126"/>
      <c r="AD345" s="126"/>
    </row>
    <row r="346" spans="2:30" ht="15" x14ac:dyDescent="0.25">
      <c r="B346" s="16"/>
      <c r="C346" s="16"/>
      <c r="D346" s="17"/>
      <c r="E346" s="18"/>
      <c r="F346" s="126"/>
      <c r="G346" s="126"/>
      <c r="K346" s="16"/>
      <c r="L346" s="16"/>
      <c r="M346" s="17"/>
      <c r="N346" s="18"/>
      <c r="O346" s="126"/>
      <c r="P346" s="126"/>
      <c r="R346" s="16"/>
      <c r="S346" s="16"/>
      <c r="T346" s="17"/>
      <c r="U346" s="18"/>
      <c r="V346" s="126"/>
      <c r="W346" s="126"/>
      <c r="Y346" s="16"/>
      <c r="Z346" s="16"/>
      <c r="AA346" s="17"/>
      <c r="AB346" s="18"/>
      <c r="AC346" s="126"/>
      <c r="AD346" s="126"/>
    </row>
    <row r="347" spans="2:30" ht="15" x14ac:dyDescent="0.25">
      <c r="B347" s="16"/>
      <c r="C347" s="16"/>
      <c r="D347" s="17"/>
      <c r="E347" s="18"/>
      <c r="F347" s="126"/>
      <c r="G347" s="126"/>
      <c r="K347" s="16"/>
      <c r="L347" s="16"/>
      <c r="M347" s="17"/>
      <c r="N347" s="18"/>
      <c r="O347" s="126"/>
      <c r="P347" s="126"/>
      <c r="R347" s="16"/>
      <c r="S347" s="16"/>
      <c r="T347" s="17"/>
      <c r="U347" s="18"/>
      <c r="V347" s="126"/>
      <c r="W347" s="126"/>
      <c r="Y347" s="16"/>
      <c r="Z347" s="16"/>
      <c r="AA347" s="17"/>
      <c r="AB347" s="18"/>
      <c r="AC347" s="126"/>
      <c r="AD347" s="126"/>
    </row>
    <row r="348" spans="2:30" ht="15" x14ac:dyDescent="0.25">
      <c r="B348" s="17"/>
      <c r="C348" s="19"/>
      <c r="D348" s="19"/>
      <c r="E348" s="18" t="s">
        <v>102</v>
      </c>
      <c r="F348" s="126"/>
      <c r="G348" s="126"/>
      <c r="K348" s="16"/>
      <c r="L348" s="16"/>
      <c r="M348" s="17"/>
      <c r="N348" s="18"/>
      <c r="O348" s="126"/>
      <c r="P348" s="126"/>
      <c r="R348" s="16"/>
      <c r="S348" s="16"/>
      <c r="T348" s="17"/>
      <c r="U348" s="18"/>
      <c r="V348" s="126"/>
      <c r="W348" s="126"/>
      <c r="Y348" s="17"/>
      <c r="Z348" s="19"/>
      <c r="AA348" s="19"/>
      <c r="AB348" s="18" t="s">
        <v>102</v>
      </c>
      <c r="AC348" s="126"/>
      <c r="AD348" s="126"/>
    </row>
    <row r="349" spans="2:30" ht="15" x14ac:dyDescent="0.25">
      <c r="B349" s="170"/>
      <c r="C349" s="170"/>
      <c r="D349" s="170"/>
      <c r="E349" s="170"/>
      <c r="F349" s="170"/>
      <c r="G349" s="170"/>
      <c r="K349" s="17"/>
      <c r="L349" s="19"/>
      <c r="M349" s="19"/>
      <c r="N349" s="18" t="s">
        <v>102</v>
      </c>
      <c r="O349" s="126"/>
      <c r="P349" s="126"/>
      <c r="R349" s="17"/>
      <c r="S349" s="19"/>
      <c r="T349" s="19"/>
      <c r="U349" s="18" t="s">
        <v>102</v>
      </c>
      <c r="V349" s="126"/>
      <c r="W349" s="126"/>
      <c r="Y349" s="170"/>
      <c r="Z349" s="170"/>
      <c r="AA349" s="170"/>
      <c r="AB349" s="170"/>
      <c r="AC349" s="170"/>
      <c r="AD349" s="170"/>
    </row>
    <row r="350" spans="2:30" x14ac:dyDescent="0.2">
      <c r="B350" s="10" t="s">
        <v>93</v>
      </c>
      <c r="C350" s="115"/>
      <c r="D350" s="5"/>
      <c r="E350" s="4"/>
      <c r="F350" s="20" t="s">
        <v>103</v>
      </c>
      <c r="G350" s="117" t="s">
        <v>161</v>
      </c>
      <c r="K350" s="170"/>
      <c r="L350" s="170"/>
      <c r="M350" s="170"/>
      <c r="N350" s="170"/>
      <c r="O350" s="170"/>
      <c r="P350" s="170"/>
      <c r="Y350" s="10" t="s">
        <v>93</v>
      </c>
      <c r="Z350" s="115"/>
      <c r="AA350" s="5"/>
      <c r="AB350" s="4"/>
      <c r="AC350" s="20" t="s">
        <v>103</v>
      </c>
      <c r="AD350" s="117" t="s">
        <v>161</v>
      </c>
    </row>
    <row r="351" spans="2:30" x14ac:dyDescent="0.2">
      <c r="B351" s="10" t="s">
        <v>94</v>
      </c>
      <c r="C351" s="115"/>
      <c r="D351" s="5"/>
      <c r="E351" s="10"/>
      <c r="F351" s="6"/>
      <c r="G351" s="7"/>
      <c r="K351" s="10" t="s">
        <v>93</v>
      </c>
      <c r="L351" s="115"/>
      <c r="M351" s="5"/>
      <c r="N351" s="4"/>
      <c r="O351" s="20" t="s">
        <v>103</v>
      </c>
      <c r="P351" s="117" t="s">
        <v>161</v>
      </c>
      <c r="R351" s="10" t="s">
        <v>93</v>
      </c>
      <c r="S351" s="115"/>
      <c r="T351" s="5"/>
      <c r="U351" s="4"/>
      <c r="V351" s="20" t="s">
        <v>103</v>
      </c>
      <c r="W351" s="117" t="s">
        <v>161</v>
      </c>
      <c r="Y351" s="10" t="s">
        <v>94</v>
      </c>
      <c r="Z351" s="115"/>
      <c r="AA351" s="5"/>
      <c r="AB351" s="10"/>
      <c r="AC351" s="6"/>
      <c r="AD351" s="7"/>
    </row>
    <row r="352" spans="2:30" ht="13.5" thickBot="1" x14ac:dyDescent="0.25">
      <c r="B352" s="10" t="s">
        <v>96</v>
      </c>
      <c r="C352" s="10"/>
      <c r="D352" s="4"/>
      <c r="E352" s="123"/>
      <c r="F352" s="12"/>
      <c r="G352" s="13"/>
      <c r="K352" s="10" t="s">
        <v>94</v>
      </c>
      <c r="L352" s="115"/>
      <c r="M352" s="5"/>
      <c r="N352" s="10"/>
      <c r="O352" s="6"/>
      <c r="P352" s="7"/>
      <c r="R352" s="10" t="s">
        <v>94</v>
      </c>
      <c r="S352" s="115"/>
      <c r="T352" s="5"/>
      <c r="U352" s="10"/>
      <c r="V352" s="6"/>
      <c r="W352" s="7"/>
      <c r="Y352" s="10" t="s">
        <v>96</v>
      </c>
      <c r="Z352" s="10"/>
      <c r="AA352" s="4"/>
      <c r="AB352" s="123"/>
      <c r="AC352" s="12"/>
      <c r="AD352" s="13"/>
    </row>
    <row r="353" spans="2:30" ht="13.5" thickBot="1" x14ac:dyDescent="0.25">
      <c r="B353" s="2"/>
      <c r="C353" s="2"/>
      <c r="D353" s="134">
        <v>0</v>
      </c>
      <c r="E353" s="116" t="e">
        <f>VLOOKUP(D353,'PLAN CONT'!$B$3:$C$1423,2,0)</f>
        <v>#N/A</v>
      </c>
      <c r="F353" s="9"/>
      <c r="G353" s="8"/>
      <c r="K353" s="10" t="s">
        <v>96</v>
      </c>
      <c r="L353" s="10"/>
      <c r="M353" s="4"/>
      <c r="N353" s="123"/>
      <c r="O353" s="12"/>
      <c r="P353" s="13"/>
      <c r="R353" s="10" t="s">
        <v>96</v>
      </c>
      <c r="S353" s="10"/>
      <c r="T353" s="4"/>
      <c r="U353" s="123"/>
      <c r="V353" s="12"/>
      <c r="W353" s="13"/>
      <c r="Y353" s="2"/>
      <c r="Z353" s="2"/>
      <c r="AA353" s="134">
        <v>0</v>
      </c>
      <c r="AB353" s="116" t="e">
        <f>VLOOKUP(AA353,'PLAN CONT'!$B$3:$C$1423,2,0)</f>
        <v>#N/A</v>
      </c>
      <c r="AC353" s="9"/>
      <c r="AD353" s="8"/>
    </row>
    <row r="354" spans="2:30" ht="13.5" thickBot="1" x14ac:dyDescent="0.25">
      <c r="B354" s="1091" t="s">
        <v>100</v>
      </c>
      <c r="C354" s="1093" t="s">
        <v>101</v>
      </c>
      <c r="D354" s="1095" t="s">
        <v>97</v>
      </c>
      <c r="E354" s="1096"/>
      <c r="F354" s="1098" t="s">
        <v>98</v>
      </c>
      <c r="G354" s="1099"/>
      <c r="K354" s="2"/>
      <c r="L354" s="2"/>
      <c r="M354" s="134">
        <v>0</v>
      </c>
      <c r="N354" s="116" t="e">
        <f>VLOOKUP(M354,'PLAN CONT'!$B$3:$C$1423,2,0)</f>
        <v>#N/A</v>
      </c>
      <c r="O354" s="9"/>
      <c r="P354" s="8"/>
      <c r="R354" s="2"/>
      <c r="S354" s="2"/>
      <c r="T354" s="134">
        <v>0</v>
      </c>
      <c r="U354" s="116" t="e">
        <f>VLOOKUP(T354,'PLAN CONT'!$B$3:$C$1423,2,0)</f>
        <v>#N/A</v>
      </c>
      <c r="V354" s="9"/>
      <c r="W354" s="8"/>
      <c r="Y354" s="1091" t="s">
        <v>100</v>
      </c>
      <c r="Z354" s="1093" t="s">
        <v>101</v>
      </c>
      <c r="AA354" s="1095" t="s">
        <v>97</v>
      </c>
      <c r="AB354" s="1096"/>
      <c r="AC354" s="1098" t="s">
        <v>98</v>
      </c>
      <c r="AD354" s="1099"/>
    </row>
    <row r="355" spans="2:30" x14ac:dyDescent="0.2">
      <c r="B355" s="1092"/>
      <c r="C355" s="1094"/>
      <c r="D355" s="1095"/>
      <c r="E355" s="1097"/>
      <c r="F355" s="133" t="s">
        <v>28</v>
      </c>
      <c r="G355" s="551" t="s">
        <v>29</v>
      </c>
      <c r="K355" s="1091" t="s">
        <v>100</v>
      </c>
      <c r="L355" s="1093" t="s">
        <v>101</v>
      </c>
      <c r="M355" s="1095" t="s">
        <v>97</v>
      </c>
      <c r="N355" s="1096"/>
      <c r="O355" s="1098" t="s">
        <v>98</v>
      </c>
      <c r="P355" s="1099"/>
      <c r="R355" s="1091" t="s">
        <v>100</v>
      </c>
      <c r="S355" s="1093" t="s">
        <v>101</v>
      </c>
      <c r="T355" s="1095" t="s">
        <v>97</v>
      </c>
      <c r="U355" s="1096"/>
      <c r="V355" s="1098" t="s">
        <v>98</v>
      </c>
      <c r="W355" s="1099"/>
      <c r="Y355" s="1092"/>
      <c r="Z355" s="1094"/>
      <c r="AA355" s="1095"/>
      <c r="AB355" s="1097"/>
      <c r="AC355" s="133" t="s">
        <v>28</v>
      </c>
      <c r="AD355" s="551" t="s">
        <v>29</v>
      </c>
    </row>
    <row r="356" spans="2:30" ht="15" x14ac:dyDescent="0.25">
      <c r="B356" s="16"/>
      <c r="C356" s="16"/>
      <c r="D356" s="17"/>
      <c r="E356" s="18"/>
      <c r="F356" s="124">
        <f ca="1">SUMIF('LIBRO DIARIO'!$H$10:$K$157,D353,'LIBRO DIARIO'!$J$10:$J$157)</f>
        <v>0</v>
      </c>
      <c r="G356" s="125">
        <f ca="1">SUMIF('LIBRO DIARIO'!$H$10:$K$157,D353,'LIBRO DIARIO'!$K$10:$K$157)</f>
        <v>0</v>
      </c>
      <c r="K356" s="1092"/>
      <c r="L356" s="1094"/>
      <c r="M356" s="1095"/>
      <c r="N356" s="1097"/>
      <c r="O356" s="133" t="s">
        <v>28</v>
      </c>
      <c r="P356" s="551" t="s">
        <v>29</v>
      </c>
      <c r="R356" s="1092"/>
      <c r="S356" s="1094"/>
      <c r="T356" s="1095"/>
      <c r="U356" s="1097"/>
      <c r="V356" s="133" t="s">
        <v>28</v>
      </c>
      <c r="W356" s="551" t="s">
        <v>29</v>
      </c>
      <c r="Y356" s="16"/>
      <c r="Z356" s="16"/>
      <c r="AA356" s="17"/>
      <c r="AB356" s="18"/>
      <c r="AC356" s="124">
        <f ca="1">SUMIF('LIBRO DIARIO'!$H$10:$K$157,AA353,'LIBRO DIARIO'!$J$10:$J$157)</f>
        <v>0</v>
      </c>
      <c r="AD356" s="125">
        <f ca="1">SUMIF('LIBRO DIARIO'!$H$10:$K$157,AA353,'LIBRO DIARIO'!$K$10:$K$157)</f>
        <v>0</v>
      </c>
    </row>
    <row r="357" spans="2:30" ht="15" x14ac:dyDescent="0.25">
      <c r="B357" s="16"/>
      <c r="C357" s="16"/>
      <c r="D357" s="17"/>
      <c r="E357" s="18"/>
      <c r="F357" s="126"/>
      <c r="G357" s="126"/>
      <c r="K357" s="16"/>
      <c r="L357" s="16"/>
      <c r="M357" s="17"/>
      <c r="N357" s="18"/>
      <c r="O357" s="124">
        <f ca="1">SUMIF('LIBRO DIARIO'!$H$10:$K$157,M354,'LIBRO DIARIO'!$J$10:$J$157)</f>
        <v>0</v>
      </c>
      <c r="P357" s="125">
        <f ca="1">SUMIF('LIBRO DIARIO'!$H$10:$K$157,M354,'LIBRO DIARIO'!$K$10:$K$157)</f>
        <v>0</v>
      </c>
      <c r="R357" s="16"/>
      <c r="S357" s="16"/>
      <c r="T357" s="17"/>
      <c r="U357" s="18"/>
      <c r="V357" s="124">
        <f ca="1">SUMIF('LIBRO DIARIO'!$H$10:$K$157,T354,'LIBRO DIARIO'!$J$10:$J$157)</f>
        <v>0</v>
      </c>
      <c r="W357" s="125">
        <f ca="1">SUMIF('LIBRO DIARIO'!$H$10:$K$157,T354,'LIBRO DIARIO'!$K$10:$K$157)</f>
        <v>0</v>
      </c>
      <c r="Y357" s="16"/>
      <c r="Z357" s="16"/>
      <c r="AA357" s="17"/>
      <c r="AB357" s="18"/>
      <c r="AC357" s="126"/>
      <c r="AD357" s="126"/>
    </row>
    <row r="358" spans="2:30" ht="15" x14ac:dyDescent="0.25">
      <c r="B358" s="16"/>
      <c r="C358" s="16"/>
      <c r="D358" s="17"/>
      <c r="E358" s="18"/>
      <c r="F358" s="126"/>
      <c r="G358" s="126"/>
      <c r="K358" s="16"/>
      <c r="L358" s="16"/>
      <c r="M358" s="17"/>
      <c r="N358" s="18"/>
      <c r="O358" s="126"/>
      <c r="P358" s="126"/>
      <c r="R358" s="16"/>
      <c r="S358" s="16"/>
      <c r="T358" s="17"/>
      <c r="U358" s="18"/>
      <c r="V358" s="126"/>
      <c r="W358" s="126"/>
      <c r="Y358" s="16"/>
      <c r="Z358" s="16"/>
      <c r="AA358" s="17"/>
      <c r="AB358" s="18"/>
      <c r="AC358" s="126"/>
      <c r="AD358" s="126"/>
    </row>
    <row r="359" spans="2:30" ht="15" x14ac:dyDescent="0.25">
      <c r="B359" s="16"/>
      <c r="C359" s="16"/>
      <c r="D359" s="17"/>
      <c r="E359" s="18"/>
      <c r="F359" s="126"/>
      <c r="G359" s="126"/>
      <c r="K359" s="16"/>
      <c r="L359" s="16"/>
      <c r="M359" s="17"/>
      <c r="N359" s="18"/>
      <c r="O359" s="126"/>
      <c r="P359" s="126"/>
      <c r="R359" s="16"/>
      <c r="S359" s="16"/>
      <c r="T359" s="17"/>
      <c r="U359" s="18"/>
      <c r="V359" s="126"/>
      <c r="W359" s="126"/>
      <c r="Y359" s="16"/>
      <c r="Z359" s="16"/>
      <c r="AA359" s="17"/>
      <c r="AB359" s="18"/>
      <c r="AC359" s="126"/>
      <c r="AD359" s="126"/>
    </row>
    <row r="360" spans="2:30" ht="15" x14ac:dyDescent="0.25">
      <c r="B360" s="16"/>
      <c r="C360" s="16"/>
      <c r="D360" s="17"/>
      <c r="E360" s="18"/>
      <c r="F360" s="126"/>
      <c r="G360" s="126"/>
      <c r="K360" s="16"/>
      <c r="L360" s="16"/>
      <c r="M360" s="17"/>
      <c r="N360" s="18"/>
      <c r="O360" s="126"/>
      <c r="P360" s="126"/>
      <c r="R360" s="16"/>
      <c r="S360" s="16"/>
      <c r="T360" s="17"/>
      <c r="U360" s="18"/>
      <c r="V360" s="126"/>
      <c r="W360" s="126"/>
      <c r="Y360" s="16"/>
      <c r="Z360" s="16"/>
      <c r="AA360" s="17"/>
      <c r="AB360" s="18"/>
      <c r="AC360" s="126"/>
      <c r="AD360" s="126"/>
    </row>
    <row r="361" spans="2:30" ht="15" x14ac:dyDescent="0.25">
      <c r="B361" s="16"/>
      <c r="C361" s="16"/>
      <c r="D361" s="17"/>
      <c r="E361" s="18"/>
      <c r="F361" s="126"/>
      <c r="G361" s="126"/>
      <c r="K361" s="16"/>
      <c r="L361" s="16"/>
      <c r="M361" s="17"/>
      <c r="N361" s="18"/>
      <c r="O361" s="126"/>
      <c r="P361" s="126"/>
      <c r="R361" s="16"/>
      <c r="S361" s="16"/>
      <c r="T361" s="17"/>
      <c r="U361" s="18"/>
      <c r="V361" s="126"/>
      <c r="W361" s="126"/>
      <c r="Y361" s="16"/>
      <c r="Z361" s="16"/>
      <c r="AA361" s="17"/>
      <c r="AB361" s="18"/>
      <c r="AC361" s="126"/>
      <c r="AD361" s="126"/>
    </row>
    <row r="362" spans="2:30" ht="15" x14ac:dyDescent="0.25">
      <c r="B362" s="16"/>
      <c r="C362" s="16"/>
      <c r="D362" s="17"/>
      <c r="E362" s="18"/>
      <c r="F362" s="126"/>
      <c r="G362" s="126"/>
      <c r="K362" s="16"/>
      <c r="L362" s="16"/>
      <c r="M362" s="17"/>
      <c r="N362" s="18"/>
      <c r="O362" s="126"/>
      <c r="P362" s="126"/>
      <c r="R362" s="16"/>
      <c r="S362" s="16"/>
      <c r="T362" s="17"/>
      <c r="U362" s="18"/>
      <c r="V362" s="126"/>
      <c r="W362" s="126"/>
      <c r="Y362" s="16"/>
      <c r="Z362" s="16"/>
      <c r="AA362" s="17"/>
      <c r="AB362" s="18"/>
      <c r="AC362" s="126"/>
      <c r="AD362" s="126"/>
    </row>
    <row r="363" spans="2:30" ht="15" x14ac:dyDescent="0.25">
      <c r="B363" s="16"/>
      <c r="C363" s="16"/>
      <c r="D363" s="17"/>
      <c r="E363" s="18"/>
      <c r="F363" s="126"/>
      <c r="G363" s="126"/>
      <c r="K363" s="16"/>
      <c r="L363" s="16"/>
      <c r="M363" s="17"/>
      <c r="N363" s="18"/>
      <c r="O363" s="126"/>
      <c r="P363" s="126"/>
      <c r="R363" s="16"/>
      <c r="S363" s="16"/>
      <c r="T363" s="17"/>
      <c r="U363" s="18"/>
      <c r="V363" s="126"/>
      <c r="W363" s="126"/>
      <c r="Y363" s="16"/>
      <c r="Z363" s="16"/>
      <c r="AA363" s="17"/>
      <c r="AB363" s="18"/>
      <c r="AC363" s="126"/>
      <c r="AD363" s="126"/>
    </row>
    <row r="364" spans="2:30" ht="15" x14ac:dyDescent="0.25">
      <c r="B364" s="16"/>
      <c r="C364" s="16"/>
      <c r="D364" s="17"/>
      <c r="E364" s="18"/>
      <c r="F364" s="126"/>
      <c r="G364" s="126"/>
      <c r="K364" s="16"/>
      <c r="L364" s="16"/>
      <c r="M364" s="17"/>
      <c r="N364" s="18"/>
      <c r="O364" s="126"/>
      <c r="P364" s="126"/>
      <c r="R364" s="16"/>
      <c r="S364" s="16"/>
      <c r="T364" s="17"/>
      <c r="U364" s="18"/>
      <c r="V364" s="126"/>
      <c r="W364" s="126"/>
      <c r="Y364" s="16"/>
      <c r="Z364" s="16"/>
      <c r="AA364" s="17"/>
      <c r="AB364" s="18"/>
      <c r="AC364" s="126"/>
      <c r="AD364" s="126"/>
    </row>
    <row r="365" spans="2:30" ht="15" x14ac:dyDescent="0.25">
      <c r="B365" s="17"/>
      <c r="C365" s="19"/>
      <c r="D365" s="19"/>
      <c r="E365" s="18" t="s">
        <v>102</v>
      </c>
      <c r="F365" s="126"/>
      <c r="G365" s="126"/>
      <c r="K365" s="16"/>
      <c r="L365" s="16"/>
      <c r="M365" s="17"/>
      <c r="N365" s="18"/>
      <c r="O365" s="126"/>
      <c r="P365" s="126"/>
      <c r="R365" s="16"/>
      <c r="S365" s="16"/>
      <c r="T365" s="17"/>
      <c r="U365" s="18"/>
      <c r="V365" s="126"/>
      <c r="W365" s="126"/>
      <c r="Y365" s="17"/>
      <c r="Z365" s="19"/>
      <c r="AA365" s="19"/>
      <c r="AB365" s="18" t="s">
        <v>102</v>
      </c>
      <c r="AC365" s="126"/>
      <c r="AD365" s="126"/>
    </row>
    <row r="366" spans="2:30" ht="15" x14ac:dyDescent="0.25">
      <c r="B366" s="170"/>
      <c r="C366" s="170"/>
      <c r="D366" s="170"/>
      <c r="E366" s="170"/>
      <c r="F366" s="170"/>
      <c r="G366" s="170"/>
      <c r="K366" s="17"/>
      <c r="L366" s="19"/>
      <c r="M366" s="19"/>
      <c r="N366" s="18" t="s">
        <v>102</v>
      </c>
      <c r="O366" s="126"/>
      <c r="P366" s="126"/>
      <c r="R366" s="17"/>
      <c r="S366" s="19"/>
      <c r="T366" s="19"/>
      <c r="U366" s="18" t="s">
        <v>102</v>
      </c>
      <c r="V366" s="126"/>
      <c r="W366" s="126"/>
      <c r="Y366" s="170"/>
      <c r="Z366" s="170"/>
      <c r="AA366" s="170"/>
      <c r="AB366" s="170"/>
      <c r="AC366" s="170"/>
      <c r="AD366" s="170"/>
    </row>
    <row r="367" spans="2:30" x14ac:dyDescent="0.2">
      <c r="B367" s="10" t="s">
        <v>93</v>
      </c>
      <c r="C367" s="115"/>
      <c r="D367" s="5"/>
      <c r="E367" s="4"/>
      <c r="F367" s="20" t="s">
        <v>103</v>
      </c>
      <c r="G367" s="117" t="s">
        <v>161</v>
      </c>
      <c r="K367" s="170"/>
      <c r="L367" s="170"/>
      <c r="M367" s="170"/>
      <c r="N367" s="170"/>
      <c r="O367" s="170"/>
      <c r="P367" s="170"/>
      <c r="Y367" s="10" t="s">
        <v>93</v>
      </c>
      <c r="Z367" s="115"/>
      <c r="AA367" s="5"/>
      <c r="AB367" s="4"/>
      <c r="AC367" s="20" t="s">
        <v>103</v>
      </c>
      <c r="AD367" s="117" t="s">
        <v>161</v>
      </c>
    </row>
    <row r="368" spans="2:30" x14ac:dyDescent="0.2">
      <c r="B368" s="10" t="s">
        <v>94</v>
      </c>
      <c r="C368" s="115"/>
      <c r="D368" s="5"/>
      <c r="E368" s="10"/>
      <c r="F368" s="6"/>
      <c r="G368" s="7"/>
      <c r="K368" s="10" t="s">
        <v>93</v>
      </c>
      <c r="L368" s="115"/>
      <c r="M368" s="5"/>
      <c r="N368" s="4"/>
      <c r="O368" s="20" t="s">
        <v>103</v>
      </c>
      <c r="P368" s="117" t="s">
        <v>161</v>
      </c>
      <c r="R368" s="10" t="s">
        <v>93</v>
      </c>
      <c r="S368" s="115"/>
      <c r="T368" s="5"/>
      <c r="U368" s="4"/>
      <c r="V368" s="20" t="s">
        <v>103</v>
      </c>
      <c r="W368" s="117" t="s">
        <v>161</v>
      </c>
      <c r="Y368" s="10" t="s">
        <v>94</v>
      </c>
      <c r="Z368" s="115"/>
      <c r="AA368" s="5"/>
      <c r="AB368" s="10"/>
      <c r="AC368" s="6"/>
      <c r="AD368" s="7"/>
    </row>
    <row r="369" spans="2:30" ht="13.5" thickBot="1" x14ac:dyDescent="0.25">
      <c r="B369" s="10" t="s">
        <v>96</v>
      </c>
      <c r="C369" s="10"/>
      <c r="D369" s="4"/>
      <c r="E369" s="123"/>
      <c r="F369" s="12"/>
      <c r="G369" s="13"/>
      <c r="K369" s="10" t="s">
        <v>94</v>
      </c>
      <c r="L369" s="115"/>
      <c r="M369" s="5"/>
      <c r="N369" s="10"/>
      <c r="O369" s="6"/>
      <c r="P369" s="7"/>
      <c r="R369" s="10" t="s">
        <v>94</v>
      </c>
      <c r="S369" s="115"/>
      <c r="T369" s="5"/>
      <c r="U369" s="10"/>
      <c r="V369" s="6"/>
      <c r="W369" s="7"/>
      <c r="Y369" s="10" t="s">
        <v>96</v>
      </c>
      <c r="Z369" s="10"/>
      <c r="AA369" s="4"/>
      <c r="AB369" s="123"/>
      <c r="AC369" s="12"/>
      <c r="AD369" s="13"/>
    </row>
    <row r="370" spans="2:30" ht="13.5" thickBot="1" x14ac:dyDescent="0.25">
      <c r="B370" s="2"/>
      <c r="C370" s="2"/>
      <c r="D370" s="134">
        <v>0</v>
      </c>
      <c r="E370" s="116" t="e">
        <f>VLOOKUP(D370,'PLAN CONT'!$B$3:$C$1423,2,0)</f>
        <v>#N/A</v>
      </c>
      <c r="F370" s="9"/>
      <c r="G370" s="8"/>
      <c r="K370" s="10" t="s">
        <v>96</v>
      </c>
      <c r="L370" s="10"/>
      <c r="M370" s="4"/>
      <c r="N370" s="123"/>
      <c r="O370" s="12"/>
      <c r="P370" s="13"/>
      <c r="R370" s="10" t="s">
        <v>96</v>
      </c>
      <c r="S370" s="10"/>
      <c r="T370" s="4"/>
      <c r="U370" s="123"/>
      <c r="V370" s="12"/>
      <c r="W370" s="13"/>
      <c r="Y370" s="2"/>
      <c r="Z370" s="2"/>
      <c r="AA370" s="134">
        <v>0</v>
      </c>
      <c r="AB370" s="116" t="e">
        <f>VLOOKUP(AA370,'PLAN CONT'!$B$3:$C$1423,2,0)</f>
        <v>#N/A</v>
      </c>
      <c r="AC370" s="9"/>
      <c r="AD370" s="8"/>
    </row>
    <row r="371" spans="2:30" ht="13.5" thickBot="1" x14ac:dyDescent="0.25">
      <c r="B371" s="1091" t="s">
        <v>100</v>
      </c>
      <c r="C371" s="1093" t="s">
        <v>101</v>
      </c>
      <c r="D371" s="1095" t="s">
        <v>97</v>
      </c>
      <c r="E371" s="1096"/>
      <c r="F371" s="1098" t="s">
        <v>98</v>
      </c>
      <c r="G371" s="1099"/>
      <c r="K371" s="2"/>
      <c r="L371" s="2"/>
      <c r="M371" s="134">
        <v>0</v>
      </c>
      <c r="N371" s="116" t="e">
        <f>VLOOKUP(M371,'PLAN CONT'!$B$3:$C$1423,2,0)</f>
        <v>#N/A</v>
      </c>
      <c r="O371" s="9"/>
      <c r="P371" s="8"/>
      <c r="R371" s="2"/>
      <c r="S371" s="2"/>
      <c r="T371" s="134">
        <v>0</v>
      </c>
      <c r="U371" s="116" t="e">
        <f>VLOOKUP(T371,'PLAN CONT'!$B$3:$C$1423,2,0)</f>
        <v>#N/A</v>
      </c>
      <c r="V371" s="9"/>
      <c r="W371" s="8"/>
      <c r="Y371" s="1091" t="s">
        <v>100</v>
      </c>
      <c r="Z371" s="1093" t="s">
        <v>101</v>
      </c>
      <c r="AA371" s="1095" t="s">
        <v>97</v>
      </c>
      <c r="AB371" s="1096"/>
      <c r="AC371" s="1098" t="s">
        <v>98</v>
      </c>
      <c r="AD371" s="1099"/>
    </row>
    <row r="372" spans="2:30" x14ac:dyDescent="0.2">
      <c r="B372" s="1092"/>
      <c r="C372" s="1094"/>
      <c r="D372" s="1095"/>
      <c r="E372" s="1097"/>
      <c r="F372" s="133" t="s">
        <v>28</v>
      </c>
      <c r="G372" s="551" t="s">
        <v>29</v>
      </c>
      <c r="K372" s="1091" t="s">
        <v>100</v>
      </c>
      <c r="L372" s="1093" t="s">
        <v>101</v>
      </c>
      <c r="M372" s="1095" t="s">
        <v>97</v>
      </c>
      <c r="N372" s="1096"/>
      <c r="O372" s="1098" t="s">
        <v>98</v>
      </c>
      <c r="P372" s="1099"/>
      <c r="R372" s="1091" t="s">
        <v>100</v>
      </c>
      <c r="S372" s="1093" t="s">
        <v>101</v>
      </c>
      <c r="T372" s="1095" t="s">
        <v>97</v>
      </c>
      <c r="U372" s="1096"/>
      <c r="V372" s="1098" t="s">
        <v>98</v>
      </c>
      <c r="W372" s="1099"/>
      <c r="Y372" s="1092"/>
      <c r="Z372" s="1094"/>
      <c r="AA372" s="1095"/>
      <c r="AB372" s="1097"/>
      <c r="AC372" s="133" t="s">
        <v>28</v>
      </c>
      <c r="AD372" s="551" t="s">
        <v>29</v>
      </c>
    </row>
    <row r="373" spans="2:30" ht="15" x14ac:dyDescent="0.25">
      <c r="B373" s="16"/>
      <c r="C373" s="16"/>
      <c r="D373" s="17"/>
      <c r="E373" s="18"/>
      <c r="F373" s="124">
        <f ca="1">SUMIF('LIBRO DIARIO'!$H$10:$K$157,D370,'LIBRO DIARIO'!$J$10:$J$157)</f>
        <v>0</v>
      </c>
      <c r="G373" s="125">
        <f ca="1">SUMIF('LIBRO DIARIO'!$H$10:$K$157,D370,'LIBRO DIARIO'!$K$10:$K$157)</f>
        <v>0</v>
      </c>
      <c r="K373" s="1092"/>
      <c r="L373" s="1094"/>
      <c r="M373" s="1095"/>
      <c r="N373" s="1097"/>
      <c r="O373" s="133" t="s">
        <v>28</v>
      </c>
      <c r="P373" s="551" t="s">
        <v>29</v>
      </c>
      <c r="R373" s="1092"/>
      <c r="S373" s="1094"/>
      <c r="T373" s="1095"/>
      <c r="U373" s="1097"/>
      <c r="V373" s="133" t="s">
        <v>28</v>
      </c>
      <c r="W373" s="551" t="s">
        <v>29</v>
      </c>
      <c r="Y373" s="16"/>
      <c r="Z373" s="16"/>
      <c r="AA373" s="17"/>
      <c r="AB373" s="18"/>
      <c r="AC373" s="124">
        <f ca="1">SUMIF('LIBRO DIARIO'!$H$10:$K$157,AA370,'LIBRO DIARIO'!$J$10:$J$157)</f>
        <v>0</v>
      </c>
      <c r="AD373" s="125">
        <f ca="1">SUMIF('LIBRO DIARIO'!$H$10:$K$157,AA370,'LIBRO DIARIO'!$K$10:$K$157)</f>
        <v>0</v>
      </c>
    </row>
    <row r="374" spans="2:30" ht="15" x14ac:dyDescent="0.25">
      <c r="B374" s="16"/>
      <c r="C374" s="16"/>
      <c r="D374" s="17"/>
      <c r="E374" s="18"/>
      <c r="F374" s="126"/>
      <c r="G374" s="126"/>
      <c r="K374" s="16"/>
      <c r="L374" s="16"/>
      <c r="M374" s="17"/>
      <c r="N374" s="18"/>
      <c r="O374" s="124">
        <f ca="1">SUMIF('LIBRO DIARIO'!$H$10:$K$157,M371,'LIBRO DIARIO'!$J$10:$J$157)</f>
        <v>0</v>
      </c>
      <c r="P374" s="125">
        <f ca="1">SUMIF('LIBRO DIARIO'!$H$10:$K$157,M371,'LIBRO DIARIO'!$K$10:$K$157)</f>
        <v>0</v>
      </c>
      <c r="R374" s="16"/>
      <c r="S374" s="16"/>
      <c r="T374" s="17"/>
      <c r="U374" s="18"/>
      <c r="V374" s="124">
        <f ca="1">SUMIF('LIBRO DIARIO'!$H$10:$K$157,T371,'LIBRO DIARIO'!$J$10:$J$157)</f>
        <v>0</v>
      </c>
      <c r="W374" s="125">
        <f ca="1">SUMIF('LIBRO DIARIO'!$H$10:$K$157,T371,'LIBRO DIARIO'!$K$10:$K$157)</f>
        <v>0</v>
      </c>
      <c r="Y374" s="16"/>
      <c r="Z374" s="16"/>
      <c r="AA374" s="17"/>
      <c r="AB374" s="18"/>
      <c r="AC374" s="126"/>
      <c r="AD374" s="126"/>
    </row>
    <row r="375" spans="2:30" ht="15" x14ac:dyDescent="0.25">
      <c r="B375" s="16"/>
      <c r="C375" s="16"/>
      <c r="D375" s="17"/>
      <c r="E375" s="18"/>
      <c r="F375" s="126"/>
      <c r="G375" s="126"/>
      <c r="K375" s="16"/>
      <c r="L375" s="16"/>
      <c r="M375" s="17"/>
      <c r="N375" s="18"/>
      <c r="O375" s="126"/>
      <c r="P375" s="126"/>
      <c r="R375" s="16"/>
      <c r="S375" s="16"/>
      <c r="T375" s="17"/>
      <c r="U375" s="18"/>
      <c r="V375" s="126"/>
      <c r="W375" s="126"/>
      <c r="Y375" s="16"/>
      <c r="Z375" s="16"/>
      <c r="AA375" s="17"/>
      <c r="AB375" s="18"/>
      <c r="AC375" s="126"/>
      <c r="AD375" s="126"/>
    </row>
    <row r="376" spans="2:30" ht="15" x14ac:dyDescent="0.25">
      <c r="B376" s="16"/>
      <c r="C376" s="16"/>
      <c r="D376" s="17"/>
      <c r="E376" s="18"/>
      <c r="F376" s="126"/>
      <c r="G376" s="126"/>
      <c r="K376" s="16"/>
      <c r="L376" s="16"/>
      <c r="M376" s="17"/>
      <c r="N376" s="18"/>
      <c r="O376" s="126"/>
      <c r="P376" s="126"/>
      <c r="R376" s="16"/>
      <c r="S376" s="16"/>
      <c r="T376" s="17"/>
      <c r="U376" s="18"/>
      <c r="V376" s="126"/>
      <c r="W376" s="126"/>
      <c r="Y376" s="16"/>
      <c r="Z376" s="16"/>
      <c r="AA376" s="17"/>
      <c r="AB376" s="18"/>
      <c r="AC376" s="126"/>
      <c r="AD376" s="126"/>
    </row>
    <row r="377" spans="2:30" ht="15" x14ac:dyDescent="0.25">
      <c r="B377" s="16"/>
      <c r="C377" s="16"/>
      <c r="D377" s="17"/>
      <c r="E377" s="18"/>
      <c r="F377" s="126"/>
      <c r="G377" s="126"/>
      <c r="K377" s="16"/>
      <c r="L377" s="16"/>
      <c r="M377" s="17"/>
      <c r="N377" s="18"/>
      <c r="O377" s="126"/>
      <c r="P377" s="126"/>
      <c r="R377" s="16"/>
      <c r="S377" s="16"/>
      <c r="T377" s="17"/>
      <c r="U377" s="18"/>
      <c r="V377" s="126"/>
      <c r="W377" s="126"/>
      <c r="Y377" s="16"/>
      <c r="Z377" s="16"/>
      <c r="AA377" s="17"/>
      <c r="AB377" s="18"/>
      <c r="AC377" s="126"/>
      <c r="AD377" s="126"/>
    </row>
    <row r="378" spans="2:30" ht="15" x14ac:dyDescent="0.25">
      <c r="B378" s="16"/>
      <c r="C378" s="16"/>
      <c r="D378" s="17"/>
      <c r="E378" s="18"/>
      <c r="F378" s="126"/>
      <c r="G378" s="126"/>
      <c r="K378" s="16"/>
      <c r="L378" s="16"/>
      <c r="M378" s="17"/>
      <c r="N378" s="18"/>
      <c r="O378" s="126"/>
      <c r="P378" s="126"/>
      <c r="R378" s="16"/>
      <c r="S378" s="16"/>
      <c r="T378" s="17"/>
      <c r="U378" s="18"/>
      <c r="V378" s="126"/>
      <c r="W378" s="126"/>
      <c r="Y378" s="16"/>
      <c r="Z378" s="16"/>
      <c r="AA378" s="17"/>
      <c r="AB378" s="18"/>
      <c r="AC378" s="126"/>
      <c r="AD378" s="126"/>
    </row>
    <row r="379" spans="2:30" ht="15" x14ac:dyDescent="0.25">
      <c r="B379" s="16"/>
      <c r="C379" s="16"/>
      <c r="D379" s="17"/>
      <c r="E379" s="18"/>
      <c r="F379" s="126"/>
      <c r="G379" s="126"/>
      <c r="K379" s="16"/>
      <c r="L379" s="16"/>
      <c r="M379" s="17"/>
      <c r="N379" s="18"/>
      <c r="O379" s="126"/>
      <c r="P379" s="126"/>
      <c r="R379" s="16"/>
      <c r="S379" s="16"/>
      <c r="T379" s="17"/>
      <c r="U379" s="18"/>
      <c r="V379" s="126"/>
      <c r="W379" s="126"/>
      <c r="Y379" s="16"/>
      <c r="Z379" s="16"/>
      <c r="AA379" s="17"/>
      <c r="AB379" s="18"/>
      <c r="AC379" s="126"/>
      <c r="AD379" s="126"/>
    </row>
    <row r="380" spans="2:30" ht="15" x14ac:dyDescent="0.25">
      <c r="B380" s="16"/>
      <c r="C380" s="16"/>
      <c r="D380" s="17"/>
      <c r="E380" s="18"/>
      <c r="F380" s="126"/>
      <c r="G380" s="126"/>
      <c r="K380" s="16"/>
      <c r="L380" s="16"/>
      <c r="M380" s="17"/>
      <c r="N380" s="18"/>
      <c r="O380" s="126"/>
      <c r="P380" s="126"/>
      <c r="R380" s="16"/>
      <c r="S380" s="16"/>
      <c r="T380" s="17"/>
      <c r="U380" s="18"/>
      <c r="V380" s="126"/>
      <c r="W380" s="126"/>
      <c r="Y380" s="16"/>
      <c r="Z380" s="16"/>
      <c r="AA380" s="17"/>
      <c r="AB380" s="18"/>
      <c r="AC380" s="126"/>
      <c r="AD380" s="126"/>
    </row>
    <row r="381" spans="2:30" ht="15" x14ac:dyDescent="0.25">
      <c r="B381" s="16"/>
      <c r="C381" s="16"/>
      <c r="D381" s="17"/>
      <c r="E381" s="18"/>
      <c r="F381" s="126"/>
      <c r="G381" s="126"/>
      <c r="K381" s="16"/>
      <c r="L381" s="16"/>
      <c r="M381" s="17"/>
      <c r="N381" s="18"/>
      <c r="O381" s="126"/>
      <c r="P381" s="126"/>
      <c r="R381" s="16"/>
      <c r="S381" s="16"/>
      <c r="T381" s="17"/>
      <c r="U381" s="18"/>
      <c r="V381" s="126"/>
      <c r="W381" s="126"/>
      <c r="Y381" s="16"/>
      <c r="Z381" s="16"/>
      <c r="AA381" s="17"/>
      <c r="AB381" s="18"/>
      <c r="AC381" s="126"/>
      <c r="AD381" s="126"/>
    </row>
    <row r="382" spans="2:30" ht="15" x14ac:dyDescent="0.25">
      <c r="B382" s="17"/>
      <c r="C382" s="19"/>
      <c r="D382" s="19"/>
      <c r="E382" s="18" t="s">
        <v>102</v>
      </c>
      <c r="F382" s="126"/>
      <c r="G382" s="126"/>
      <c r="K382" s="16"/>
      <c r="L382" s="16"/>
      <c r="M382" s="17"/>
      <c r="N382" s="18"/>
      <c r="O382" s="126"/>
      <c r="P382" s="126"/>
      <c r="R382" s="16"/>
      <c r="S382" s="16"/>
      <c r="T382" s="17"/>
      <c r="U382" s="18"/>
      <c r="V382" s="126"/>
      <c r="W382" s="126"/>
      <c r="Y382" s="17"/>
      <c r="Z382" s="19"/>
      <c r="AA382" s="19"/>
      <c r="AB382" s="18" t="s">
        <v>102</v>
      </c>
      <c r="AC382" s="126"/>
      <c r="AD382" s="126"/>
    </row>
    <row r="383" spans="2:30" ht="15" x14ac:dyDescent="0.25">
      <c r="B383" s="170"/>
      <c r="C383" s="170"/>
      <c r="D383" s="170"/>
      <c r="E383" s="170"/>
      <c r="F383" s="170"/>
      <c r="G383" s="170"/>
      <c r="K383" s="17"/>
      <c r="L383" s="19"/>
      <c r="M383" s="19"/>
      <c r="N383" s="18" t="s">
        <v>102</v>
      </c>
      <c r="O383" s="126"/>
      <c r="P383" s="126"/>
      <c r="R383" s="17"/>
      <c r="S383" s="19"/>
      <c r="T383" s="19"/>
      <c r="U383" s="18" t="s">
        <v>102</v>
      </c>
      <c r="V383" s="126"/>
      <c r="W383" s="126"/>
      <c r="Y383" s="170"/>
      <c r="Z383" s="170"/>
      <c r="AA383" s="170"/>
      <c r="AB383" s="170"/>
      <c r="AC383" s="170"/>
      <c r="AD383" s="170"/>
    </row>
    <row r="384" spans="2:30" x14ac:dyDescent="0.2">
      <c r="B384" s="10" t="s">
        <v>93</v>
      </c>
      <c r="C384" s="115"/>
      <c r="D384" s="5"/>
      <c r="E384" s="4"/>
      <c r="F384" s="20" t="s">
        <v>103</v>
      </c>
      <c r="G384" s="117" t="s">
        <v>161</v>
      </c>
      <c r="K384" s="170"/>
      <c r="L384" s="170"/>
      <c r="M384" s="170"/>
      <c r="N384" s="170"/>
      <c r="O384" s="170"/>
      <c r="P384" s="170"/>
      <c r="Y384" s="10" t="s">
        <v>93</v>
      </c>
      <c r="Z384" s="115"/>
      <c r="AA384" s="5"/>
      <c r="AB384" s="4"/>
      <c r="AC384" s="20" t="s">
        <v>103</v>
      </c>
      <c r="AD384" s="117" t="s">
        <v>161</v>
      </c>
    </row>
    <row r="385" spans="2:30" x14ac:dyDescent="0.2">
      <c r="B385" s="10" t="s">
        <v>94</v>
      </c>
      <c r="C385" s="115"/>
      <c r="D385" s="5"/>
      <c r="E385" s="10"/>
      <c r="F385" s="6"/>
      <c r="G385" s="7"/>
      <c r="K385" s="10" t="s">
        <v>93</v>
      </c>
      <c r="L385" s="115"/>
      <c r="M385" s="5"/>
      <c r="N385" s="4"/>
      <c r="O385" s="20" t="s">
        <v>103</v>
      </c>
      <c r="P385" s="117" t="s">
        <v>161</v>
      </c>
      <c r="R385" s="10" t="s">
        <v>93</v>
      </c>
      <c r="S385" s="115"/>
      <c r="T385" s="5"/>
      <c r="U385" s="4"/>
      <c r="V385" s="20" t="s">
        <v>103</v>
      </c>
      <c r="W385" s="117" t="s">
        <v>161</v>
      </c>
      <c r="Y385" s="10" t="s">
        <v>94</v>
      </c>
      <c r="Z385" s="115"/>
      <c r="AA385" s="5"/>
      <c r="AB385" s="10"/>
      <c r="AC385" s="6"/>
      <c r="AD385" s="7"/>
    </row>
    <row r="386" spans="2:30" ht="13.5" thickBot="1" x14ac:dyDescent="0.25">
      <c r="B386" s="10" t="s">
        <v>96</v>
      </c>
      <c r="C386" s="10"/>
      <c r="D386" s="4"/>
      <c r="E386" s="123"/>
      <c r="F386" s="12"/>
      <c r="G386" s="13"/>
      <c r="K386" s="10" t="s">
        <v>94</v>
      </c>
      <c r="L386" s="115"/>
      <c r="M386" s="5"/>
      <c r="N386" s="10"/>
      <c r="O386" s="6"/>
      <c r="P386" s="7"/>
      <c r="R386" s="10" t="s">
        <v>94</v>
      </c>
      <c r="S386" s="115"/>
      <c r="T386" s="5"/>
      <c r="U386" s="10"/>
      <c r="V386" s="6"/>
      <c r="W386" s="7"/>
      <c r="Y386" s="10" t="s">
        <v>96</v>
      </c>
      <c r="Z386" s="10"/>
      <c r="AA386" s="4"/>
      <c r="AB386" s="123"/>
      <c r="AC386" s="12"/>
      <c r="AD386" s="13"/>
    </row>
    <row r="387" spans="2:30" ht="13.5" thickBot="1" x14ac:dyDescent="0.25">
      <c r="B387" s="2"/>
      <c r="C387" s="2"/>
      <c r="D387" s="134">
        <v>0</v>
      </c>
      <c r="E387" s="116" t="e">
        <f>VLOOKUP(D387,'PLAN CONT'!$B$3:$C$1423,2,0)</f>
        <v>#N/A</v>
      </c>
      <c r="F387" s="9"/>
      <c r="G387" s="8"/>
      <c r="K387" s="10" t="s">
        <v>96</v>
      </c>
      <c r="L387" s="10"/>
      <c r="M387" s="4"/>
      <c r="N387" s="123"/>
      <c r="O387" s="12"/>
      <c r="P387" s="13"/>
      <c r="R387" s="10" t="s">
        <v>96</v>
      </c>
      <c r="S387" s="10"/>
      <c r="T387" s="4"/>
      <c r="U387" s="123"/>
      <c r="V387" s="12"/>
      <c r="W387" s="13"/>
      <c r="Y387" s="2"/>
      <c r="Z387" s="2"/>
      <c r="AA387" s="134">
        <v>0</v>
      </c>
      <c r="AB387" s="116" t="e">
        <f>VLOOKUP(AA387,'PLAN CONT'!$B$3:$C$1423,2,0)</f>
        <v>#N/A</v>
      </c>
      <c r="AC387" s="9"/>
      <c r="AD387" s="8"/>
    </row>
    <row r="388" spans="2:30" ht="13.5" thickBot="1" x14ac:dyDescent="0.25">
      <c r="B388" s="1091" t="s">
        <v>100</v>
      </c>
      <c r="C388" s="1093" t="s">
        <v>101</v>
      </c>
      <c r="D388" s="1095" t="s">
        <v>97</v>
      </c>
      <c r="E388" s="1096"/>
      <c r="F388" s="1098" t="s">
        <v>98</v>
      </c>
      <c r="G388" s="1099"/>
      <c r="K388" s="2"/>
      <c r="L388" s="2"/>
      <c r="M388" s="134">
        <v>0</v>
      </c>
      <c r="N388" s="116" t="e">
        <f>VLOOKUP(M388,'PLAN CONT'!$B$3:$C$1423,2,0)</f>
        <v>#N/A</v>
      </c>
      <c r="O388" s="9"/>
      <c r="P388" s="8"/>
      <c r="R388" s="2"/>
      <c r="S388" s="2"/>
      <c r="T388" s="134">
        <v>0</v>
      </c>
      <c r="U388" s="116" t="e">
        <f>VLOOKUP(T388,'PLAN CONT'!$B$3:$C$1423,2,0)</f>
        <v>#N/A</v>
      </c>
      <c r="V388" s="9"/>
      <c r="W388" s="8"/>
      <c r="Y388" s="1091" t="s">
        <v>100</v>
      </c>
      <c r="Z388" s="1093" t="s">
        <v>101</v>
      </c>
      <c r="AA388" s="1095" t="s">
        <v>97</v>
      </c>
      <c r="AB388" s="1096"/>
      <c r="AC388" s="1098" t="s">
        <v>98</v>
      </c>
      <c r="AD388" s="1099"/>
    </row>
    <row r="389" spans="2:30" x14ac:dyDescent="0.2">
      <c r="B389" s="1092"/>
      <c r="C389" s="1094"/>
      <c r="D389" s="1095"/>
      <c r="E389" s="1097"/>
      <c r="F389" s="133" t="s">
        <v>28</v>
      </c>
      <c r="G389" s="551" t="s">
        <v>29</v>
      </c>
      <c r="K389" s="1091" t="s">
        <v>100</v>
      </c>
      <c r="L389" s="1093" t="s">
        <v>101</v>
      </c>
      <c r="M389" s="1095" t="s">
        <v>97</v>
      </c>
      <c r="N389" s="1096"/>
      <c r="O389" s="1098" t="s">
        <v>98</v>
      </c>
      <c r="P389" s="1099"/>
      <c r="R389" s="1091" t="s">
        <v>100</v>
      </c>
      <c r="S389" s="1093" t="s">
        <v>101</v>
      </c>
      <c r="T389" s="1095" t="s">
        <v>97</v>
      </c>
      <c r="U389" s="1096"/>
      <c r="V389" s="1098" t="s">
        <v>98</v>
      </c>
      <c r="W389" s="1099"/>
      <c r="Y389" s="1092"/>
      <c r="Z389" s="1094"/>
      <c r="AA389" s="1095"/>
      <c r="AB389" s="1097"/>
      <c r="AC389" s="133" t="s">
        <v>28</v>
      </c>
      <c r="AD389" s="551" t="s">
        <v>29</v>
      </c>
    </row>
    <row r="390" spans="2:30" ht="15" x14ac:dyDescent="0.25">
      <c r="B390" s="16"/>
      <c r="C390" s="16"/>
      <c r="D390" s="17"/>
      <c r="E390" s="18"/>
      <c r="F390" s="124">
        <f ca="1">SUMIF('LIBRO DIARIO'!$H$10:$K$157,D387,'LIBRO DIARIO'!$J$10:$J$157)</f>
        <v>0</v>
      </c>
      <c r="G390" s="125">
        <f ca="1">SUMIF('LIBRO DIARIO'!$H$10:$K$157,D387,'LIBRO DIARIO'!$K$10:$K$157)</f>
        <v>0</v>
      </c>
      <c r="K390" s="1092"/>
      <c r="L390" s="1094"/>
      <c r="M390" s="1095"/>
      <c r="N390" s="1097"/>
      <c r="O390" s="133" t="s">
        <v>28</v>
      </c>
      <c r="P390" s="551" t="s">
        <v>29</v>
      </c>
      <c r="R390" s="1092"/>
      <c r="S390" s="1094"/>
      <c r="T390" s="1095"/>
      <c r="U390" s="1097"/>
      <c r="V390" s="133" t="s">
        <v>28</v>
      </c>
      <c r="W390" s="551" t="s">
        <v>29</v>
      </c>
      <c r="Y390" s="16"/>
      <c r="Z390" s="16"/>
      <c r="AA390" s="17"/>
      <c r="AB390" s="18"/>
      <c r="AC390" s="124">
        <f ca="1">SUMIF('LIBRO DIARIO'!$H$10:$K$157,AA387,'LIBRO DIARIO'!$J$10:$J$157)</f>
        <v>0</v>
      </c>
      <c r="AD390" s="125">
        <f ca="1">SUMIF('LIBRO DIARIO'!$H$10:$K$157,AA387,'LIBRO DIARIO'!$K$10:$K$157)</f>
        <v>0</v>
      </c>
    </row>
    <row r="391" spans="2:30" ht="15" x14ac:dyDescent="0.25">
      <c r="B391" s="16"/>
      <c r="C391" s="16"/>
      <c r="D391" s="17"/>
      <c r="E391" s="18"/>
      <c r="F391" s="126"/>
      <c r="G391" s="126"/>
      <c r="K391" s="16"/>
      <c r="L391" s="16"/>
      <c r="M391" s="17"/>
      <c r="N391" s="18"/>
      <c r="O391" s="124">
        <f ca="1">SUMIF('LIBRO DIARIO'!$H$10:$K$157,M388,'LIBRO DIARIO'!$J$10:$J$157)</f>
        <v>0</v>
      </c>
      <c r="P391" s="125">
        <f ca="1">SUMIF('LIBRO DIARIO'!$H$10:$K$157,M388,'LIBRO DIARIO'!$K$10:$K$157)</f>
        <v>0</v>
      </c>
      <c r="R391" s="16"/>
      <c r="S391" s="16"/>
      <c r="T391" s="17"/>
      <c r="U391" s="18"/>
      <c r="V391" s="124">
        <f ca="1">SUMIF('LIBRO DIARIO'!$H$10:$K$157,T388,'LIBRO DIARIO'!$J$10:$J$157)</f>
        <v>0</v>
      </c>
      <c r="W391" s="125">
        <f ca="1">SUMIF('LIBRO DIARIO'!$H$10:$K$157,T388,'LIBRO DIARIO'!$K$10:$K$157)</f>
        <v>0</v>
      </c>
      <c r="Y391" s="16"/>
      <c r="Z391" s="16"/>
      <c r="AA391" s="17"/>
      <c r="AB391" s="18"/>
      <c r="AC391" s="126"/>
      <c r="AD391" s="126"/>
    </row>
    <row r="392" spans="2:30" ht="15" x14ac:dyDescent="0.25">
      <c r="B392" s="16"/>
      <c r="C392" s="16"/>
      <c r="D392" s="17"/>
      <c r="E392" s="18"/>
      <c r="F392" s="126"/>
      <c r="G392" s="126"/>
      <c r="K392" s="16"/>
      <c r="L392" s="16"/>
      <c r="M392" s="17"/>
      <c r="N392" s="18"/>
      <c r="O392" s="126"/>
      <c r="P392" s="126"/>
      <c r="R392" s="16"/>
      <c r="S392" s="16"/>
      <c r="T392" s="17"/>
      <c r="U392" s="18"/>
      <c r="V392" s="126"/>
      <c r="W392" s="126"/>
      <c r="Y392" s="16"/>
      <c r="Z392" s="16"/>
      <c r="AA392" s="17"/>
      <c r="AB392" s="18"/>
      <c r="AC392" s="126"/>
      <c r="AD392" s="126"/>
    </row>
    <row r="393" spans="2:30" ht="15" x14ac:dyDescent="0.25">
      <c r="B393" s="16"/>
      <c r="C393" s="16"/>
      <c r="D393" s="17"/>
      <c r="E393" s="18"/>
      <c r="F393" s="126"/>
      <c r="G393" s="126"/>
      <c r="K393" s="16"/>
      <c r="L393" s="16"/>
      <c r="M393" s="17"/>
      <c r="N393" s="18"/>
      <c r="O393" s="126"/>
      <c r="P393" s="126"/>
      <c r="R393" s="16"/>
      <c r="S393" s="16"/>
      <c r="T393" s="17"/>
      <c r="U393" s="18"/>
      <c r="V393" s="126"/>
      <c r="W393" s="126"/>
      <c r="Y393" s="16"/>
      <c r="Z393" s="16"/>
      <c r="AA393" s="17"/>
      <c r="AB393" s="18"/>
      <c r="AC393" s="126"/>
      <c r="AD393" s="126"/>
    </row>
    <row r="394" spans="2:30" ht="15" x14ac:dyDescent="0.25">
      <c r="B394" s="16"/>
      <c r="C394" s="16"/>
      <c r="D394" s="17"/>
      <c r="E394" s="18"/>
      <c r="F394" s="126"/>
      <c r="G394" s="126"/>
      <c r="K394" s="16"/>
      <c r="L394" s="16"/>
      <c r="M394" s="17"/>
      <c r="N394" s="18"/>
      <c r="O394" s="126"/>
      <c r="P394" s="126"/>
      <c r="R394" s="16"/>
      <c r="S394" s="16"/>
      <c r="T394" s="17"/>
      <c r="U394" s="18"/>
      <c r="V394" s="126"/>
      <c r="W394" s="126"/>
      <c r="Y394" s="16"/>
      <c r="Z394" s="16"/>
      <c r="AA394" s="17"/>
      <c r="AB394" s="18"/>
      <c r="AC394" s="126"/>
      <c r="AD394" s="126"/>
    </row>
    <row r="395" spans="2:30" ht="15" x14ac:dyDescent="0.25">
      <c r="B395" s="16"/>
      <c r="C395" s="16"/>
      <c r="D395" s="17"/>
      <c r="E395" s="18"/>
      <c r="F395" s="126"/>
      <c r="G395" s="126"/>
      <c r="K395" s="16"/>
      <c r="L395" s="16"/>
      <c r="M395" s="17"/>
      <c r="N395" s="18"/>
      <c r="O395" s="126"/>
      <c r="P395" s="126"/>
      <c r="R395" s="16"/>
      <c r="S395" s="16"/>
      <c r="T395" s="17"/>
      <c r="U395" s="18"/>
      <c r="V395" s="126"/>
      <c r="W395" s="126"/>
      <c r="Y395" s="16"/>
      <c r="Z395" s="16"/>
      <c r="AA395" s="17"/>
      <c r="AB395" s="18"/>
      <c r="AC395" s="126"/>
      <c r="AD395" s="126"/>
    </row>
    <row r="396" spans="2:30" ht="15" x14ac:dyDescent="0.25">
      <c r="B396" s="16"/>
      <c r="C396" s="16"/>
      <c r="D396" s="17"/>
      <c r="E396" s="18"/>
      <c r="F396" s="126"/>
      <c r="G396" s="126"/>
      <c r="K396" s="16"/>
      <c r="L396" s="16"/>
      <c r="M396" s="17"/>
      <c r="N396" s="18"/>
      <c r="O396" s="126"/>
      <c r="P396" s="126"/>
      <c r="R396" s="16"/>
      <c r="S396" s="16"/>
      <c r="T396" s="17"/>
      <c r="U396" s="18"/>
      <c r="V396" s="126"/>
      <c r="W396" s="126"/>
      <c r="Y396" s="16"/>
      <c r="Z396" s="16"/>
      <c r="AA396" s="17"/>
      <c r="AB396" s="18"/>
      <c r="AC396" s="126"/>
      <c r="AD396" s="126"/>
    </row>
    <row r="397" spans="2:30" ht="15" x14ac:dyDescent="0.25">
      <c r="B397" s="16"/>
      <c r="C397" s="16"/>
      <c r="D397" s="17"/>
      <c r="E397" s="18"/>
      <c r="F397" s="126"/>
      <c r="G397" s="126"/>
      <c r="K397" s="16"/>
      <c r="L397" s="16"/>
      <c r="M397" s="17"/>
      <c r="N397" s="18"/>
      <c r="O397" s="126"/>
      <c r="P397" s="126"/>
      <c r="R397" s="16"/>
      <c r="S397" s="16"/>
      <c r="T397" s="17"/>
      <c r="U397" s="18"/>
      <c r="V397" s="126"/>
      <c r="W397" s="126"/>
      <c r="Y397" s="16"/>
      <c r="Z397" s="16"/>
      <c r="AA397" s="17"/>
      <c r="AB397" s="18"/>
      <c r="AC397" s="126"/>
      <c r="AD397" s="126"/>
    </row>
    <row r="398" spans="2:30" ht="15" x14ac:dyDescent="0.25">
      <c r="B398" s="16"/>
      <c r="C398" s="16"/>
      <c r="D398" s="17"/>
      <c r="E398" s="18"/>
      <c r="F398" s="126"/>
      <c r="G398" s="126"/>
      <c r="K398" s="16"/>
      <c r="L398" s="16"/>
      <c r="M398" s="17"/>
      <c r="N398" s="18"/>
      <c r="O398" s="126"/>
      <c r="P398" s="126"/>
      <c r="R398" s="16"/>
      <c r="S398" s="16"/>
      <c r="T398" s="17"/>
      <c r="U398" s="18"/>
      <c r="V398" s="126"/>
      <c r="W398" s="126"/>
      <c r="Y398" s="16"/>
      <c r="Z398" s="16"/>
      <c r="AA398" s="17"/>
      <c r="AB398" s="18"/>
      <c r="AC398" s="126"/>
      <c r="AD398" s="126"/>
    </row>
    <row r="399" spans="2:30" ht="15" x14ac:dyDescent="0.25">
      <c r="B399" s="17"/>
      <c r="C399" s="19"/>
      <c r="D399" s="19"/>
      <c r="E399" s="18" t="s">
        <v>102</v>
      </c>
      <c r="F399" s="126"/>
      <c r="G399" s="126"/>
      <c r="K399" s="16"/>
      <c r="L399" s="16"/>
      <c r="M399" s="17"/>
      <c r="N399" s="18"/>
      <c r="O399" s="126"/>
      <c r="P399" s="126"/>
      <c r="R399" s="16"/>
      <c r="S399" s="16"/>
      <c r="T399" s="17"/>
      <c r="U399" s="18"/>
      <c r="V399" s="126"/>
      <c r="W399" s="126"/>
      <c r="Y399" s="17"/>
      <c r="Z399" s="19"/>
      <c r="AA399" s="19"/>
      <c r="AB399" s="18" t="s">
        <v>102</v>
      </c>
      <c r="AC399" s="126"/>
      <c r="AD399" s="126"/>
    </row>
    <row r="400" spans="2:30" ht="15" x14ac:dyDescent="0.25">
      <c r="B400" s="170"/>
      <c r="C400" s="170"/>
      <c r="D400" s="170"/>
      <c r="E400" s="170"/>
      <c r="F400" s="170"/>
      <c r="G400" s="170"/>
      <c r="K400" s="17"/>
      <c r="L400" s="19"/>
      <c r="M400" s="19"/>
      <c r="N400" s="18" t="s">
        <v>102</v>
      </c>
      <c r="O400" s="126"/>
      <c r="P400" s="126"/>
      <c r="R400" s="17"/>
      <c r="S400" s="19"/>
      <c r="T400" s="19"/>
      <c r="U400" s="18" t="s">
        <v>102</v>
      </c>
      <c r="V400" s="126"/>
      <c r="W400" s="126"/>
      <c r="Y400" s="170"/>
      <c r="Z400" s="170"/>
      <c r="AA400" s="170"/>
      <c r="AB400" s="170"/>
      <c r="AC400" s="170"/>
      <c r="AD400" s="170"/>
    </row>
    <row r="401" spans="2:30" x14ac:dyDescent="0.2">
      <c r="B401" s="10" t="s">
        <v>93</v>
      </c>
      <c r="C401" s="115"/>
      <c r="D401" s="5"/>
      <c r="E401" s="4"/>
      <c r="F401" s="20" t="s">
        <v>103</v>
      </c>
      <c r="G401" s="117" t="s">
        <v>161</v>
      </c>
      <c r="K401" s="170"/>
      <c r="L401" s="170"/>
      <c r="M401" s="170"/>
      <c r="N401" s="170"/>
      <c r="O401" s="170"/>
      <c r="P401" s="170"/>
      <c r="Y401" s="10" t="s">
        <v>93</v>
      </c>
      <c r="Z401" s="115"/>
      <c r="AA401" s="5"/>
      <c r="AB401" s="4"/>
      <c r="AC401" s="20" t="s">
        <v>103</v>
      </c>
      <c r="AD401" s="117" t="s">
        <v>161</v>
      </c>
    </row>
    <row r="402" spans="2:30" x14ac:dyDescent="0.2">
      <c r="B402" s="10" t="s">
        <v>94</v>
      </c>
      <c r="C402" s="115"/>
      <c r="D402" s="5"/>
      <c r="E402" s="10"/>
      <c r="F402" s="6"/>
      <c r="G402" s="7"/>
      <c r="K402" s="10" t="s">
        <v>93</v>
      </c>
      <c r="L402" s="115"/>
      <c r="M402" s="5"/>
      <c r="N402" s="4"/>
      <c r="O402" s="20" t="s">
        <v>103</v>
      </c>
      <c r="P402" s="117" t="s">
        <v>161</v>
      </c>
      <c r="R402" s="10" t="s">
        <v>93</v>
      </c>
      <c r="S402" s="115"/>
      <c r="T402" s="5"/>
      <c r="U402" s="4"/>
      <c r="V402" s="20" t="s">
        <v>103</v>
      </c>
      <c r="W402" s="117" t="s">
        <v>161</v>
      </c>
      <c r="Y402" s="10" t="s">
        <v>94</v>
      </c>
      <c r="Z402" s="115"/>
      <c r="AA402" s="5"/>
      <c r="AB402" s="10"/>
      <c r="AC402" s="6"/>
      <c r="AD402" s="7"/>
    </row>
    <row r="403" spans="2:30" ht="13.5" thickBot="1" x14ac:dyDescent="0.25">
      <c r="B403" s="10" t="s">
        <v>96</v>
      </c>
      <c r="C403" s="10"/>
      <c r="D403" s="4"/>
      <c r="E403" s="123"/>
      <c r="F403" s="12"/>
      <c r="G403" s="13"/>
      <c r="K403" s="10" t="s">
        <v>94</v>
      </c>
      <c r="L403" s="115"/>
      <c r="M403" s="5"/>
      <c r="N403" s="10"/>
      <c r="O403" s="6"/>
      <c r="P403" s="7"/>
      <c r="R403" s="10" t="s">
        <v>94</v>
      </c>
      <c r="S403" s="115"/>
      <c r="T403" s="5"/>
      <c r="U403" s="10"/>
      <c r="V403" s="6"/>
      <c r="W403" s="7"/>
      <c r="Y403" s="10" t="s">
        <v>96</v>
      </c>
      <c r="Z403" s="10"/>
      <c r="AA403" s="4"/>
      <c r="AB403" s="123"/>
      <c r="AC403" s="12"/>
      <c r="AD403" s="13"/>
    </row>
    <row r="404" spans="2:30" ht="13.5" thickBot="1" x14ac:dyDescent="0.25">
      <c r="B404" s="2"/>
      <c r="C404" s="2"/>
      <c r="D404" s="134">
        <v>0</v>
      </c>
      <c r="E404" s="116" t="e">
        <f>VLOOKUP(D404,'PLAN CONT'!$B$3:$C$1423,2,0)</f>
        <v>#N/A</v>
      </c>
      <c r="F404" s="9"/>
      <c r="G404" s="8"/>
      <c r="K404" s="10" t="s">
        <v>96</v>
      </c>
      <c r="L404" s="10"/>
      <c r="M404" s="4"/>
      <c r="N404" s="123"/>
      <c r="O404" s="12"/>
      <c r="P404" s="13"/>
      <c r="R404" s="10" t="s">
        <v>96</v>
      </c>
      <c r="S404" s="10"/>
      <c r="T404" s="4"/>
      <c r="U404" s="123"/>
      <c r="V404" s="12"/>
      <c r="W404" s="13"/>
      <c r="Y404" s="2"/>
      <c r="Z404" s="2"/>
      <c r="AA404" s="134">
        <v>0</v>
      </c>
      <c r="AB404" s="116" t="e">
        <f>VLOOKUP(AA404,'PLAN CONT'!$B$3:$C$1423,2,0)</f>
        <v>#N/A</v>
      </c>
      <c r="AC404" s="9"/>
      <c r="AD404" s="8"/>
    </row>
    <row r="405" spans="2:30" ht="13.5" thickBot="1" x14ac:dyDescent="0.25">
      <c r="B405" s="1091" t="s">
        <v>100</v>
      </c>
      <c r="C405" s="1093" t="s">
        <v>101</v>
      </c>
      <c r="D405" s="1095" t="s">
        <v>97</v>
      </c>
      <c r="E405" s="1096"/>
      <c r="F405" s="1098" t="s">
        <v>98</v>
      </c>
      <c r="G405" s="1099"/>
      <c r="K405" s="2"/>
      <c r="L405" s="2"/>
      <c r="M405" s="134">
        <v>0</v>
      </c>
      <c r="N405" s="116" t="e">
        <f>VLOOKUP(M405,'PLAN CONT'!$B$3:$C$1423,2,0)</f>
        <v>#N/A</v>
      </c>
      <c r="O405" s="9"/>
      <c r="P405" s="8"/>
      <c r="R405" s="2"/>
      <c r="S405" s="2"/>
      <c r="T405" s="134">
        <v>0</v>
      </c>
      <c r="U405" s="116" t="e">
        <f>VLOOKUP(T405,'PLAN CONT'!$B$3:$C$1423,2,0)</f>
        <v>#N/A</v>
      </c>
      <c r="V405" s="9"/>
      <c r="W405" s="8"/>
      <c r="Y405" s="1091" t="s">
        <v>100</v>
      </c>
      <c r="Z405" s="1093" t="s">
        <v>101</v>
      </c>
      <c r="AA405" s="1095" t="s">
        <v>97</v>
      </c>
      <c r="AB405" s="1096"/>
      <c r="AC405" s="1098" t="s">
        <v>98</v>
      </c>
      <c r="AD405" s="1099"/>
    </row>
    <row r="406" spans="2:30" x14ac:dyDescent="0.2">
      <c r="B406" s="1092"/>
      <c r="C406" s="1094"/>
      <c r="D406" s="1095"/>
      <c r="E406" s="1097"/>
      <c r="F406" s="133" t="s">
        <v>28</v>
      </c>
      <c r="G406" s="551" t="s">
        <v>29</v>
      </c>
      <c r="K406" s="1091" t="s">
        <v>100</v>
      </c>
      <c r="L406" s="1093" t="s">
        <v>101</v>
      </c>
      <c r="M406" s="1095" t="s">
        <v>97</v>
      </c>
      <c r="N406" s="1096"/>
      <c r="O406" s="1098" t="s">
        <v>98</v>
      </c>
      <c r="P406" s="1099"/>
      <c r="R406" s="1091" t="s">
        <v>100</v>
      </c>
      <c r="S406" s="1093" t="s">
        <v>101</v>
      </c>
      <c r="T406" s="1095" t="s">
        <v>97</v>
      </c>
      <c r="U406" s="1096"/>
      <c r="V406" s="1098" t="s">
        <v>98</v>
      </c>
      <c r="W406" s="1099"/>
      <c r="Y406" s="1092"/>
      <c r="Z406" s="1094"/>
      <c r="AA406" s="1095"/>
      <c r="AB406" s="1097"/>
      <c r="AC406" s="133" t="s">
        <v>28</v>
      </c>
      <c r="AD406" s="551" t="s">
        <v>29</v>
      </c>
    </row>
    <row r="407" spans="2:30" ht="15" x14ac:dyDescent="0.25">
      <c r="B407" s="16"/>
      <c r="C407" s="16"/>
      <c r="D407" s="17"/>
      <c r="E407" s="18"/>
      <c r="F407" s="124">
        <f ca="1">SUMIF('LIBRO DIARIO'!$H$10:$K$157,D404,'LIBRO DIARIO'!$J$10:$J$157)</f>
        <v>0</v>
      </c>
      <c r="G407" s="125">
        <f ca="1">SUMIF('LIBRO DIARIO'!$H$10:$K$157,D404,'LIBRO DIARIO'!$K$10:$K$157)</f>
        <v>0</v>
      </c>
      <c r="K407" s="1092"/>
      <c r="L407" s="1094"/>
      <c r="M407" s="1095"/>
      <c r="N407" s="1097"/>
      <c r="O407" s="133" t="s">
        <v>28</v>
      </c>
      <c r="P407" s="551" t="s">
        <v>29</v>
      </c>
      <c r="R407" s="1092"/>
      <c r="S407" s="1094"/>
      <c r="T407" s="1095"/>
      <c r="U407" s="1097"/>
      <c r="V407" s="133" t="s">
        <v>28</v>
      </c>
      <c r="W407" s="551" t="s">
        <v>29</v>
      </c>
      <c r="Y407" s="16"/>
      <c r="Z407" s="16"/>
      <c r="AA407" s="17"/>
      <c r="AB407" s="18"/>
      <c r="AC407" s="124">
        <f ca="1">SUMIF('LIBRO DIARIO'!$H$10:$K$157,AA404,'LIBRO DIARIO'!$J$10:$J$157)</f>
        <v>0</v>
      </c>
      <c r="AD407" s="125">
        <f ca="1">SUMIF('LIBRO DIARIO'!$H$10:$K$157,AA404,'LIBRO DIARIO'!$K$10:$K$157)</f>
        <v>0</v>
      </c>
    </row>
    <row r="408" spans="2:30" ht="15" x14ac:dyDescent="0.25">
      <c r="B408" s="16"/>
      <c r="C408" s="16"/>
      <c r="D408" s="17"/>
      <c r="E408" s="18"/>
      <c r="F408" s="126"/>
      <c r="G408" s="126"/>
      <c r="K408" s="16"/>
      <c r="L408" s="16"/>
      <c r="M408" s="17"/>
      <c r="N408" s="18"/>
      <c r="O408" s="124">
        <f ca="1">SUMIF('LIBRO DIARIO'!$H$10:$K$157,M405,'LIBRO DIARIO'!$J$10:$J$157)</f>
        <v>0</v>
      </c>
      <c r="P408" s="125">
        <f ca="1">SUMIF('LIBRO DIARIO'!$H$10:$K$157,M405,'LIBRO DIARIO'!$K$10:$K$157)</f>
        <v>0</v>
      </c>
      <c r="R408" s="16"/>
      <c r="S408" s="16"/>
      <c r="T408" s="17"/>
      <c r="U408" s="18"/>
      <c r="V408" s="124">
        <f ca="1">SUMIF('LIBRO DIARIO'!$H$10:$K$157,T405,'LIBRO DIARIO'!$J$10:$J$157)</f>
        <v>0</v>
      </c>
      <c r="W408" s="125">
        <f ca="1">SUMIF('LIBRO DIARIO'!$H$10:$K$157,T405,'LIBRO DIARIO'!$K$10:$K$157)</f>
        <v>0</v>
      </c>
      <c r="Y408" s="16"/>
      <c r="Z408" s="16"/>
      <c r="AA408" s="17"/>
      <c r="AB408" s="18"/>
      <c r="AC408" s="126"/>
      <c r="AD408" s="126"/>
    </row>
    <row r="409" spans="2:30" ht="15" x14ac:dyDescent="0.25">
      <c r="B409" s="16"/>
      <c r="C409" s="16"/>
      <c r="D409" s="17"/>
      <c r="E409" s="18"/>
      <c r="F409" s="126"/>
      <c r="G409" s="126"/>
      <c r="K409" s="16"/>
      <c r="L409" s="16"/>
      <c r="M409" s="17"/>
      <c r="N409" s="18"/>
      <c r="O409" s="126"/>
      <c r="P409" s="126"/>
      <c r="R409" s="16"/>
      <c r="S409" s="16"/>
      <c r="T409" s="17"/>
      <c r="U409" s="18"/>
      <c r="V409" s="126"/>
      <c r="W409" s="126"/>
      <c r="Y409" s="16"/>
      <c r="Z409" s="16"/>
      <c r="AA409" s="17"/>
      <c r="AB409" s="18"/>
      <c r="AC409" s="126"/>
      <c r="AD409" s="126"/>
    </row>
    <row r="410" spans="2:30" ht="15" x14ac:dyDescent="0.25">
      <c r="B410" s="16"/>
      <c r="C410" s="16"/>
      <c r="D410" s="17"/>
      <c r="E410" s="18"/>
      <c r="F410" s="126"/>
      <c r="G410" s="126"/>
      <c r="K410" s="16"/>
      <c r="L410" s="16"/>
      <c r="M410" s="17"/>
      <c r="N410" s="18"/>
      <c r="O410" s="126"/>
      <c r="P410" s="126"/>
      <c r="R410" s="16"/>
      <c r="S410" s="16"/>
      <c r="T410" s="17"/>
      <c r="U410" s="18"/>
      <c r="V410" s="126"/>
      <c r="W410" s="126"/>
      <c r="Y410" s="16"/>
      <c r="Z410" s="16"/>
      <c r="AA410" s="17"/>
      <c r="AB410" s="18"/>
      <c r="AC410" s="126"/>
      <c r="AD410" s="126"/>
    </row>
    <row r="411" spans="2:30" ht="15" x14ac:dyDescent="0.25">
      <c r="B411" s="16"/>
      <c r="C411" s="16"/>
      <c r="D411" s="17"/>
      <c r="E411" s="18"/>
      <c r="F411" s="126"/>
      <c r="G411" s="126"/>
      <c r="K411" s="16"/>
      <c r="L411" s="16"/>
      <c r="M411" s="17"/>
      <c r="N411" s="18"/>
      <c r="O411" s="126"/>
      <c r="P411" s="126"/>
      <c r="R411" s="16"/>
      <c r="S411" s="16"/>
      <c r="T411" s="17"/>
      <c r="U411" s="18"/>
      <c r="V411" s="126"/>
      <c r="W411" s="126"/>
      <c r="Y411" s="16"/>
      <c r="Z411" s="16"/>
      <c r="AA411" s="17"/>
      <c r="AB411" s="18"/>
      <c r="AC411" s="126"/>
      <c r="AD411" s="126"/>
    </row>
    <row r="412" spans="2:30" ht="15" x14ac:dyDescent="0.25">
      <c r="B412" s="16"/>
      <c r="C412" s="16"/>
      <c r="D412" s="17"/>
      <c r="E412" s="18"/>
      <c r="F412" s="126"/>
      <c r="G412" s="126"/>
      <c r="K412" s="16"/>
      <c r="L412" s="16"/>
      <c r="M412" s="17"/>
      <c r="N412" s="18"/>
      <c r="O412" s="126"/>
      <c r="P412" s="126"/>
      <c r="R412" s="16"/>
      <c r="S412" s="16"/>
      <c r="T412" s="17"/>
      <c r="U412" s="18"/>
      <c r="V412" s="126"/>
      <c r="W412" s="126"/>
      <c r="Y412" s="16"/>
      <c r="Z412" s="16"/>
      <c r="AA412" s="17"/>
      <c r="AB412" s="18"/>
      <c r="AC412" s="126"/>
      <c r="AD412" s="126"/>
    </row>
    <row r="413" spans="2:30" ht="15" x14ac:dyDescent="0.25">
      <c r="B413" s="16"/>
      <c r="C413" s="16"/>
      <c r="D413" s="17"/>
      <c r="E413" s="18"/>
      <c r="F413" s="126"/>
      <c r="G413" s="126"/>
      <c r="K413" s="16"/>
      <c r="L413" s="16"/>
      <c r="M413" s="17"/>
      <c r="N413" s="18"/>
      <c r="O413" s="126"/>
      <c r="P413" s="126"/>
      <c r="R413" s="16"/>
      <c r="S413" s="16"/>
      <c r="T413" s="17"/>
      <c r="U413" s="18"/>
      <c r="V413" s="126"/>
      <c r="W413" s="126"/>
      <c r="Y413" s="16"/>
      <c r="Z413" s="16"/>
      <c r="AA413" s="17"/>
      <c r="AB413" s="18"/>
      <c r="AC413" s="126"/>
      <c r="AD413" s="126"/>
    </row>
    <row r="414" spans="2:30" ht="15" x14ac:dyDescent="0.25">
      <c r="B414" s="16"/>
      <c r="C414" s="16"/>
      <c r="D414" s="17"/>
      <c r="E414" s="18"/>
      <c r="F414" s="126"/>
      <c r="G414" s="126"/>
      <c r="K414" s="16"/>
      <c r="L414" s="16"/>
      <c r="M414" s="17"/>
      <c r="N414" s="18"/>
      <c r="O414" s="126"/>
      <c r="P414" s="126"/>
      <c r="R414" s="16"/>
      <c r="S414" s="16"/>
      <c r="T414" s="17"/>
      <c r="U414" s="18"/>
      <c r="V414" s="126"/>
      <c r="W414" s="126"/>
      <c r="Y414" s="16"/>
      <c r="Z414" s="16"/>
      <c r="AA414" s="17"/>
      <c r="AB414" s="18"/>
      <c r="AC414" s="126"/>
      <c r="AD414" s="126"/>
    </row>
    <row r="415" spans="2:30" ht="15" x14ac:dyDescent="0.25">
      <c r="B415" s="16"/>
      <c r="C415" s="16"/>
      <c r="D415" s="17"/>
      <c r="E415" s="18"/>
      <c r="F415" s="126"/>
      <c r="G415" s="126"/>
      <c r="K415" s="16"/>
      <c r="L415" s="16"/>
      <c r="M415" s="17"/>
      <c r="N415" s="18"/>
      <c r="O415" s="126"/>
      <c r="P415" s="126"/>
      <c r="R415" s="16"/>
      <c r="S415" s="16"/>
      <c r="T415" s="17"/>
      <c r="U415" s="18"/>
      <c r="V415" s="126"/>
      <c r="W415" s="126"/>
      <c r="Y415" s="16"/>
      <c r="Z415" s="16"/>
      <c r="AA415" s="17"/>
      <c r="AB415" s="18"/>
      <c r="AC415" s="126"/>
      <c r="AD415" s="126"/>
    </row>
    <row r="416" spans="2:30" ht="15" x14ac:dyDescent="0.25">
      <c r="B416" s="17"/>
      <c r="C416" s="19"/>
      <c r="D416" s="19"/>
      <c r="E416" s="18" t="s">
        <v>102</v>
      </c>
      <c r="F416" s="126"/>
      <c r="G416" s="126"/>
      <c r="K416" s="16"/>
      <c r="L416" s="16"/>
      <c r="M416" s="17"/>
      <c r="N416" s="18"/>
      <c r="O416" s="126"/>
      <c r="P416" s="126"/>
      <c r="R416" s="16"/>
      <c r="S416" s="16"/>
      <c r="T416" s="17"/>
      <c r="U416" s="18"/>
      <c r="V416" s="126"/>
      <c r="W416" s="126"/>
      <c r="Y416" s="17"/>
      <c r="Z416" s="19"/>
      <c r="AA416" s="19"/>
      <c r="AB416" s="18" t="s">
        <v>102</v>
      </c>
      <c r="AC416" s="126"/>
      <c r="AD416" s="126"/>
    </row>
    <row r="417" spans="2:30" ht="15" x14ac:dyDescent="0.25">
      <c r="B417" s="170"/>
      <c r="C417" s="170"/>
      <c r="D417" s="170"/>
      <c r="E417" s="170"/>
      <c r="F417" s="170"/>
      <c r="G417" s="170"/>
      <c r="K417" s="17"/>
      <c r="L417" s="19"/>
      <c r="M417" s="19"/>
      <c r="N417" s="18" t="s">
        <v>102</v>
      </c>
      <c r="O417" s="126"/>
      <c r="P417" s="126"/>
      <c r="R417" s="17"/>
      <c r="S417" s="19"/>
      <c r="T417" s="19"/>
      <c r="U417" s="18" t="s">
        <v>102</v>
      </c>
      <c r="V417" s="126"/>
      <c r="W417" s="126"/>
      <c r="Y417" s="170"/>
      <c r="Z417" s="170"/>
      <c r="AA417" s="170"/>
      <c r="AB417" s="170"/>
      <c r="AC417" s="170"/>
      <c r="AD417" s="170"/>
    </row>
    <row r="418" spans="2:30" x14ac:dyDescent="0.2">
      <c r="B418" s="10" t="s">
        <v>93</v>
      </c>
      <c r="C418" s="115"/>
      <c r="D418" s="5"/>
      <c r="E418" s="4"/>
      <c r="F418" s="20" t="s">
        <v>103</v>
      </c>
      <c r="G418" s="117" t="s">
        <v>161</v>
      </c>
      <c r="K418" s="170"/>
      <c r="L418" s="170"/>
      <c r="M418" s="170"/>
      <c r="N418" s="170"/>
      <c r="O418" s="170"/>
      <c r="P418" s="170"/>
      <c r="Y418" s="10" t="s">
        <v>93</v>
      </c>
      <c r="Z418" s="115"/>
      <c r="AA418" s="5"/>
      <c r="AB418" s="4"/>
      <c r="AC418" s="20" t="s">
        <v>103</v>
      </c>
      <c r="AD418" s="117" t="s">
        <v>161</v>
      </c>
    </row>
    <row r="419" spans="2:30" x14ac:dyDescent="0.2">
      <c r="B419" s="10" t="s">
        <v>94</v>
      </c>
      <c r="C419" s="115"/>
      <c r="D419" s="5"/>
      <c r="E419" s="10"/>
      <c r="F419" s="6"/>
      <c r="G419" s="7"/>
      <c r="K419" s="10" t="s">
        <v>93</v>
      </c>
      <c r="L419" s="115"/>
      <c r="M419" s="5"/>
      <c r="N419" s="4"/>
      <c r="O419" s="20" t="s">
        <v>103</v>
      </c>
      <c r="P419" s="117" t="s">
        <v>161</v>
      </c>
      <c r="R419" s="10" t="s">
        <v>93</v>
      </c>
      <c r="S419" s="115"/>
      <c r="T419" s="5"/>
      <c r="U419" s="4"/>
      <c r="V419" s="20" t="s">
        <v>103</v>
      </c>
      <c r="W419" s="117" t="s">
        <v>161</v>
      </c>
      <c r="Y419" s="10" t="s">
        <v>94</v>
      </c>
      <c r="Z419" s="115"/>
      <c r="AA419" s="5"/>
      <c r="AB419" s="10"/>
      <c r="AC419" s="6"/>
      <c r="AD419" s="7"/>
    </row>
    <row r="420" spans="2:30" ht="13.5" thickBot="1" x14ac:dyDescent="0.25">
      <c r="B420" s="10" t="s">
        <v>96</v>
      </c>
      <c r="C420" s="10"/>
      <c r="D420" s="4"/>
      <c r="E420" s="123"/>
      <c r="F420" s="12"/>
      <c r="G420" s="13"/>
      <c r="K420" s="10" t="s">
        <v>94</v>
      </c>
      <c r="L420" s="115"/>
      <c r="M420" s="5"/>
      <c r="N420" s="10"/>
      <c r="O420" s="6"/>
      <c r="P420" s="7"/>
      <c r="R420" s="10" t="s">
        <v>94</v>
      </c>
      <c r="S420" s="115"/>
      <c r="T420" s="5"/>
      <c r="U420" s="10"/>
      <c r="V420" s="6"/>
      <c r="W420" s="7"/>
      <c r="Y420" s="10" t="s">
        <v>96</v>
      </c>
      <c r="Z420" s="10"/>
      <c r="AA420" s="4"/>
      <c r="AB420" s="123"/>
      <c r="AC420" s="12"/>
      <c r="AD420" s="13"/>
    </row>
    <row r="421" spans="2:30" ht="13.5" thickBot="1" x14ac:dyDescent="0.25">
      <c r="B421" s="2"/>
      <c r="C421" s="2"/>
      <c r="D421" s="134">
        <v>0</v>
      </c>
      <c r="E421" s="116" t="e">
        <f>VLOOKUP(D421,'PLAN CONT'!$B$3:$C$1423,2,0)</f>
        <v>#N/A</v>
      </c>
      <c r="F421" s="9"/>
      <c r="G421" s="8"/>
      <c r="K421" s="10" t="s">
        <v>96</v>
      </c>
      <c r="L421" s="10"/>
      <c r="M421" s="4"/>
      <c r="N421" s="123"/>
      <c r="O421" s="12"/>
      <c r="P421" s="13"/>
      <c r="R421" s="10" t="s">
        <v>96</v>
      </c>
      <c r="S421" s="10"/>
      <c r="T421" s="4"/>
      <c r="U421" s="123"/>
      <c r="V421" s="12"/>
      <c r="W421" s="13"/>
      <c r="Y421" s="2"/>
      <c r="Z421" s="2"/>
      <c r="AA421" s="134">
        <v>0</v>
      </c>
      <c r="AB421" s="116" t="e">
        <f>VLOOKUP(AA421,'PLAN CONT'!$B$3:$C$1423,2,0)</f>
        <v>#N/A</v>
      </c>
      <c r="AC421" s="9"/>
      <c r="AD421" s="8"/>
    </row>
    <row r="422" spans="2:30" ht="13.5" thickBot="1" x14ac:dyDescent="0.25">
      <c r="B422" s="1091" t="s">
        <v>100</v>
      </c>
      <c r="C422" s="1093" t="s">
        <v>101</v>
      </c>
      <c r="D422" s="1095" t="s">
        <v>97</v>
      </c>
      <c r="E422" s="1096"/>
      <c r="F422" s="1098" t="s">
        <v>98</v>
      </c>
      <c r="G422" s="1099"/>
      <c r="K422" s="2"/>
      <c r="L422" s="2"/>
      <c r="M422" s="134">
        <v>0</v>
      </c>
      <c r="N422" s="116" t="e">
        <f>VLOOKUP(M422,'PLAN CONT'!$B$3:$C$1423,2,0)</f>
        <v>#N/A</v>
      </c>
      <c r="O422" s="9"/>
      <c r="P422" s="8"/>
      <c r="R422" s="2"/>
      <c r="S422" s="2"/>
      <c r="T422" s="134">
        <v>0</v>
      </c>
      <c r="U422" s="116" t="e">
        <f>VLOOKUP(T422,'PLAN CONT'!$B$3:$C$1423,2,0)</f>
        <v>#N/A</v>
      </c>
      <c r="V422" s="9"/>
      <c r="W422" s="8"/>
      <c r="Y422" s="1091" t="s">
        <v>100</v>
      </c>
      <c r="Z422" s="1093" t="s">
        <v>101</v>
      </c>
      <c r="AA422" s="1095" t="s">
        <v>97</v>
      </c>
      <c r="AB422" s="1096"/>
      <c r="AC422" s="1098" t="s">
        <v>98</v>
      </c>
      <c r="AD422" s="1099"/>
    </row>
    <row r="423" spans="2:30" x14ac:dyDescent="0.2">
      <c r="B423" s="1092"/>
      <c r="C423" s="1094"/>
      <c r="D423" s="1095"/>
      <c r="E423" s="1097"/>
      <c r="F423" s="133" t="s">
        <v>28</v>
      </c>
      <c r="G423" s="551" t="s">
        <v>29</v>
      </c>
      <c r="K423" s="1091" t="s">
        <v>100</v>
      </c>
      <c r="L423" s="1093" t="s">
        <v>101</v>
      </c>
      <c r="M423" s="1095" t="s">
        <v>97</v>
      </c>
      <c r="N423" s="1096"/>
      <c r="O423" s="1098" t="s">
        <v>98</v>
      </c>
      <c r="P423" s="1099"/>
      <c r="R423" s="1091" t="s">
        <v>100</v>
      </c>
      <c r="S423" s="1093" t="s">
        <v>101</v>
      </c>
      <c r="T423" s="1095" t="s">
        <v>97</v>
      </c>
      <c r="U423" s="1096"/>
      <c r="V423" s="1098" t="s">
        <v>98</v>
      </c>
      <c r="W423" s="1099"/>
      <c r="Y423" s="1092"/>
      <c r="Z423" s="1094"/>
      <c r="AA423" s="1095"/>
      <c r="AB423" s="1097"/>
      <c r="AC423" s="133" t="s">
        <v>28</v>
      </c>
      <c r="AD423" s="551" t="s">
        <v>29</v>
      </c>
    </row>
    <row r="424" spans="2:30" ht="15" x14ac:dyDescent="0.25">
      <c r="B424" s="16"/>
      <c r="C424" s="16"/>
      <c r="D424" s="17"/>
      <c r="E424" s="18"/>
      <c r="F424" s="124">
        <f ca="1">SUMIF('LIBRO DIARIO'!$H$10:$K$157,D421,'LIBRO DIARIO'!$J$10:$J$157)</f>
        <v>0</v>
      </c>
      <c r="G424" s="125">
        <f ca="1">SUMIF('LIBRO DIARIO'!$H$10:$K$157,D421,'LIBRO DIARIO'!$K$10:$K$157)</f>
        <v>0</v>
      </c>
      <c r="K424" s="1092"/>
      <c r="L424" s="1094"/>
      <c r="M424" s="1095"/>
      <c r="N424" s="1097"/>
      <c r="O424" s="133" t="s">
        <v>28</v>
      </c>
      <c r="P424" s="551" t="s">
        <v>29</v>
      </c>
      <c r="R424" s="1092"/>
      <c r="S424" s="1094"/>
      <c r="T424" s="1095"/>
      <c r="U424" s="1097"/>
      <c r="V424" s="133" t="s">
        <v>28</v>
      </c>
      <c r="W424" s="551" t="s">
        <v>29</v>
      </c>
      <c r="Y424" s="16"/>
      <c r="Z424" s="16"/>
      <c r="AA424" s="17"/>
      <c r="AB424" s="18"/>
      <c r="AC424" s="124">
        <f ca="1">SUMIF('LIBRO DIARIO'!$H$10:$K$157,AA421,'LIBRO DIARIO'!$J$10:$J$157)</f>
        <v>0</v>
      </c>
      <c r="AD424" s="125">
        <f ca="1">SUMIF('LIBRO DIARIO'!$H$10:$K$157,AA421,'LIBRO DIARIO'!$K$10:$K$157)</f>
        <v>0</v>
      </c>
    </row>
    <row r="425" spans="2:30" ht="15" x14ac:dyDescent="0.25">
      <c r="B425" s="16"/>
      <c r="C425" s="16"/>
      <c r="D425" s="17"/>
      <c r="E425" s="18"/>
      <c r="F425" s="126"/>
      <c r="G425" s="126"/>
      <c r="K425" s="16"/>
      <c r="L425" s="16"/>
      <c r="M425" s="17"/>
      <c r="N425" s="18"/>
      <c r="O425" s="124">
        <f ca="1">SUMIF('LIBRO DIARIO'!$H$10:$K$157,M422,'LIBRO DIARIO'!$J$10:$J$157)</f>
        <v>0</v>
      </c>
      <c r="P425" s="125">
        <f ca="1">SUMIF('LIBRO DIARIO'!$H$10:$K$157,M422,'LIBRO DIARIO'!$K$10:$K$157)</f>
        <v>0</v>
      </c>
      <c r="R425" s="16"/>
      <c r="S425" s="16"/>
      <c r="T425" s="17"/>
      <c r="U425" s="18"/>
      <c r="V425" s="124">
        <f ca="1">SUMIF('LIBRO DIARIO'!$H$10:$K$157,T422,'LIBRO DIARIO'!$J$10:$J$157)</f>
        <v>0</v>
      </c>
      <c r="W425" s="125">
        <f ca="1">SUMIF('LIBRO DIARIO'!$H$10:$K$157,T422,'LIBRO DIARIO'!$K$10:$K$157)</f>
        <v>0</v>
      </c>
      <c r="Y425" s="16"/>
      <c r="Z425" s="16"/>
      <c r="AA425" s="17"/>
      <c r="AB425" s="18"/>
      <c r="AC425" s="126"/>
      <c r="AD425" s="126"/>
    </row>
    <row r="426" spans="2:30" ht="15" x14ac:dyDescent="0.25">
      <c r="B426" s="16"/>
      <c r="C426" s="16"/>
      <c r="D426" s="17"/>
      <c r="E426" s="18"/>
      <c r="F426" s="126"/>
      <c r="G426" s="126"/>
      <c r="K426" s="16"/>
      <c r="L426" s="16"/>
      <c r="M426" s="17"/>
      <c r="N426" s="18"/>
      <c r="O426" s="126"/>
      <c r="P426" s="126"/>
      <c r="R426" s="16"/>
      <c r="S426" s="16"/>
      <c r="T426" s="17"/>
      <c r="U426" s="18"/>
      <c r="V426" s="126"/>
      <c r="W426" s="126"/>
      <c r="Y426" s="16"/>
      <c r="Z426" s="16"/>
      <c r="AA426" s="17"/>
      <c r="AB426" s="18"/>
      <c r="AC426" s="126"/>
      <c r="AD426" s="126"/>
    </row>
    <row r="427" spans="2:30" ht="15" x14ac:dyDescent="0.25">
      <c r="B427" s="16"/>
      <c r="C427" s="16"/>
      <c r="D427" s="17"/>
      <c r="E427" s="18"/>
      <c r="F427" s="126"/>
      <c r="G427" s="126"/>
      <c r="K427" s="16"/>
      <c r="L427" s="16"/>
      <c r="M427" s="17"/>
      <c r="N427" s="18"/>
      <c r="O427" s="126"/>
      <c r="P427" s="126"/>
      <c r="R427" s="16"/>
      <c r="S427" s="16"/>
      <c r="T427" s="17"/>
      <c r="U427" s="18"/>
      <c r="V427" s="126"/>
      <c r="W427" s="126"/>
      <c r="Y427" s="16"/>
      <c r="Z427" s="16"/>
      <c r="AA427" s="17"/>
      <c r="AB427" s="18"/>
      <c r="AC427" s="126"/>
      <c r="AD427" s="126"/>
    </row>
    <row r="428" spans="2:30" ht="15" x14ac:dyDescent="0.25">
      <c r="B428" s="16"/>
      <c r="C428" s="16"/>
      <c r="D428" s="17"/>
      <c r="E428" s="18"/>
      <c r="F428" s="126"/>
      <c r="G428" s="126"/>
      <c r="K428" s="16"/>
      <c r="L428" s="16"/>
      <c r="M428" s="17"/>
      <c r="N428" s="18"/>
      <c r="O428" s="126"/>
      <c r="P428" s="126"/>
      <c r="R428" s="16"/>
      <c r="S428" s="16"/>
      <c r="T428" s="17"/>
      <c r="U428" s="18"/>
      <c r="V428" s="126"/>
      <c r="W428" s="126"/>
      <c r="Y428" s="16"/>
      <c r="Z428" s="16"/>
      <c r="AA428" s="17"/>
      <c r="AB428" s="18"/>
      <c r="AC428" s="126"/>
      <c r="AD428" s="126"/>
    </row>
    <row r="429" spans="2:30" ht="15" x14ac:dyDescent="0.25">
      <c r="B429" s="16"/>
      <c r="C429" s="16"/>
      <c r="D429" s="17"/>
      <c r="E429" s="18"/>
      <c r="F429" s="126"/>
      <c r="G429" s="126"/>
      <c r="K429" s="16"/>
      <c r="L429" s="16"/>
      <c r="M429" s="17"/>
      <c r="N429" s="18"/>
      <c r="O429" s="126"/>
      <c r="P429" s="126"/>
      <c r="R429" s="16"/>
      <c r="S429" s="16"/>
      <c r="T429" s="17"/>
      <c r="U429" s="18"/>
      <c r="V429" s="126"/>
      <c r="W429" s="126"/>
      <c r="Y429" s="16"/>
      <c r="Z429" s="16"/>
      <c r="AA429" s="17"/>
      <c r="AB429" s="18"/>
      <c r="AC429" s="126"/>
      <c r="AD429" s="126"/>
    </row>
    <row r="430" spans="2:30" ht="15" x14ac:dyDescent="0.25">
      <c r="B430" s="16"/>
      <c r="C430" s="16"/>
      <c r="D430" s="17"/>
      <c r="E430" s="18"/>
      <c r="F430" s="126"/>
      <c r="G430" s="126"/>
      <c r="K430" s="16"/>
      <c r="L430" s="16"/>
      <c r="M430" s="17"/>
      <c r="N430" s="18"/>
      <c r="O430" s="126"/>
      <c r="P430" s="126"/>
      <c r="R430" s="16"/>
      <c r="S430" s="16"/>
      <c r="T430" s="17"/>
      <c r="U430" s="18"/>
      <c r="V430" s="126"/>
      <c r="W430" s="126"/>
      <c r="Y430" s="16"/>
      <c r="Z430" s="16"/>
      <c r="AA430" s="17"/>
      <c r="AB430" s="18"/>
      <c r="AC430" s="126"/>
      <c r="AD430" s="126"/>
    </row>
    <row r="431" spans="2:30" ht="15" x14ac:dyDescent="0.25">
      <c r="B431" s="16"/>
      <c r="C431" s="16"/>
      <c r="D431" s="17"/>
      <c r="E431" s="18"/>
      <c r="F431" s="126"/>
      <c r="G431" s="126"/>
      <c r="K431" s="16"/>
      <c r="L431" s="16"/>
      <c r="M431" s="17"/>
      <c r="N431" s="18"/>
      <c r="O431" s="126"/>
      <c r="P431" s="126"/>
      <c r="R431" s="16"/>
      <c r="S431" s="16"/>
      <c r="T431" s="17"/>
      <c r="U431" s="18"/>
      <c r="V431" s="126"/>
      <c r="W431" s="126"/>
      <c r="Y431" s="16"/>
      <c r="Z431" s="16"/>
      <c r="AA431" s="17"/>
      <c r="AB431" s="18"/>
      <c r="AC431" s="126"/>
      <c r="AD431" s="126"/>
    </row>
    <row r="432" spans="2:30" ht="15" x14ac:dyDescent="0.25">
      <c r="B432" s="16"/>
      <c r="C432" s="16"/>
      <c r="D432" s="17"/>
      <c r="E432" s="18"/>
      <c r="F432" s="126"/>
      <c r="G432" s="126"/>
      <c r="K432" s="16"/>
      <c r="L432" s="16"/>
      <c r="M432" s="17"/>
      <c r="N432" s="18"/>
      <c r="O432" s="126"/>
      <c r="P432" s="126"/>
      <c r="R432" s="16"/>
      <c r="S432" s="16"/>
      <c r="T432" s="17"/>
      <c r="U432" s="18"/>
      <c r="V432" s="126"/>
      <c r="W432" s="126"/>
      <c r="Y432" s="16"/>
      <c r="Z432" s="16"/>
      <c r="AA432" s="17"/>
      <c r="AB432" s="18"/>
      <c r="AC432" s="126"/>
      <c r="AD432" s="126"/>
    </row>
    <row r="433" spans="2:30" ht="15" x14ac:dyDescent="0.25">
      <c r="B433" s="17"/>
      <c r="C433" s="19"/>
      <c r="D433" s="19"/>
      <c r="E433" s="18" t="s">
        <v>102</v>
      </c>
      <c r="F433" s="126"/>
      <c r="G433" s="126"/>
      <c r="K433" s="16"/>
      <c r="L433" s="16"/>
      <c r="M433" s="17"/>
      <c r="N433" s="18"/>
      <c r="O433" s="126"/>
      <c r="P433" s="126"/>
      <c r="R433" s="16"/>
      <c r="S433" s="16"/>
      <c r="T433" s="17"/>
      <c r="U433" s="18"/>
      <c r="V433" s="126"/>
      <c r="W433" s="126"/>
      <c r="Y433" s="17"/>
      <c r="Z433" s="19"/>
      <c r="AA433" s="19"/>
      <c r="AB433" s="18" t="s">
        <v>102</v>
      </c>
      <c r="AC433" s="126"/>
      <c r="AD433" s="126"/>
    </row>
    <row r="434" spans="2:30" ht="15" x14ac:dyDescent="0.25">
      <c r="B434" s="170"/>
      <c r="C434" s="170"/>
      <c r="D434" s="170"/>
      <c r="E434" s="170"/>
      <c r="F434" s="170"/>
      <c r="G434" s="170"/>
      <c r="K434" s="17"/>
      <c r="L434" s="19"/>
      <c r="M434" s="19"/>
      <c r="N434" s="18" t="s">
        <v>102</v>
      </c>
      <c r="O434" s="126"/>
      <c r="P434" s="126"/>
      <c r="R434" s="17"/>
      <c r="S434" s="19"/>
      <c r="T434" s="19"/>
      <c r="U434" s="18" t="s">
        <v>102</v>
      </c>
      <c r="V434" s="126"/>
      <c r="W434" s="126"/>
      <c r="Y434" s="170"/>
      <c r="Z434" s="170"/>
      <c r="AA434" s="170"/>
      <c r="AB434" s="170"/>
      <c r="AC434" s="170"/>
      <c r="AD434" s="170"/>
    </row>
    <row r="435" spans="2:30" x14ac:dyDescent="0.2">
      <c r="B435" s="10" t="s">
        <v>93</v>
      </c>
      <c r="C435" s="115"/>
      <c r="D435" s="5"/>
      <c r="E435" s="4"/>
      <c r="F435" s="20" t="s">
        <v>103</v>
      </c>
      <c r="G435" s="117" t="s">
        <v>161</v>
      </c>
      <c r="K435" s="170"/>
      <c r="L435" s="170"/>
      <c r="M435" s="170"/>
      <c r="N435" s="170"/>
      <c r="O435" s="170"/>
      <c r="P435" s="170"/>
      <c r="Y435" s="10" t="s">
        <v>93</v>
      </c>
      <c r="Z435" s="115"/>
      <c r="AA435" s="5"/>
      <c r="AB435" s="4"/>
      <c r="AC435" s="20" t="s">
        <v>103</v>
      </c>
      <c r="AD435" s="117" t="s">
        <v>161</v>
      </c>
    </row>
    <row r="436" spans="2:30" x14ac:dyDescent="0.2">
      <c r="B436" s="10" t="s">
        <v>94</v>
      </c>
      <c r="C436" s="115"/>
      <c r="D436" s="5"/>
      <c r="E436" s="10"/>
      <c r="F436" s="6"/>
      <c r="G436" s="7"/>
      <c r="K436" s="10" t="s">
        <v>93</v>
      </c>
      <c r="L436" s="115"/>
      <c r="M436" s="5"/>
      <c r="N436" s="4"/>
      <c r="O436" s="20" t="s">
        <v>103</v>
      </c>
      <c r="P436" s="117" t="s">
        <v>161</v>
      </c>
      <c r="R436" s="10" t="s">
        <v>93</v>
      </c>
      <c r="S436" s="115"/>
      <c r="T436" s="5"/>
      <c r="U436" s="4"/>
      <c r="V436" s="20" t="s">
        <v>103</v>
      </c>
      <c r="W436" s="117" t="s">
        <v>161</v>
      </c>
      <c r="Y436" s="10" t="s">
        <v>94</v>
      </c>
      <c r="Z436" s="115"/>
      <c r="AA436" s="5"/>
      <c r="AB436" s="10"/>
      <c r="AC436" s="6"/>
      <c r="AD436" s="7"/>
    </row>
    <row r="437" spans="2:30" ht="13.5" thickBot="1" x14ac:dyDescent="0.25">
      <c r="B437" s="10" t="s">
        <v>96</v>
      </c>
      <c r="C437" s="10"/>
      <c r="D437" s="4"/>
      <c r="E437" s="123"/>
      <c r="F437" s="12"/>
      <c r="G437" s="13"/>
      <c r="K437" s="10" t="s">
        <v>94</v>
      </c>
      <c r="L437" s="115"/>
      <c r="M437" s="5"/>
      <c r="N437" s="10"/>
      <c r="O437" s="6"/>
      <c r="P437" s="7"/>
      <c r="R437" s="10" t="s">
        <v>94</v>
      </c>
      <c r="S437" s="115"/>
      <c r="T437" s="5"/>
      <c r="U437" s="10"/>
      <c r="V437" s="6"/>
      <c r="W437" s="7"/>
      <c r="Y437" s="10" t="s">
        <v>96</v>
      </c>
      <c r="Z437" s="10"/>
      <c r="AA437" s="4"/>
      <c r="AB437" s="123"/>
      <c r="AC437" s="12"/>
      <c r="AD437" s="13"/>
    </row>
    <row r="438" spans="2:30" ht="13.5" thickBot="1" x14ac:dyDescent="0.25">
      <c r="B438" s="2"/>
      <c r="C438" s="2"/>
      <c r="D438" s="134">
        <v>0</v>
      </c>
      <c r="E438" s="116" t="e">
        <f>VLOOKUP(D438,'PLAN CONT'!$B$3:$C$1423,2,0)</f>
        <v>#N/A</v>
      </c>
      <c r="F438" s="9"/>
      <c r="G438" s="8"/>
      <c r="K438" s="10" t="s">
        <v>96</v>
      </c>
      <c r="L438" s="10"/>
      <c r="M438" s="4"/>
      <c r="N438" s="123"/>
      <c r="O438" s="12"/>
      <c r="P438" s="13"/>
      <c r="R438" s="10" t="s">
        <v>96</v>
      </c>
      <c r="S438" s="10"/>
      <c r="T438" s="4"/>
      <c r="U438" s="123"/>
      <c r="V438" s="12"/>
      <c r="W438" s="13"/>
      <c r="Y438" s="2"/>
      <c r="Z438" s="2"/>
      <c r="AA438" s="134">
        <v>0</v>
      </c>
      <c r="AB438" s="116" t="e">
        <f>VLOOKUP(AA438,'PLAN CONT'!$B$3:$C$1423,2,0)</f>
        <v>#N/A</v>
      </c>
      <c r="AC438" s="9"/>
      <c r="AD438" s="8"/>
    </row>
    <row r="439" spans="2:30" ht="13.5" thickBot="1" x14ac:dyDescent="0.25">
      <c r="B439" s="1091" t="s">
        <v>100</v>
      </c>
      <c r="C439" s="1093" t="s">
        <v>101</v>
      </c>
      <c r="D439" s="1095" t="s">
        <v>97</v>
      </c>
      <c r="E439" s="1096"/>
      <c r="F439" s="1098" t="s">
        <v>98</v>
      </c>
      <c r="G439" s="1099"/>
      <c r="K439" s="2"/>
      <c r="L439" s="2"/>
      <c r="M439" s="134">
        <v>0</v>
      </c>
      <c r="N439" s="116" t="e">
        <f>VLOOKUP(M439,'PLAN CONT'!$B$3:$C$1423,2,0)</f>
        <v>#N/A</v>
      </c>
      <c r="O439" s="9"/>
      <c r="P439" s="8"/>
      <c r="R439" s="2"/>
      <c r="S439" s="2"/>
      <c r="T439" s="134">
        <v>0</v>
      </c>
      <c r="U439" s="116" t="e">
        <f>VLOOKUP(T439,'PLAN CONT'!$B$3:$C$1423,2,0)</f>
        <v>#N/A</v>
      </c>
      <c r="V439" s="9"/>
      <c r="W439" s="8"/>
      <c r="Y439" s="1091" t="s">
        <v>100</v>
      </c>
      <c r="Z439" s="1093" t="s">
        <v>101</v>
      </c>
      <c r="AA439" s="1095" t="s">
        <v>97</v>
      </c>
      <c r="AB439" s="1096"/>
      <c r="AC439" s="1098" t="s">
        <v>98</v>
      </c>
      <c r="AD439" s="1099"/>
    </row>
    <row r="440" spans="2:30" x14ac:dyDescent="0.2">
      <c r="B440" s="1092"/>
      <c r="C440" s="1094"/>
      <c r="D440" s="1095"/>
      <c r="E440" s="1097"/>
      <c r="F440" s="133" t="s">
        <v>28</v>
      </c>
      <c r="G440" s="551" t="s">
        <v>29</v>
      </c>
      <c r="K440" s="1091" t="s">
        <v>100</v>
      </c>
      <c r="L440" s="1093" t="s">
        <v>101</v>
      </c>
      <c r="M440" s="1095" t="s">
        <v>97</v>
      </c>
      <c r="N440" s="1096"/>
      <c r="O440" s="1098" t="s">
        <v>98</v>
      </c>
      <c r="P440" s="1099"/>
      <c r="R440" s="1091" t="s">
        <v>100</v>
      </c>
      <c r="S440" s="1093" t="s">
        <v>101</v>
      </c>
      <c r="T440" s="1095" t="s">
        <v>97</v>
      </c>
      <c r="U440" s="1096"/>
      <c r="V440" s="1098" t="s">
        <v>98</v>
      </c>
      <c r="W440" s="1099"/>
      <c r="Y440" s="1092"/>
      <c r="Z440" s="1094"/>
      <c r="AA440" s="1095"/>
      <c r="AB440" s="1097"/>
      <c r="AC440" s="133" t="s">
        <v>28</v>
      </c>
      <c r="AD440" s="551" t="s">
        <v>29</v>
      </c>
    </row>
    <row r="441" spans="2:30" ht="15" customHeight="1" x14ac:dyDescent="0.25">
      <c r="B441" s="16"/>
      <c r="C441" s="16"/>
      <c r="D441" s="17"/>
      <c r="E441" s="18"/>
      <c r="F441" s="124">
        <f ca="1">SUMIF('LIBRO DIARIO'!$H$10:$K$157,D438,'LIBRO DIARIO'!$J$10:$J$157)</f>
        <v>0</v>
      </c>
      <c r="G441" s="125">
        <f ca="1">SUMIF('LIBRO DIARIO'!$H$10:$K$157,D438,'LIBRO DIARIO'!$K$10:$K$157)</f>
        <v>0</v>
      </c>
      <c r="K441" s="1092"/>
      <c r="L441" s="1094"/>
      <c r="M441" s="1095"/>
      <c r="N441" s="1097"/>
      <c r="O441" s="133" t="s">
        <v>28</v>
      </c>
      <c r="P441" s="551" t="s">
        <v>29</v>
      </c>
      <c r="R441" s="1092"/>
      <c r="S441" s="1094"/>
      <c r="T441" s="1095"/>
      <c r="U441" s="1097"/>
      <c r="V441" s="133" t="s">
        <v>28</v>
      </c>
      <c r="W441" s="551" t="s">
        <v>29</v>
      </c>
      <c r="Y441" s="16"/>
      <c r="Z441" s="16"/>
      <c r="AA441" s="17"/>
      <c r="AB441" s="18"/>
      <c r="AC441" s="124">
        <f ca="1">SUMIF('LIBRO DIARIO'!$H$10:$K$157,AA438,'LIBRO DIARIO'!$J$10:$J$157)</f>
        <v>0</v>
      </c>
      <c r="AD441" s="125">
        <f ca="1">SUMIF('LIBRO DIARIO'!$H$10:$K$157,AA438,'LIBRO DIARIO'!$K$10:$K$157)</f>
        <v>0</v>
      </c>
    </row>
    <row r="442" spans="2:30" ht="15" x14ac:dyDescent="0.25">
      <c r="B442" s="16"/>
      <c r="C442" s="16"/>
      <c r="D442" s="17"/>
      <c r="E442" s="18"/>
      <c r="F442" s="126"/>
      <c r="G442" s="126"/>
      <c r="K442" s="16"/>
      <c r="L442" s="16"/>
      <c r="M442" s="17"/>
      <c r="N442" s="18"/>
      <c r="O442" s="124">
        <f ca="1">SUMIF('LIBRO DIARIO'!$H$10:$K$157,M439,'LIBRO DIARIO'!$J$10:$J$157)</f>
        <v>0</v>
      </c>
      <c r="P442" s="125">
        <f ca="1">SUMIF('LIBRO DIARIO'!$H$10:$K$157,M439,'LIBRO DIARIO'!$K$10:$K$157)</f>
        <v>0</v>
      </c>
      <c r="R442" s="16"/>
      <c r="S442" s="16"/>
      <c r="T442" s="17"/>
      <c r="U442" s="18"/>
      <c r="V442" s="124">
        <f ca="1">SUMIF('LIBRO DIARIO'!$H$10:$K$157,T439,'LIBRO DIARIO'!$J$10:$J$157)</f>
        <v>0</v>
      </c>
      <c r="W442" s="125">
        <f ca="1">SUMIF('LIBRO DIARIO'!$H$10:$K$157,T439,'LIBRO DIARIO'!$K$10:$K$157)</f>
        <v>0</v>
      </c>
      <c r="Y442" s="16"/>
      <c r="Z442" s="16"/>
      <c r="AA442" s="17"/>
      <c r="AB442" s="18"/>
      <c r="AC442" s="126"/>
      <c r="AD442" s="126"/>
    </row>
    <row r="443" spans="2:30" ht="15" x14ac:dyDescent="0.25">
      <c r="B443" s="16"/>
      <c r="C443" s="16"/>
      <c r="D443" s="17"/>
      <c r="E443" s="18"/>
      <c r="F443" s="126"/>
      <c r="G443" s="126"/>
      <c r="K443" s="16"/>
      <c r="L443" s="16"/>
      <c r="M443" s="17"/>
      <c r="N443" s="18"/>
      <c r="O443" s="126"/>
      <c r="P443" s="126"/>
      <c r="R443" s="16"/>
      <c r="S443" s="16"/>
      <c r="T443" s="17"/>
      <c r="U443" s="18"/>
      <c r="V443" s="126"/>
      <c r="W443" s="126"/>
      <c r="Y443" s="16"/>
      <c r="Z443" s="16"/>
      <c r="AA443" s="17"/>
      <c r="AB443" s="18"/>
      <c r="AC443" s="126"/>
      <c r="AD443" s="126"/>
    </row>
    <row r="444" spans="2:30" ht="15" x14ac:dyDescent="0.25">
      <c r="B444" s="16"/>
      <c r="C444" s="16"/>
      <c r="D444" s="17"/>
      <c r="E444" s="18"/>
      <c r="F444" s="126"/>
      <c r="G444" s="126"/>
      <c r="K444" s="16"/>
      <c r="L444" s="16"/>
      <c r="M444" s="17"/>
      <c r="N444" s="18"/>
      <c r="O444" s="126"/>
      <c r="P444" s="126"/>
      <c r="R444" s="16"/>
      <c r="S444" s="16"/>
      <c r="T444" s="17"/>
      <c r="U444" s="18"/>
      <c r="V444" s="126"/>
      <c r="W444" s="126"/>
      <c r="Y444" s="16"/>
      <c r="Z444" s="16"/>
      <c r="AA444" s="17"/>
      <c r="AB444" s="18"/>
      <c r="AC444" s="126"/>
      <c r="AD444" s="126"/>
    </row>
    <row r="445" spans="2:30" ht="15" x14ac:dyDescent="0.25">
      <c r="B445" s="16"/>
      <c r="C445" s="16"/>
      <c r="D445" s="17"/>
      <c r="E445" s="18"/>
      <c r="F445" s="126"/>
      <c r="G445" s="126"/>
      <c r="K445" s="16"/>
      <c r="L445" s="16"/>
      <c r="M445" s="17"/>
      <c r="N445" s="18"/>
      <c r="O445" s="126"/>
      <c r="P445" s="126"/>
      <c r="R445" s="16"/>
      <c r="S445" s="16"/>
      <c r="T445" s="17"/>
      <c r="U445" s="18"/>
      <c r="V445" s="126"/>
      <c r="W445" s="126"/>
      <c r="Y445" s="16"/>
      <c r="Z445" s="16"/>
      <c r="AA445" s="17"/>
      <c r="AB445" s="18"/>
      <c r="AC445" s="126"/>
      <c r="AD445" s="126"/>
    </row>
    <row r="446" spans="2:30" ht="15" x14ac:dyDescent="0.25">
      <c r="B446" s="16"/>
      <c r="C446" s="16"/>
      <c r="D446" s="17"/>
      <c r="E446" s="18"/>
      <c r="F446" s="126"/>
      <c r="G446" s="126"/>
      <c r="K446" s="16"/>
      <c r="L446" s="16"/>
      <c r="M446" s="17"/>
      <c r="N446" s="18"/>
      <c r="O446" s="126"/>
      <c r="P446" s="126"/>
      <c r="R446" s="16"/>
      <c r="S446" s="16"/>
      <c r="T446" s="17"/>
      <c r="U446" s="18"/>
      <c r="V446" s="126"/>
      <c r="W446" s="126"/>
      <c r="Y446" s="16"/>
      <c r="Z446" s="16"/>
      <c r="AA446" s="17"/>
      <c r="AB446" s="18"/>
      <c r="AC446" s="126"/>
      <c r="AD446" s="126"/>
    </row>
    <row r="447" spans="2:30" ht="15" x14ac:dyDescent="0.25">
      <c r="B447" s="16"/>
      <c r="C447" s="16"/>
      <c r="D447" s="17"/>
      <c r="E447" s="18"/>
      <c r="F447" s="126"/>
      <c r="G447" s="126"/>
      <c r="K447" s="16"/>
      <c r="L447" s="16"/>
      <c r="M447" s="17"/>
      <c r="N447" s="18"/>
      <c r="O447" s="126"/>
      <c r="P447" s="126"/>
      <c r="R447" s="16"/>
      <c r="S447" s="16"/>
      <c r="T447" s="17"/>
      <c r="U447" s="18"/>
      <c r="V447" s="126"/>
      <c r="W447" s="126"/>
      <c r="Y447" s="16"/>
      <c r="Z447" s="16"/>
      <c r="AA447" s="17"/>
      <c r="AB447" s="18"/>
      <c r="AC447" s="126"/>
      <c r="AD447" s="126"/>
    </row>
    <row r="448" spans="2:30" ht="15" x14ac:dyDescent="0.25">
      <c r="B448" s="16"/>
      <c r="C448" s="16"/>
      <c r="D448" s="17"/>
      <c r="E448" s="18"/>
      <c r="F448" s="126"/>
      <c r="G448" s="126"/>
      <c r="K448" s="16"/>
      <c r="L448" s="16"/>
      <c r="M448" s="17"/>
      <c r="N448" s="18"/>
      <c r="O448" s="126"/>
      <c r="P448" s="126"/>
      <c r="R448" s="16"/>
      <c r="S448" s="16"/>
      <c r="T448" s="17"/>
      <c r="U448" s="18"/>
      <c r="V448" s="126"/>
      <c r="W448" s="126"/>
      <c r="Y448" s="16"/>
      <c r="Z448" s="16"/>
      <c r="AA448" s="17"/>
      <c r="AB448" s="18"/>
      <c r="AC448" s="126"/>
      <c r="AD448" s="126"/>
    </row>
    <row r="449" spans="2:30" ht="15" x14ac:dyDescent="0.25">
      <c r="B449" s="16"/>
      <c r="C449" s="16"/>
      <c r="D449" s="17"/>
      <c r="E449" s="18"/>
      <c r="F449" s="126"/>
      <c r="G449" s="126"/>
      <c r="K449" s="16"/>
      <c r="L449" s="16"/>
      <c r="M449" s="17"/>
      <c r="N449" s="18"/>
      <c r="O449" s="126"/>
      <c r="P449" s="126"/>
      <c r="R449" s="16"/>
      <c r="S449" s="16"/>
      <c r="T449" s="17"/>
      <c r="U449" s="18"/>
      <c r="V449" s="126"/>
      <c r="W449" s="126"/>
      <c r="Y449" s="16"/>
      <c r="Z449" s="16"/>
      <c r="AA449" s="17"/>
      <c r="AB449" s="18"/>
      <c r="AC449" s="126"/>
      <c r="AD449" s="126"/>
    </row>
    <row r="450" spans="2:30" ht="15" x14ac:dyDescent="0.25">
      <c r="B450" s="17"/>
      <c r="C450" s="19"/>
      <c r="D450" s="19"/>
      <c r="E450" s="18" t="s">
        <v>102</v>
      </c>
      <c r="F450" s="126"/>
      <c r="G450" s="126"/>
      <c r="K450" s="16"/>
      <c r="L450" s="16"/>
      <c r="M450" s="17"/>
      <c r="N450" s="18"/>
      <c r="O450" s="126"/>
      <c r="P450" s="126"/>
      <c r="R450" s="16"/>
      <c r="S450" s="16"/>
      <c r="T450" s="17"/>
      <c r="U450" s="18"/>
      <c r="V450" s="126"/>
      <c r="W450" s="126"/>
      <c r="Y450" s="17"/>
      <c r="Z450" s="19"/>
      <c r="AA450" s="19"/>
      <c r="AB450" s="18" t="s">
        <v>102</v>
      </c>
      <c r="AC450" s="126"/>
      <c r="AD450" s="126"/>
    </row>
    <row r="451" spans="2:30" ht="15" x14ac:dyDescent="0.25">
      <c r="B451" s="170"/>
      <c r="C451" s="170"/>
      <c r="D451" s="170"/>
      <c r="E451" s="170"/>
      <c r="F451" s="170"/>
      <c r="G451" s="170"/>
      <c r="K451" s="17"/>
      <c r="L451" s="19"/>
      <c r="M451" s="19"/>
      <c r="N451" s="18" t="s">
        <v>102</v>
      </c>
      <c r="O451" s="126"/>
      <c r="P451" s="126"/>
      <c r="R451" s="17"/>
      <c r="S451" s="19"/>
      <c r="T451" s="19"/>
      <c r="U451" s="18" t="s">
        <v>102</v>
      </c>
      <c r="V451" s="126"/>
      <c r="W451" s="126"/>
      <c r="Y451" s="170"/>
      <c r="Z451" s="170"/>
      <c r="AA451" s="170"/>
      <c r="AB451" s="170"/>
      <c r="AC451" s="170"/>
      <c r="AD451" s="170"/>
    </row>
    <row r="452" spans="2:30" x14ac:dyDescent="0.2">
      <c r="B452" s="10" t="s">
        <v>93</v>
      </c>
      <c r="C452" s="115"/>
      <c r="D452" s="5"/>
      <c r="E452" s="4"/>
      <c r="F452" s="20" t="s">
        <v>103</v>
      </c>
      <c r="G452" s="117" t="s">
        <v>161</v>
      </c>
      <c r="K452" s="170"/>
      <c r="L452" s="170"/>
      <c r="M452" s="170"/>
      <c r="N452" s="170"/>
      <c r="O452" s="170"/>
      <c r="P452" s="170"/>
      <c r="Y452" s="10" t="s">
        <v>93</v>
      </c>
      <c r="Z452" s="115"/>
      <c r="AA452" s="5"/>
      <c r="AB452" s="4"/>
      <c r="AC452" s="20" t="s">
        <v>103</v>
      </c>
      <c r="AD452" s="117" t="s">
        <v>161</v>
      </c>
    </row>
    <row r="453" spans="2:30" x14ac:dyDescent="0.2">
      <c r="B453" s="10" t="s">
        <v>94</v>
      </c>
      <c r="C453" s="115"/>
      <c r="D453" s="5"/>
      <c r="E453" s="10"/>
      <c r="F453" s="6"/>
      <c r="G453" s="7"/>
      <c r="K453" s="10" t="s">
        <v>93</v>
      </c>
      <c r="L453" s="115"/>
      <c r="M453" s="5"/>
      <c r="N453" s="4"/>
      <c r="O453" s="20" t="s">
        <v>103</v>
      </c>
      <c r="P453" s="117" t="s">
        <v>161</v>
      </c>
      <c r="R453" s="10" t="s">
        <v>93</v>
      </c>
      <c r="S453" s="115"/>
      <c r="T453" s="5"/>
      <c r="U453" s="4"/>
      <c r="V453" s="20" t="s">
        <v>103</v>
      </c>
      <c r="W453" s="117" t="s">
        <v>161</v>
      </c>
      <c r="Y453" s="10" t="s">
        <v>94</v>
      </c>
      <c r="Z453" s="115"/>
      <c r="AA453" s="5"/>
      <c r="AB453" s="10"/>
      <c r="AC453" s="6"/>
      <c r="AD453" s="7"/>
    </row>
    <row r="454" spans="2:30" ht="13.5" thickBot="1" x14ac:dyDescent="0.25">
      <c r="B454" s="10" t="s">
        <v>96</v>
      </c>
      <c r="C454" s="10"/>
      <c r="D454" s="4"/>
      <c r="E454" s="123"/>
      <c r="F454" s="12"/>
      <c r="G454" s="13"/>
      <c r="K454" s="10" t="s">
        <v>94</v>
      </c>
      <c r="L454" s="115"/>
      <c r="M454" s="5"/>
      <c r="N454" s="10"/>
      <c r="O454" s="6"/>
      <c r="P454" s="7"/>
      <c r="R454" s="10" t="s">
        <v>94</v>
      </c>
      <c r="S454" s="115"/>
      <c r="T454" s="5"/>
      <c r="U454" s="10"/>
      <c r="V454" s="6"/>
      <c r="W454" s="7"/>
      <c r="Y454" s="10" t="s">
        <v>96</v>
      </c>
      <c r="Z454" s="10"/>
      <c r="AA454" s="4"/>
      <c r="AB454" s="123"/>
      <c r="AC454" s="12"/>
      <c r="AD454" s="13"/>
    </row>
    <row r="455" spans="2:30" ht="13.5" thickBot="1" x14ac:dyDescent="0.25">
      <c r="B455" s="2"/>
      <c r="C455" s="2"/>
      <c r="D455" s="134">
        <v>0</v>
      </c>
      <c r="E455" s="116" t="e">
        <f>VLOOKUP(D455,'PLAN CONT'!$B$3:$C$1423,2,0)</f>
        <v>#N/A</v>
      </c>
      <c r="F455" s="9"/>
      <c r="G455" s="8"/>
      <c r="K455" s="10" t="s">
        <v>96</v>
      </c>
      <c r="L455" s="10"/>
      <c r="M455" s="4"/>
      <c r="N455" s="123"/>
      <c r="O455" s="12"/>
      <c r="P455" s="13"/>
      <c r="R455" s="10" t="s">
        <v>96</v>
      </c>
      <c r="S455" s="10"/>
      <c r="T455" s="4"/>
      <c r="U455" s="123"/>
      <c r="V455" s="12"/>
      <c r="W455" s="13"/>
      <c r="Y455" s="2"/>
      <c r="Z455" s="2"/>
      <c r="AA455" s="134">
        <v>0</v>
      </c>
      <c r="AB455" s="116" t="e">
        <f>VLOOKUP(AA455,'PLAN CONT'!$B$3:$C$1423,2,0)</f>
        <v>#N/A</v>
      </c>
      <c r="AC455" s="9"/>
      <c r="AD455" s="8"/>
    </row>
    <row r="456" spans="2:30" ht="13.5" thickBot="1" x14ac:dyDescent="0.25">
      <c r="B456" s="1091" t="s">
        <v>100</v>
      </c>
      <c r="C456" s="1093" t="s">
        <v>101</v>
      </c>
      <c r="D456" s="1095" t="s">
        <v>97</v>
      </c>
      <c r="E456" s="1096"/>
      <c r="F456" s="1098" t="s">
        <v>98</v>
      </c>
      <c r="G456" s="1099"/>
      <c r="K456" s="2"/>
      <c r="L456" s="2"/>
      <c r="M456" s="134">
        <v>0</v>
      </c>
      <c r="N456" s="116" t="e">
        <f>VLOOKUP(M456,'PLAN CONT'!$B$3:$C$1423,2,0)</f>
        <v>#N/A</v>
      </c>
      <c r="O456" s="9"/>
      <c r="P456" s="8"/>
      <c r="R456" s="2"/>
      <c r="S456" s="2"/>
      <c r="T456" s="134">
        <v>0</v>
      </c>
      <c r="U456" s="116" t="e">
        <f>VLOOKUP(T456,'PLAN CONT'!$B$3:$C$1423,2,0)</f>
        <v>#N/A</v>
      </c>
      <c r="V456" s="9"/>
      <c r="W456" s="8"/>
      <c r="Y456" s="1091" t="s">
        <v>100</v>
      </c>
      <c r="Z456" s="1093" t="s">
        <v>101</v>
      </c>
      <c r="AA456" s="1095" t="s">
        <v>97</v>
      </c>
      <c r="AB456" s="1096"/>
      <c r="AC456" s="1098" t="s">
        <v>98</v>
      </c>
      <c r="AD456" s="1099"/>
    </row>
    <row r="457" spans="2:30" x14ac:dyDescent="0.2">
      <c r="B457" s="1092"/>
      <c r="C457" s="1094"/>
      <c r="D457" s="1095"/>
      <c r="E457" s="1097"/>
      <c r="F457" s="133" t="s">
        <v>28</v>
      </c>
      <c r="G457" s="551" t="s">
        <v>29</v>
      </c>
      <c r="K457" s="1091" t="s">
        <v>100</v>
      </c>
      <c r="L457" s="1093" t="s">
        <v>101</v>
      </c>
      <c r="M457" s="1095" t="s">
        <v>97</v>
      </c>
      <c r="N457" s="1096"/>
      <c r="O457" s="1098" t="s">
        <v>98</v>
      </c>
      <c r="P457" s="1099"/>
      <c r="R457" s="1091" t="s">
        <v>100</v>
      </c>
      <c r="S457" s="1093" t="s">
        <v>101</v>
      </c>
      <c r="T457" s="1095" t="s">
        <v>97</v>
      </c>
      <c r="U457" s="1096"/>
      <c r="V457" s="1098" t="s">
        <v>98</v>
      </c>
      <c r="W457" s="1099"/>
      <c r="Y457" s="1092"/>
      <c r="Z457" s="1094"/>
      <c r="AA457" s="1095"/>
      <c r="AB457" s="1097"/>
      <c r="AC457" s="133" t="s">
        <v>28</v>
      </c>
      <c r="AD457" s="551" t="s">
        <v>29</v>
      </c>
    </row>
    <row r="458" spans="2:30" ht="15" x14ac:dyDescent="0.25">
      <c r="B458" s="16"/>
      <c r="C458" s="16"/>
      <c r="D458" s="17"/>
      <c r="E458" s="18"/>
      <c r="F458" s="124">
        <f ca="1">SUMIF('LIBRO DIARIO'!$H$10:$K$157,D455,'LIBRO DIARIO'!$J$10:$J$157)</f>
        <v>0</v>
      </c>
      <c r="G458" s="125">
        <f ca="1">SUMIF('LIBRO DIARIO'!$H$10:$K$157,D455,'LIBRO DIARIO'!$K$10:$K$157)</f>
        <v>0</v>
      </c>
      <c r="K458" s="1092"/>
      <c r="L458" s="1094"/>
      <c r="M458" s="1095"/>
      <c r="N458" s="1097"/>
      <c r="O458" s="133" t="s">
        <v>28</v>
      </c>
      <c r="P458" s="551" t="s">
        <v>29</v>
      </c>
      <c r="R458" s="1092"/>
      <c r="S458" s="1094"/>
      <c r="T458" s="1095"/>
      <c r="U458" s="1097"/>
      <c r="V458" s="133" t="s">
        <v>28</v>
      </c>
      <c r="W458" s="551" t="s">
        <v>29</v>
      </c>
      <c r="Y458" s="16"/>
      <c r="Z458" s="16"/>
      <c r="AA458" s="17"/>
      <c r="AB458" s="18"/>
      <c r="AC458" s="124">
        <f ca="1">SUMIF('LIBRO DIARIO'!$H$10:$K$157,AA455,'LIBRO DIARIO'!$J$10:$J$157)</f>
        <v>0</v>
      </c>
      <c r="AD458" s="125">
        <f ca="1">SUMIF('LIBRO DIARIO'!$H$10:$K$157,AA455,'LIBRO DIARIO'!$K$10:$K$157)</f>
        <v>0</v>
      </c>
    </row>
    <row r="459" spans="2:30" ht="15" x14ac:dyDescent="0.25">
      <c r="B459" s="16"/>
      <c r="C459" s="16"/>
      <c r="D459" s="17"/>
      <c r="E459" s="18"/>
      <c r="F459" s="126"/>
      <c r="G459" s="126"/>
      <c r="K459" s="16"/>
      <c r="L459" s="16"/>
      <c r="M459" s="17"/>
      <c r="N459" s="18"/>
      <c r="O459" s="124">
        <f ca="1">SUMIF('LIBRO DIARIO'!$H$10:$K$157,M456,'LIBRO DIARIO'!$J$10:$J$157)</f>
        <v>0</v>
      </c>
      <c r="P459" s="125">
        <f ca="1">SUMIF('LIBRO DIARIO'!$H$10:$K$157,M456,'LIBRO DIARIO'!$K$10:$K$157)</f>
        <v>0</v>
      </c>
      <c r="R459" s="16"/>
      <c r="S459" s="16"/>
      <c r="T459" s="17"/>
      <c r="U459" s="18"/>
      <c r="V459" s="124">
        <f ca="1">SUMIF('LIBRO DIARIO'!$H$10:$K$157,T456,'LIBRO DIARIO'!$J$10:$J$157)</f>
        <v>0</v>
      </c>
      <c r="W459" s="125">
        <f ca="1">SUMIF('LIBRO DIARIO'!$H$10:$K$157,T456,'LIBRO DIARIO'!$K$10:$K$157)</f>
        <v>0</v>
      </c>
      <c r="Y459" s="16"/>
      <c r="Z459" s="16"/>
      <c r="AA459" s="17"/>
      <c r="AB459" s="18"/>
      <c r="AC459" s="126"/>
      <c r="AD459" s="126"/>
    </row>
    <row r="460" spans="2:30" ht="15" x14ac:dyDescent="0.25">
      <c r="B460" s="16"/>
      <c r="C460" s="16"/>
      <c r="D460" s="17"/>
      <c r="E460" s="18"/>
      <c r="F460" s="126"/>
      <c r="G460" s="126"/>
      <c r="K460" s="16"/>
      <c r="L460" s="16"/>
      <c r="M460" s="17"/>
      <c r="N460" s="18"/>
      <c r="O460" s="126"/>
      <c r="P460" s="126"/>
      <c r="R460" s="16"/>
      <c r="S460" s="16"/>
      <c r="T460" s="17"/>
      <c r="U460" s="18"/>
      <c r="V460" s="126"/>
      <c r="W460" s="126"/>
      <c r="Y460" s="16"/>
      <c r="Z460" s="16"/>
      <c r="AA460" s="17"/>
      <c r="AB460" s="18"/>
      <c r="AC460" s="126"/>
      <c r="AD460" s="126"/>
    </row>
    <row r="461" spans="2:30" ht="15" x14ac:dyDescent="0.25">
      <c r="B461" s="16"/>
      <c r="C461" s="16"/>
      <c r="D461" s="17"/>
      <c r="E461" s="18"/>
      <c r="F461" s="126"/>
      <c r="G461" s="126"/>
      <c r="K461" s="16"/>
      <c r="L461" s="16"/>
      <c r="M461" s="17"/>
      <c r="N461" s="18"/>
      <c r="O461" s="126"/>
      <c r="P461" s="126"/>
      <c r="R461" s="16"/>
      <c r="S461" s="16"/>
      <c r="T461" s="17"/>
      <c r="U461" s="18"/>
      <c r="V461" s="126"/>
      <c r="W461" s="126"/>
      <c r="Y461" s="16"/>
      <c r="Z461" s="16"/>
      <c r="AA461" s="17"/>
      <c r="AB461" s="18"/>
      <c r="AC461" s="126"/>
      <c r="AD461" s="126"/>
    </row>
    <row r="462" spans="2:30" ht="15" x14ac:dyDescent="0.25">
      <c r="B462" s="16"/>
      <c r="C462" s="16"/>
      <c r="D462" s="17"/>
      <c r="E462" s="18"/>
      <c r="F462" s="126"/>
      <c r="G462" s="126"/>
      <c r="K462" s="16"/>
      <c r="L462" s="16"/>
      <c r="M462" s="17"/>
      <c r="N462" s="18"/>
      <c r="O462" s="126"/>
      <c r="P462" s="126"/>
      <c r="R462" s="16"/>
      <c r="S462" s="16"/>
      <c r="T462" s="17"/>
      <c r="U462" s="18"/>
      <c r="V462" s="126"/>
      <c r="W462" s="126"/>
      <c r="Y462" s="16"/>
      <c r="Z462" s="16"/>
      <c r="AA462" s="17"/>
      <c r="AB462" s="18"/>
      <c r="AC462" s="126"/>
      <c r="AD462" s="126"/>
    </row>
    <row r="463" spans="2:30" ht="15" x14ac:dyDescent="0.25">
      <c r="B463" s="16"/>
      <c r="C463" s="16"/>
      <c r="D463" s="17"/>
      <c r="E463" s="18"/>
      <c r="F463" s="126"/>
      <c r="G463" s="126"/>
      <c r="K463" s="16"/>
      <c r="L463" s="16"/>
      <c r="M463" s="17"/>
      <c r="N463" s="18"/>
      <c r="O463" s="126"/>
      <c r="P463" s="126"/>
      <c r="R463" s="16"/>
      <c r="S463" s="16"/>
      <c r="T463" s="17"/>
      <c r="U463" s="18"/>
      <c r="V463" s="126"/>
      <c r="W463" s="126"/>
      <c r="Y463" s="16"/>
      <c r="Z463" s="16"/>
      <c r="AA463" s="17"/>
      <c r="AB463" s="18"/>
      <c r="AC463" s="126"/>
      <c r="AD463" s="126"/>
    </row>
    <row r="464" spans="2:30" ht="15" x14ac:dyDescent="0.25">
      <c r="B464" s="16"/>
      <c r="C464" s="16"/>
      <c r="D464" s="17"/>
      <c r="E464" s="18"/>
      <c r="F464" s="126"/>
      <c r="G464" s="126"/>
      <c r="K464" s="16"/>
      <c r="L464" s="16"/>
      <c r="M464" s="17"/>
      <c r="N464" s="18"/>
      <c r="O464" s="126"/>
      <c r="P464" s="126"/>
      <c r="R464" s="16"/>
      <c r="S464" s="16"/>
      <c r="T464" s="17"/>
      <c r="U464" s="18"/>
      <c r="V464" s="126"/>
      <c r="W464" s="126"/>
      <c r="Y464" s="16"/>
      <c r="Z464" s="16"/>
      <c r="AA464" s="17"/>
      <c r="AB464" s="18"/>
      <c r="AC464" s="126"/>
      <c r="AD464" s="126"/>
    </row>
    <row r="465" spans="2:30" ht="15" x14ac:dyDescent="0.25">
      <c r="B465" s="16"/>
      <c r="C465" s="16"/>
      <c r="D465" s="17"/>
      <c r="E465" s="18"/>
      <c r="F465" s="126"/>
      <c r="G465" s="126"/>
      <c r="K465" s="16"/>
      <c r="L465" s="16"/>
      <c r="M465" s="17"/>
      <c r="N465" s="18"/>
      <c r="O465" s="126"/>
      <c r="P465" s="126"/>
      <c r="R465" s="16"/>
      <c r="S465" s="16"/>
      <c r="T465" s="17"/>
      <c r="U465" s="18"/>
      <c r="V465" s="126"/>
      <c r="W465" s="126"/>
      <c r="Y465" s="16"/>
      <c r="Z465" s="16"/>
      <c r="AA465" s="17"/>
      <c r="AB465" s="18"/>
      <c r="AC465" s="126"/>
      <c r="AD465" s="126"/>
    </row>
    <row r="466" spans="2:30" ht="15" x14ac:dyDescent="0.25">
      <c r="B466" s="16"/>
      <c r="C466" s="16"/>
      <c r="D466" s="17"/>
      <c r="E466" s="18"/>
      <c r="F466" s="126"/>
      <c r="G466" s="126"/>
      <c r="K466" s="16"/>
      <c r="L466" s="16"/>
      <c r="M466" s="17"/>
      <c r="N466" s="18"/>
      <c r="O466" s="126"/>
      <c r="P466" s="126"/>
      <c r="R466" s="16"/>
      <c r="S466" s="16"/>
      <c r="T466" s="17"/>
      <c r="U466" s="18"/>
      <c r="V466" s="126"/>
      <c r="W466" s="126"/>
      <c r="Y466" s="16"/>
      <c r="Z466" s="16"/>
      <c r="AA466" s="17"/>
      <c r="AB466" s="18"/>
      <c r="AC466" s="126"/>
      <c r="AD466" s="126"/>
    </row>
    <row r="467" spans="2:30" ht="15" x14ac:dyDescent="0.25">
      <c r="B467" s="17"/>
      <c r="C467" s="19"/>
      <c r="D467" s="19"/>
      <c r="E467" s="18" t="s">
        <v>102</v>
      </c>
      <c r="F467" s="126"/>
      <c r="G467" s="126"/>
      <c r="K467" s="16"/>
      <c r="L467" s="16"/>
      <c r="M467" s="17"/>
      <c r="N467" s="18"/>
      <c r="O467" s="126"/>
      <c r="P467" s="126"/>
      <c r="R467" s="16"/>
      <c r="S467" s="16"/>
      <c r="T467" s="17"/>
      <c r="U467" s="18"/>
      <c r="V467" s="126"/>
      <c r="W467" s="126"/>
      <c r="Y467" s="17"/>
      <c r="Z467" s="19"/>
      <c r="AA467" s="19"/>
      <c r="AB467" s="18" t="s">
        <v>102</v>
      </c>
      <c r="AC467" s="126"/>
      <c r="AD467" s="126"/>
    </row>
    <row r="468" spans="2:30" ht="15" x14ac:dyDescent="0.25">
      <c r="B468" s="170"/>
      <c r="C468" s="170"/>
      <c r="D468" s="170"/>
      <c r="E468" s="170"/>
      <c r="F468" s="170"/>
      <c r="G468" s="170"/>
      <c r="K468" s="17"/>
      <c r="L468" s="19"/>
      <c r="M468" s="19"/>
      <c r="N468" s="18" t="s">
        <v>102</v>
      </c>
      <c r="O468" s="126"/>
      <c r="P468" s="126"/>
      <c r="R468" s="17"/>
      <c r="S468" s="19"/>
      <c r="T468" s="19"/>
      <c r="U468" s="18" t="s">
        <v>102</v>
      </c>
      <c r="V468" s="126"/>
      <c r="W468" s="126"/>
      <c r="Y468" s="170"/>
      <c r="Z468" s="170"/>
      <c r="AA468" s="170"/>
      <c r="AB468" s="170"/>
      <c r="AC468" s="170"/>
      <c r="AD468" s="170"/>
    </row>
    <row r="469" spans="2:30" x14ac:dyDescent="0.2">
      <c r="B469" s="10" t="s">
        <v>93</v>
      </c>
      <c r="C469" s="115"/>
      <c r="D469" s="5"/>
      <c r="E469" s="4"/>
      <c r="F469" s="20" t="s">
        <v>103</v>
      </c>
      <c r="G469" s="117" t="s">
        <v>161</v>
      </c>
      <c r="K469" s="170"/>
      <c r="L469" s="170"/>
      <c r="M469" s="170"/>
      <c r="N469" s="170"/>
      <c r="O469" s="170"/>
      <c r="P469" s="170"/>
      <c r="Y469" s="10" t="s">
        <v>93</v>
      </c>
      <c r="Z469" s="115"/>
      <c r="AA469" s="5"/>
      <c r="AB469" s="4"/>
      <c r="AC469" s="20" t="s">
        <v>103</v>
      </c>
      <c r="AD469" s="117" t="s">
        <v>161</v>
      </c>
    </row>
    <row r="470" spans="2:30" x14ac:dyDescent="0.2">
      <c r="B470" s="10" t="s">
        <v>94</v>
      </c>
      <c r="C470" s="115"/>
      <c r="D470" s="5"/>
      <c r="E470" s="10"/>
      <c r="F470" s="6"/>
      <c r="G470" s="7"/>
      <c r="K470" s="10" t="s">
        <v>93</v>
      </c>
      <c r="L470" s="115"/>
      <c r="M470" s="5"/>
      <c r="N470" s="4"/>
      <c r="O470" s="20" t="s">
        <v>103</v>
      </c>
      <c r="P470" s="117" t="s">
        <v>161</v>
      </c>
      <c r="R470" s="10" t="s">
        <v>93</v>
      </c>
      <c r="S470" s="115"/>
      <c r="T470" s="5"/>
      <c r="U470" s="4"/>
      <c r="V470" s="20" t="s">
        <v>103</v>
      </c>
      <c r="W470" s="117" t="s">
        <v>161</v>
      </c>
      <c r="Y470" s="10" t="s">
        <v>94</v>
      </c>
      <c r="Z470" s="115"/>
      <c r="AA470" s="5"/>
      <c r="AB470" s="10"/>
      <c r="AC470" s="6"/>
      <c r="AD470" s="7"/>
    </row>
    <row r="471" spans="2:30" ht="13.5" thickBot="1" x14ac:dyDescent="0.25">
      <c r="B471" s="10" t="s">
        <v>96</v>
      </c>
      <c r="C471" s="10"/>
      <c r="D471" s="4"/>
      <c r="E471" s="123"/>
      <c r="F471" s="12"/>
      <c r="G471" s="13"/>
      <c r="K471" s="10" t="s">
        <v>94</v>
      </c>
      <c r="L471" s="115"/>
      <c r="M471" s="5"/>
      <c r="N471" s="10"/>
      <c r="O471" s="6"/>
      <c r="P471" s="7"/>
      <c r="R471" s="10" t="s">
        <v>94</v>
      </c>
      <c r="S471" s="115"/>
      <c r="T471" s="5"/>
      <c r="U471" s="10"/>
      <c r="V471" s="6"/>
      <c r="W471" s="7"/>
      <c r="Y471" s="10" t="s">
        <v>96</v>
      </c>
      <c r="Z471" s="10"/>
      <c r="AA471" s="4"/>
      <c r="AB471" s="123"/>
      <c r="AC471" s="12"/>
      <c r="AD471" s="13"/>
    </row>
    <row r="472" spans="2:30" ht="13.5" thickBot="1" x14ac:dyDescent="0.25">
      <c r="B472" s="2"/>
      <c r="C472" s="2"/>
      <c r="D472" s="134">
        <v>0</v>
      </c>
      <c r="E472" s="116" t="e">
        <f>VLOOKUP(D472,'PLAN CONT'!$B$3:$C$1423,2,0)</f>
        <v>#N/A</v>
      </c>
      <c r="F472" s="9"/>
      <c r="G472" s="8"/>
      <c r="K472" s="10" t="s">
        <v>96</v>
      </c>
      <c r="L472" s="10"/>
      <c r="M472" s="4"/>
      <c r="N472" s="123"/>
      <c r="O472" s="12"/>
      <c r="P472" s="13"/>
      <c r="R472" s="10" t="s">
        <v>96</v>
      </c>
      <c r="S472" s="10"/>
      <c r="T472" s="4"/>
      <c r="U472" s="123"/>
      <c r="V472" s="12"/>
      <c r="W472" s="13"/>
      <c r="Y472" s="2"/>
      <c r="Z472" s="2"/>
      <c r="AA472" s="134">
        <v>0</v>
      </c>
      <c r="AB472" s="116" t="e">
        <f>VLOOKUP(AA472,'PLAN CONT'!$B$3:$C$1423,2,0)</f>
        <v>#N/A</v>
      </c>
      <c r="AC472" s="9"/>
      <c r="AD472" s="8"/>
    </row>
    <row r="473" spans="2:30" ht="13.5" thickBot="1" x14ac:dyDescent="0.25">
      <c r="B473" s="1091" t="s">
        <v>100</v>
      </c>
      <c r="C473" s="1093" t="s">
        <v>101</v>
      </c>
      <c r="D473" s="1095" t="s">
        <v>97</v>
      </c>
      <c r="E473" s="1096"/>
      <c r="F473" s="1098" t="s">
        <v>98</v>
      </c>
      <c r="G473" s="1099"/>
      <c r="K473" s="2"/>
      <c r="L473" s="2"/>
      <c r="M473" s="134">
        <v>0</v>
      </c>
      <c r="N473" s="116" t="e">
        <f>VLOOKUP(M473,'PLAN CONT'!$B$3:$C$1423,2,0)</f>
        <v>#N/A</v>
      </c>
      <c r="O473" s="9"/>
      <c r="P473" s="8"/>
      <c r="R473" s="2"/>
      <c r="S473" s="2"/>
      <c r="T473" s="134">
        <v>0</v>
      </c>
      <c r="U473" s="116" t="e">
        <f>VLOOKUP(T473,'PLAN CONT'!$B$3:$C$1423,2,0)</f>
        <v>#N/A</v>
      </c>
      <c r="V473" s="9"/>
      <c r="W473" s="8"/>
      <c r="Y473" s="1091" t="s">
        <v>100</v>
      </c>
      <c r="Z473" s="1093" t="s">
        <v>101</v>
      </c>
      <c r="AA473" s="1095" t="s">
        <v>97</v>
      </c>
      <c r="AB473" s="1096"/>
      <c r="AC473" s="1098" t="s">
        <v>98</v>
      </c>
      <c r="AD473" s="1099"/>
    </row>
    <row r="474" spans="2:30" x14ac:dyDescent="0.2">
      <c r="B474" s="1092"/>
      <c r="C474" s="1094"/>
      <c r="D474" s="1095"/>
      <c r="E474" s="1097"/>
      <c r="F474" s="133" t="s">
        <v>28</v>
      </c>
      <c r="G474" s="551" t="s">
        <v>29</v>
      </c>
      <c r="K474" s="1091" t="s">
        <v>100</v>
      </c>
      <c r="L474" s="1093" t="s">
        <v>101</v>
      </c>
      <c r="M474" s="1095" t="s">
        <v>97</v>
      </c>
      <c r="N474" s="1096"/>
      <c r="O474" s="1098" t="s">
        <v>98</v>
      </c>
      <c r="P474" s="1099"/>
      <c r="R474" s="1091" t="s">
        <v>100</v>
      </c>
      <c r="S474" s="1093" t="s">
        <v>101</v>
      </c>
      <c r="T474" s="1095" t="s">
        <v>97</v>
      </c>
      <c r="U474" s="1096"/>
      <c r="V474" s="1098" t="s">
        <v>98</v>
      </c>
      <c r="W474" s="1099"/>
      <c r="Y474" s="1092"/>
      <c r="Z474" s="1094"/>
      <c r="AA474" s="1095"/>
      <c r="AB474" s="1097"/>
      <c r="AC474" s="133" t="s">
        <v>28</v>
      </c>
      <c r="AD474" s="551" t="s">
        <v>29</v>
      </c>
    </row>
    <row r="475" spans="2:30" ht="15" x14ac:dyDescent="0.25">
      <c r="B475" s="16"/>
      <c r="C475" s="16"/>
      <c r="D475" s="17"/>
      <c r="E475" s="18"/>
      <c r="F475" s="124">
        <f ca="1">SUMIF('LIBRO DIARIO'!$H$10:$K$157,D472,'LIBRO DIARIO'!$J$10:$J$157)</f>
        <v>0</v>
      </c>
      <c r="G475" s="125">
        <f ca="1">SUMIF('LIBRO DIARIO'!$H$10:$K$157,D472,'LIBRO DIARIO'!$K$10:$K$157)</f>
        <v>0</v>
      </c>
      <c r="K475" s="1092"/>
      <c r="L475" s="1094"/>
      <c r="M475" s="1095"/>
      <c r="N475" s="1097"/>
      <c r="O475" s="133" t="s">
        <v>28</v>
      </c>
      <c r="P475" s="551" t="s">
        <v>29</v>
      </c>
      <c r="R475" s="1092"/>
      <c r="S475" s="1094"/>
      <c r="T475" s="1095"/>
      <c r="U475" s="1097"/>
      <c r="V475" s="133" t="s">
        <v>28</v>
      </c>
      <c r="W475" s="551" t="s">
        <v>29</v>
      </c>
      <c r="Y475" s="16"/>
      <c r="Z475" s="16"/>
      <c r="AA475" s="17"/>
      <c r="AB475" s="18"/>
      <c r="AC475" s="124">
        <f ca="1">SUMIF('LIBRO DIARIO'!$H$10:$K$157,AA472,'LIBRO DIARIO'!$J$10:$J$157)</f>
        <v>0</v>
      </c>
      <c r="AD475" s="125">
        <f ca="1">SUMIF('LIBRO DIARIO'!$H$10:$K$157,AA472,'LIBRO DIARIO'!$K$10:$K$157)</f>
        <v>0</v>
      </c>
    </row>
    <row r="476" spans="2:30" ht="15" x14ac:dyDescent="0.25">
      <c r="B476" s="16"/>
      <c r="C476" s="16"/>
      <c r="D476" s="17"/>
      <c r="E476" s="18"/>
      <c r="F476" s="126"/>
      <c r="G476" s="126"/>
      <c r="K476" s="16"/>
      <c r="L476" s="16"/>
      <c r="M476" s="17"/>
      <c r="N476" s="18"/>
      <c r="O476" s="124">
        <f ca="1">SUMIF('LIBRO DIARIO'!$H$10:$K$157,M473,'LIBRO DIARIO'!$J$10:$J$157)</f>
        <v>0</v>
      </c>
      <c r="P476" s="125">
        <f ca="1">SUMIF('LIBRO DIARIO'!$H$10:$K$157,M473,'LIBRO DIARIO'!$K$10:$K$157)</f>
        <v>0</v>
      </c>
      <c r="R476" s="16"/>
      <c r="S476" s="16"/>
      <c r="T476" s="17"/>
      <c r="U476" s="18"/>
      <c r="V476" s="124">
        <f ca="1">SUMIF('LIBRO DIARIO'!$H$10:$K$157,T473,'LIBRO DIARIO'!$J$10:$J$157)</f>
        <v>0</v>
      </c>
      <c r="W476" s="125">
        <f ca="1">SUMIF('LIBRO DIARIO'!$H$10:$K$157,T473,'LIBRO DIARIO'!$K$10:$K$157)</f>
        <v>0</v>
      </c>
      <c r="Y476" s="16"/>
      <c r="Z476" s="16"/>
      <c r="AA476" s="17"/>
      <c r="AB476" s="18"/>
      <c r="AC476" s="126"/>
      <c r="AD476" s="126"/>
    </row>
    <row r="477" spans="2:30" ht="15" x14ac:dyDescent="0.25">
      <c r="B477" s="16"/>
      <c r="C477" s="16"/>
      <c r="D477" s="17"/>
      <c r="E477" s="18"/>
      <c r="F477" s="126"/>
      <c r="G477" s="126"/>
      <c r="K477" s="16"/>
      <c r="L477" s="16"/>
      <c r="M477" s="17"/>
      <c r="N477" s="18"/>
      <c r="O477" s="126"/>
      <c r="P477" s="126"/>
      <c r="R477" s="16"/>
      <c r="S477" s="16"/>
      <c r="T477" s="17"/>
      <c r="U477" s="18"/>
      <c r="V477" s="126"/>
      <c r="W477" s="126"/>
      <c r="Y477" s="16"/>
      <c r="Z477" s="16"/>
      <c r="AA477" s="17"/>
      <c r="AB477" s="18"/>
      <c r="AC477" s="126"/>
      <c r="AD477" s="126"/>
    </row>
    <row r="478" spans="2:30" ht="15" x14ac:dyDescent="0.25">
      <c r="B478" s="16"/>
      <c r="C478" s="16"/>
      <c r="D478" s="17"/>
      <c r="E478" s="18"/>
      <c r="F478" s="126"/>
      <c r="G478" s="126"/>
      <c r="K478" s="16"/>
      <c r="L478" s="16"/>
      <c r="M478" s="17"/>
      <c r="N478" s="18"/>
      <c r="O478" s="126"/>
      <c r="P478" s="126"/>
      <c r="R478" s="16"/>
      <c r="S478" s="16"/>
      <c r="T478" s="17"/>
      <c r="U478" s="18"/>
      <c r="V478" s="126"/>
      <c r="W478" s="126"/>
      <c r="Y478" s="16"/>
      <c r="Z478" s="16"/>
      <c r="AA478" s="17"/>
      <c r="AB478" s="18"/>
      <c r="AC478" s="126"/>
      <c r="AD478" s="126"/>
    </row>
    <row r="479" spans="2:30" ht="15" x14ac:dyDescent="0.25">
      <c r="B479" s="16"/>
      <c r="C479" s="16"/>
      <c r="D479" s="17"/>
      <c r="E479" s="18"/>
      <c r="F479" s="126"/>
      <c r="G479" s="126"/>
      <c r="K479" s="16"/>
      <c r="L479" s="16"/>
      <c r="M479" s="17"/>
      <c r="N479" s="18"/>
      <c r="O479" s="126"/>
      <c r="P479" s="126"/>
      <c r="R479" s="16"/>
      <c r="S479" s="16"/>
      <c r="T479" s="17"/>
      <c r="U479" s="18"/>
      <c r="V479" s="126"/>
      <c r="W479" s="126"/>
      <c r="Y479" s="16"/>
      <c r="Z479" s="16"/>
      <c r="AA479" s="17"/>
      <c r="AB479" s="18"/>
      <c r="AC479" s="126"/>
      <c r="AD479" s="126"/>
    </row>
    <row r="480" spans="2:30" ht="15" x14ac:dyDescent="0.25">
      <c r="B480" s="16"/>
      <c r="C480" s="16"/>
      <c r="D480" s="17"/>
      <c r="E480" s="18"/>
      <c r="F480" s="126"/>
      <c r="G480" s="126"/>
      <c r="K480" s="16"/>
      <c r="L480" s="16"/>
      <c r="M480" s="17"/>
      <c r="N480" s="18"/>
      <c r="O480" s="126"/>
      <c r="P480" s="126"/>
      <c r="R480" s="16"/>
      <c r="S480" s="16"/>
      <c r="T480" s="17"/>
      <c r="U480" s="18"/>
      <c r="V480" s="126"/>
      <c r="W480" s="126"/>
      <c r="Y480" s="16"/>
      <c r="Z480" s="16"/>
      <c r="AA480" s="17"/>
      <c r="AB480" s="18"/>
      <c r="AC480" s="126"/>
      <c r="AD480" s="126"/>
    </row>
    <row r="481" spans="2:30" ht="15" x14ac:dyDescent="0.25">
      <c r="B481" s="16"/>
      <c r="C481" s="16"/>
      <c r="D481" s="17"/>
      <c r="E481" s="18"/>
      <c r="F481" s="126"/>
      <c r="G481" s="126"/>
      <c r="K481" s="16"/>
      <c r="L481" s="16"/>
      <c r="M481" s="17"/>
      <c r="N481" s="18"/>
      <c r="O481" s="126"/>
      <c r="P481" s="126"/>
      <c r="R481" s="16"/>
      <c r="S481" s="16"/>
      <c r="T481" s="17"/>
      <c r="U481" s="18"/>
      <c r="V481" s="126"/>
      <c r="W481" s="126"/>
      <c r="Y481" s="16"/>
      <c r="Z481" s="16"/>
      <c r="AA481" s="17"/>
      <c r="AB481" s="18"/>
      <c r="AC481" s="126"/>
      <c r="AD481" s="126"/>
    </row>
    <row r="482" spans="2:30" ht="15" x14ac:dyDescent="0.25">
      <c r="B482" s="16"/>
      <c r="C482" s="16"/>
      <c r="D482" s="17"/>
      <c r="E482" s="18"/>
      <c r="F482" s="126"/>
      <c r="G482" s="126"/>
      <c r="K482" s="16"/>
      <c r="L482" s="16"/>
      <c r="M482" s="17"/>
      <c r="N482" s="18"/>
      <c r="O482" s="126"/>
      <c r="P482" s="126"/>
      <c r="R482" s="16"/>
      <c r="S482" s="16"/>
      <c r="T482" s="17"/>
      <c r="U482" s="18"/>
      <c r="V482" s="126"/>
      <c r="W482" s="126"/>
      <c r="Y482" s="16"/>
      <c r="Z482" s="16"/>
      <c r="AA482" s="17"/>
      <c r="AB482" s="18"/>
      <c r="AC482" s="126"/>
      <c r="AD482" s="126"/>
    </row>
    <row r="483" spans="2:30" ht="15" x14ac:dyDescent="0.25">
      <c r="B483" s="16"/>
      <c r="C483" s="16"/>
      <c r="D483" s="17"/>
      <c r="E483" s="18"/>
      <c r="F483" s="126"/>
      <c r="G483" s="126"/>
      <c r="K483" s="16"/>
      <c r="L483" s="16"/>
      <c r="M483" s="17"/>
      <c r="N483" s="18"/>
      <c r="O483" s="126"/>
      <c r="P483" s="126"/>
      <c r="R483" s="16"/>
      <c r="S483" s="16"/>
      <c r="T483" s="17"/>
      <c r="U483" s="18"/>
      <c r="V483" s="126"/>
      <c r="W483" s="126"/>
      <c r="Y483" s="16"/>
      <c r="Z483" s="16"/>
      <c r="AA483" s="17"/>
      <c r="AB483" s="18"/>
      <c r="AC483" s="126"/>
      <c r="AD483" s="126"/>
    </row>
    <row r="484" spans="2:30" ht="15" x14ac:dyDescent="0.25">
      <c r="B484" s="17"/>
      <c r="C484" s="19"/>
      <c r="D484" s="19"/>
      <c r="E484" s="18" t="s">
        <v>102</v>
      </c>
      <c r="F484" s="126"/>
      <c r="G484" s="126"/>
      <c r="K484" s="16"/>
      <c r="L484" s="16"/>
      <c r="M484" s="17"/>
      <c r="N484" s="18"/>
      <c r="O484" s="126"/>
      <c r="P484" s="126"/>
      <c r="R484" s="16"/>
      <c r="S484" s="16"/>
      <c r="T484" s="17"/>
      <c r="U484" s="18"/>
      <c r="V484" s="126"/>
      <c r="W484" s="126"/>
      <c r="Y484" s="17"/>
      <c r="Z484" s="19"/>
      <c r="AA484" s="19"/>
      <c r="AB484" s="18" t="s">
        <v>102</v>
      </c>
      <c r="AC484" s="126"/>
      <c r="AD484" s="126"/>
    </row>
    <row r="485" spans="2:30" ht="15" x14ac:dyDescent="0.25">
      <c r="B485" s="170"/>
      <c r="C485" s="170"/>
      <c r="D485" s="170"/>
      <c r="E485" s="170"/>
      <c r="F485" s="170"/>
      <c r="G485" s="170"/>
      <c r="K485" s="17"/>
      <c r="L485" s="19"/>
      <c r="M485" s="19"/>
      <c r="N485" s="18" t="s">
        <v>102</v>
      </c>
      <c r="O485" s="126"/>
      <c r="P485" s="126"/>
      <c r="R485" s="17"/>
      <c r="S485" s="19"/>
      <c r="T485" s="19"/>
      <c r="U485" s="18" t="s">
        <v>102</v>
      </c>
      <c r="V485" s="126"/>
      <c r="W485" s="126"/>
      <c r="Y485" s="170"/>
      <c r="Z485" s="170"/>
      <c r="AA485" s="170"/>
      <c r="AB485" s="170"/>
      <c r="AC485" s="170"/>
      <c r="AD485" s="170"/>
    </row>
    <row r="486" spans="2:30" x14ac:dyDescent="0.2">
      <c r="B486" s="10" t="s">
        <v>93</v>
      </c>
      <c r="C486" s="115"/>
      <c r="D486" s="5"/>
      <c r="E486" s="4"/>
      <c r="F486" s="20" t="s">
        <v>103</v>
      </c>
      <c r="G486" s="117" t="s">
        <v>161</v>
      </c>
      <c r="K486" s="170"/>
      <c r="L486" s="170"/>
      <c r="M486" s="170"/>
      <c r="N486" s="170"/>
      <c r="O486" s="170"/>
      <c r="P486" s="170"/>
      <c r="Y486" s="10" t="s">
        <v>93</v>
      </c>
      <c r="Z486" s="115"/>
      <c r="AA486" s="5"/>
      <c r="AB486" s="4"/>
      <c r="AC486" s="20" t="s">
        <v>103</v>
      </c>
      <c r="AD486" s="117" t="s">
        <v>161</v>
      </c>
    </row>
    <row r="487" spans="2:30" x14ac:dyDescent="0.2">
      <c r="B487" s="10" t="s">
        <v>94</v>
      </c>
      <c r="C487" s="115"/>
      <c r="D487" s="5"/>
      <c r="E487" s="10"/>
      <c r="F487" s="6"/>
      <c r="G487" s="7"/>
      <c r="K487" s="10" t="s">
        <v>93</v>
      </c>
      <c r="L487" s="115"/>
      <c r="M487" s="5"/>
      <c r="N487" s="4"/>
      <c r="O487" s="20" t="s">
        <v>103</v>
      </c>
      <c r="P487" s="117" t="s">
        <v>161</v>
      </c>
      <c r="R487" s="10" t="s">
        <v>93</v>
      </c>
      <c r="S487" s="115"/>
      <c r="T487" s="5"/>
      <c r="U487" s="4"/>
      <c r="V487" s="20" t="s">
        <v>103</v>
      </c>
      <c r="W487" s="117" t="s">
        <v>161</v>
      </c>
      <c r="Y487" s="10" t="s">
        <v>94</v>
      </c>
      <c r="Z487" s="115"/>
      <c r="AA487" s="5"/>
      <c r="AB487" s="10"/>
      <c r="AC487" s="6"/>
      <c r="AD487" s="7"/>
    </row>
    <row r="488" spans="2:30" ht="13.5" thickBot="1" x14ac:dyDescent="0.25">
      <c r="B488" s="10" t="s">
        <v>96</v>
      </c>
      <c r="C488" s="10"/>
      <c r="D488" s="4"/>
      <c r="E488" s="123"/>
      <c r="F488" s="12"/>
      <c r="G488" s="13"/>
      <c r="K488" s="10" t="s">
        <v>94</v>
      </c>
      <c r="L488" s="115"/>
      <c r="M488" s="5"/>
      <c r="N488" s="10"/>
      <c r="O488" s="6"/>
      <c r="P488" s="7"/>
      <c r="R488" s="10" t="s">
        <v>94</v>
      </c>
      <c r="S488" s="115"/>
      <c r="T488" s="5"/>
      <c r="U488" s="10"/>
      <c r="V488" s="6"/>
      <c r="W488" s="7"/>
      <c r="Y488" s="10" t="s">
        <v>96</v>
      </c>
      <c r="Z488" s="10"/>
      <c r="AA488" s="4"/>
      <c r="AB488" s="123"/>
      <c r="AC488" s="12"/>
      <c r="AD488" s="13"/>
    </row>
    <row r="489" spans="2:30" ht="13.5" thickBot="1" x14ac:dyDescent="0.25">
      <c r="B489" s="2"/>
      <c r="C489" s="2"/>
      <c r="D489" s="134">
        <v>0</v>
      </c>
      <c r="E489" s="116" t="e">
        <f>VLOOKUP(D489,'PLAN CONT'!$B$3:$C$1423,2,0)</f>
        <v>#N/A</v>
      </c>
      <c r="F489" s="9"/>
      <c r="G489" s="8"/>
      <c r="K489" s="10" t="s">
        <v>96</v>
      </c>
      <c r="L489" s="10"/>
      <c r="M489" s="4"/>
      <c r="N489" s="123"/>
      <c r="O489" s="12"/>
      <c r="P489" s="13"/>
      <c r="R489" s="10" t="s">
        <v>96</v>
      </c>
      <c r="S489" s="10"/>
      <c r="T489" s="4"/>
      <c r="U489" s="123"/>
      <c r="V489" s="12"/>
      <c r="W489" s="13"/>
      <c r="Y489" s="2"/>
      <c r="Z489" s="2"/>
      <c r="AA489" s="134">
        <v>0</v>
      </c>
      <c r="AB489" s="116" t="e">
        <f>VLOOKUP(AA489,'PLAN CONT'!$B$3:$C$1423,2,0)</f>
        <v>#N/A</v>
      </c>
      <c r="AC489" s="9"/>
      <c r="AD489" s="8"/>
    </row>
    <row r="490" spans="2:30" ht="13.5" thickBot="1" x14ac:dyDescent="0.25">
      <c r="B490" s="1091" t="s">
        <v>100</v>
      </c>
      <c r="C490" s="1093" t="s">
        <v>101</v>
      </c>
      <c r="D490" s="1095" t="s">
        <v>97</v>
      </c>
      <c r="E490" s="1096"/>
      <c r="F490" s="1098" t="s">
        <v>98</v>
      </c>
      <c r="G490" s="1099"/>
      <c r="K490" s="2"/>
      <c r="L490" s="2"/>
      <c r="M490" s="134">
        <v>0</v>
      </c>
      <c r="N490" s="116" t="e">
        <f>VLOOKUP(M490,'PLAN CONT'!$B$3:$C$1423,2,0)</f>
        <v>#N/A</v>
      </c>
      <c r="O490" s="9"/>
      <c r="P490" s="8"/>
      <c r="R490" s="2"/>
      <c r="S490" s="2"/>
      <c r="T490" s="134">
        <v>0</v>
      </c>
      <c r="U490" s="116" t="e">
        <f>VLOOKUP(T490,'PLAN CONT'!$B$3:$C$1423,2,0)</f>
        <v>#N/A</v>
      </c>
      <c r="V490" s="9"/>
      <c r="W490" s="8"/>
      <c r="Y490" s="1091" t="s">
        <v>100</v>
      </c>
      <c r="Z490" s="1093" t="s">
        <v>101</v>
      </c>
      <c r="AA490" s="1095" t="s">
        <v>97</v>
      </c>
      <c r="AB490" s="1096"/>
      <c r="AC490" s="1098" t="s">
        <v>98</v>
      </c>
      <c r="AD490" s="1099"/>
    </row>
    <row r="491" spans="2:30" x14ac:dyDescent="0.2">
      <c r="B491" s="1092"/>
      <c r="C491" s="1094"/>
      <c r="D491" s="1095"/>
      <c r="E491" s="1097"/>
      <c r="F491" s="133" t="s">
        <v>28</v>
      </c>
      <c r="G491" s="551" t="s">
        <v>29</v>
      </c>
      <c r="K491" s="1091" t="s">
        <v>100</v>
      </c>
      <c r="L491" s="1093" t="s">
        <v>101</v>
      </c>
      <c r="M491" s="1095" t="s">
        <v>97</v>
      </c>
      <c r="N491" s="1096"/>
      <c r="O491" s="1098" t="s">
        <v>98</v>
      </c>
      <c r="P491" s="1099"/>
      <c r="R491" s="1091" t="s">
        <v>100</v>
      </c>
      <c r="S491" s="1093" t="s">
        <v>101</v>
      </c>
      <c r="T491" s="1095" t="s">
        <v>97</v>
      </c>
      <c r="U491" s="1096"/>
      <c r="V491" s="1098" t="s">
        <v>98</v>
      </c>
      <c r="W491" s="1099"/>
      <c r="Y491" s="1092"/>
      <c r="Z491" s="1094"/>
      <c r="AA491" s="1095"/>
      <c r="AB491" s="1097"/>
      <c r="AC491" s="133" t="s">
        <v>28</v>
      </c>
      <c r="AD491" s="551" t="s">
        <v>29</v>
      </c>
    </row>
    <row r="492" spans="2:30" ht="15" x14ac:dyDescent="0.25">
      <c r="B492" s="16"/>
      <c r="C492" s="16"/>
      <c r="D492" s="17"/>
      <c r="E492" s="18"/>
      <c r="F492" s="124">
        <f ca="1">SUMIF('LIBRO DIARIO'!$H$10:$K$157,D489,'LIBRO DIARIO'!$J$10:$J$157)</f>
        <v>0</v>
      </c>
      <c r="G492" s="125">
        <f ca="1">SUMIF('LIBRO DIARIO'!$H$10:$K$157,D489,'LIBRO DIARIO'!$K$10:$K$157)</f>
        <v>0</v>
      </c>
      <c r="K492" s="1092"/>
      <c r="L492" s="1094"/>
      <c r="M492" s="1095"/>
      <c r="N492" s="1097"/>
      <c r="O492" s="133" t="s">
        <v>28</v>
      </c>
      <c r="P492" s="551" t="s">
        <v>29</v>
      </c>
      <c r="R492" s="1092"/>
      <c r="S492" s="1094"/>
      <c r="T492" s="1095"/>
      <c r="U492" s="1097"/>
      <c r="V492" s="133" t="s">
        <v>28</v>
      </c>
      <c r="W492" s="551" t="s">
        <v>29</v>
      </c>
      <c r="Y492" s="16"/>
      <c r="Z492" s="16"/>
      <c r="AA492" s="17"/>
      <c r="AB492" s="18"/>
      <c r="AC492" s="124">
        <f ca="1">SUMIF('LIBRO DIARIO'!$H$10:$K$157,AA489,'LIBRO DIARIO'!$J$10:$J$157)</f>
        <v>0</v>
      </c>
      <c r="AD492" s="125">
        <f ca="1">SUMIF('LIBRO DIARIO'!$H$10:$K$157,AA489,'LIBRO DIARIO'!$K$10:$K$157)</f>
        <v>0</v>
      </c>
    </row>
    <row r="493" spans="2:30" ht="15" x14ac:dyDescent="0.25">
      <c r="B493" s="16"/>
      <c r="C493" s="16"/>
      <c r="D493" s="17"/>
      <c r="E493" s="18"/>
      <c r="F493" s="126"/>
      <c r="G493" s="126"/>
      <c r="K493" s="16"/>
      <c r="L493" s="16"/>
      <c r="M493" s="17"/>
      <c r="N493" s="18"/>
      <c r="O493" s="124">
        <f ca="1">SUMIF('LIBRO DIARIO'!$H$10:$K$157,M490,'LIBRO DIARIO'!$J$10:$J$157)</f>
        <v>0</v>
      </c>
      <c r="P493" s="125">
        <f ca="1">SUMIF('LIBRO DIARIO'!$H$10:$K$157,M490,'LIBRO DIARIO'!$K$10:$K$157)</f>
        <v>0</v>
      </c>
      <c r="R493" s="16"/>
      <c r="S493" s="16"/>
      <c r="T493" s="17"/>
      <c r="U493" s="18"/>
      <c r="V493" s="124">
        <f ca="1">SUMIF('LIBRO DIARIO'!$H$10:$K$157,T490,'LIBRO DIARIO'!$J$10:$J$157)</f>
        <v>0</v>
      </c>
      <c r="W493" s="125">
        <f ca="1">SUMIF('LIBRO DIARIO'!$H$10:$K$157,T490,'LIBRO DIARIO'!$K$10:$K$157)</f>
        <v>0</v>
      </c>
      <c r="Y493" s="16"/>
      <c r="Z493" s="16"/>
      <c r="AA493" s="17"/>
      <c r="AB493" s="18"/>
      <c r="AC493" s="126"/>
      <c r="AD493" s="126"/>
    </row>
    <row r="494" spans="2:30" ht="15" x14ac:dyDescent="0.25">
      <c r="B494" s="16"/>
      <c r="C494" s="16"/>
      <c r="D494" s="17"/>
      <c r="E494" s="18"/>
      <c r="F494" s="126"/>
      <c r="G494" s="126"/>
      <c r="K494" s="16"/>
      <c r="L494" s="16"/>
      <c r="M494" s="17"/>
      <c r="N494" s="18"/>
      <c r="O494" s="126"/>
      <c r="P494" s="126"/>
      <c r="R494" s="16"/>
      <c r="S494" s="16"/>
      <c r="T494" s="17"/>
      <c r="U494" s="18"/>
      <c r="V494" s="126"/>
      <c r="W494" s="126"/>
      <c r="Y494" s="16"/>
      <c r="Z494" s="16"/>
      <c r="AA494" s="17"/>
      <c r="AB494" s="18"/>
      <c r="AC494" s="126"/>
      <c r="AD494" s="126"/>
    </row>
    <row r="495" spans="2:30" ht="15" x14ac:dyDescent="0.25">
      <c r="B495" s="16"/>
      <c r="C495" s="16"/>
      <c r="D495" s="17"/>
      <c r="E495" s="18"/>
      <c r="F495" s="126"/>
      <c r="G495" s="126"/>
      <c r="K495" s="16"/>
      <c r="L495" s="16"/>
      <c r="M495" s="17"/>
      <c r="N495" s="18"/>
      <c r="O495" s="126"/>
      <c r="P495" s="126"/>
      <c r="R495" s="16"/>
      <c r="S495" s="16"/>
      <c r="T495" s="17"/>
      <c r="U495" s="18"/>
      <c r="V495" s="126"/>
      <c r="W495" s="126"/>
      <c r="Y495" s="16"/>
      <c r="Z495" s="16"/>
      <c r="AA495" s="17"/>
      <c r="AB495" s="18"/>
      <c r="AC495" s="126"/>
      <c r="AD495" s="126"/>
    </row>
    <row r="496" spans="2:30" ht="15" x14ac:dyDescent="0.25">
      <c r="B496" s="16"/>
      <c r="C496" s="16"/>
      <c r="D496" s="17"/>
      <c r="E496" s="18"/>
      <c r="F496" s="126"/>
      <c r="G496" s="126"/>
      <c r="K496" s="16"/>
      <c r="L496" s="16"/>
      <c r="M496" s="17"/>
      <c r="N496" s="18"/>
      <c r="O496" s="126"/>
      <c r="P496" s="126"/>
      <c r="R496" s="16"/>
      <c r="S496" s="16"/>
      <c r="T496" s="17"/>
      <c r="U496" s="18"/>
      <c r="V496" s="126"/>
      <c r="W496" s="126"/>
      <c r="Y496" s="16"/>
      <c r="Z496" s="16"/>
      <c r="AA496" s="17"/>
      <c r="AB496" s="18"/>
      <c r="AC496" s="126"/>
      <c r="AD496" s="126"/>
    </row>
    <row r="497" spans="2:30" ht="15" x14ac:dyDescent="0.25">
      <c r="B497" s="16"/>
      <c r="C497" s="16"/>
      <c r="D497" s="17"/>
      <c r="E497" s="18"/>
      <c r="F497" s="126"/>
      <c r="G497" s="126"/>
      <c r="K497" s="16"/>
      <c r="L497" s="16"/>
      <c r="M497" s="17"/>
      <c r="N497" s="18"/>
      <c r="O497" s="126"/>
      <c r="P497" s="126"/>
      <c r="R497" s="16"/>
      <c r="S497" s="16"/>
      <c r="T497" s="17"/>
      <c r="U497" s="18"/>
      <c r="V497" s="126"/>
      <c r="W497" s="126"/>
      <c r="Y497" s="16"/>
      <c r="Z497" s="16"/>
      <c r="AA497" s="17"/>
      <c r="AB497" s="18"/>
      <c r="AC497" s="126"/>
      <c r="AD497" s="126"/>
    </row>
    <row r="498" spans="2:30" ht="15" x14ac:dyDescent="0.25">
      <c r="B498" s="16"/>
      <c r="C498" s="16"/>
      <c r="D498" s="17"/>
      <c r="E498" s="18"/>
      <c r="F498" s="126"/>
      <c r="G498" s="126"/>
      <c r="K498" s="16"/>
      <c r="L498" s="16"/>
      <c r="M498" s="17"/>
      <c r="N498" s="18"/>
      <c r="O498" s="126"/>
      <c r="P498" s="126"/>
      <c r="R498" s="16"/>
      <c r="S498" s="16"/>
      <c r="T498" s="17"/>
      <c r="U498" s="18"/>
      <c r="V498" s="126"/>
      <c r="W498" s="126"/>
      <c r="Y498" s="16"/>
      <c r="Z498" s="16"/>
      <c r="AA498" s="17"/>
      <c r="AB498" s="18"/>
      <c r="AC498" s="126"/>
      <c r="AD498" s="126"/>
    </row>
    <row r="499" spans="2:30" ht="15" x14ac:dyDescent="0.25">
      <c r="B499" s="16"/>
      <c r="C499" s="16"/>
      <c r="D499" s="17"/>
      <c r="E499" s="18"/>
      <c r="F499" s="126"/>
      <c r="G499" s="126"/>
      <c r="K499" s="16"/>
      <c r="L499" s="16"/>
      <c r="M499" s="17"/>
      <c r="N499" s="18"/>
      <c r="O499" s="126"/>
      <c r="P499" s="126"/>
      <c r="R499" s="16"/>
      <c r="S499" s="16"/>
      <c r="T499" s="17"/>
      <c r="U499" s="18"/>
      <c r="V499" s="126"/>
      <c r="W499" s="126"/>
      <c r="Y499" s="16"/>
      <c r="Z499" s="16"/>
      <c r="AA499" s="17"/>
      <c r="AB499" s="18"/>
      <c r="AC499" s="126"/>
      <c r="AD499" s="126"/>
    </row>
    <row r="500" spans="2:30" ht="15" x14ac:dyDescent="0.25">
      <c r="B500" s="16"/>
      <c r="C500" s="16"/>
      <c r="D500" s="17"/>
      <c r="E500" s="18"/>
      <c r="F500" s="126"/>
      <c r="G500" s="126"/>
      <c r="K500" s="16"/>
      <c r="L500" s="16"/>
      <c r="M500" s="17"/>
      <c r="N500" s="18"/>
      <c r="O500" s="126"/>
      <c r="P500" s="126"/>
      <c r="R500" s="16"/>
      <c r="S500" s="16"/>
      <c r="T500" s="17"/>
      <c r="U500" s="18"/>
      <c r="V500" s="126"/>
      <c r="W500" s="126"/>
      <c r="Y500" s="16"/>
      <c r="Z500" s="16"/>
      <c r="AA500" s="17"/>
      <c r="AB500" s="18"/>
      <c r="AC500" s="126"/>
      <c r="AD500" s="126"/>
    </row>
    <row r="501" spans="2:30" ht="15" x14ac:dyDescent="0.25">
      <c r="B501" s="17"/>
      <c r="C501" s="19"/>
      <c r="D501" s="19"/>
      <c r="E501" s="18" t="s">
        <v>102</v>
      </c>
      <c r="F501" s="126"/>
      <c r="G501" s="126"/>
      <c r="K501" s="16"/>
      <c r="L501" s="16"/>
      <c r="M501" s="17"/>
      <c r="N501" s="18"/>
      <c r="O501" s="126"/>
      <c r="P501" s="126"/>
      <c r="R501" s="16"/>
      <c r="S501" s="16"/>
      <c r="T501" s="17"/>
      <c r="U501" s="18"/>
      <c r="V501" s="126"/>
      <c r="W501" s="126"/>
      <c r="Y501" s="17"/>
      <c r="Z501" s="19"/>
      <c r="AA501" s="19"/>
      <c r="AB501" s="18" t="s">
        <v>102</v>
      </c>
      <c r="AC501" s="126"/>
      <c r="AD501" s="126"/>
    </row>
    <row r="502" spans="2:30" ht="15" x14ac:dyDescent="0.25">
      <c r="B502" s="170"/>
      <c r="C502" s="170"/>
      <c r="D502" s="170"/>
      <c r="E502" s="170"/>
      <c r="F502" s="170"/>
      <c r="G502" s="170"/>
      <c r="K502" s="17"/>
      <c r="L502" s="19"/>
      <c r="M502" s="19"/>
      <c r="N502" s="18" t="s">
        <v>102</v>
      </c>
      <c r="O502" s="126"/>
      <c r="P502" s="126"/>
      <c r="R502" s="17"/>
      <c r="S502" s="19"/>
      <c r="T502" s="19"/>
      <c r="U502" s="18" t="s">
        <v>102</v>
      </c>
      <c r="V502" s="126"/>
      <c r="W502" s="126"/>
      <c r="Y502" s="170"/>
      <c r="Z502" s="170"/>
      <c r="AA502" s="170"/>
      <c r="AB502" s="170"/>
      <c r="AC502" s="170"/>
      <c r="AD502" s="170"/>
    </row>
    <row r="503" spans="2:30" x14ac:dyDescent="0.2">
      <c r="B503" s="10" t="s">
        <v>93</v>
      </c>
      <c r="C503" s="115"/>
      <c r="D503" s="5"/>
      <c r="E503" s="4"/>
      <c r="F503" s="20" t="s">
        <v>103</v>
      </c>
      <c r="G503" s="117" t="s">
        <v>161</v>
      </c>
      <c r="K503" s="170"/>
      <c r="L503" s="170"/>
      <c r="M503" s="170"/>
      <c r="N503" s="170"/>
      <c r="O503" s="170"/>
      <c r="P503" s="170"/>
      <c r="Y503" s="10" t="s">
        <v>93</v>
      </c>
      <c r="Z503" s="115"/>
      <c r="AA503" s="5"/>
      <c r="AB503" s="4"/>
      <c r="AC503" s="20" t="s">
        <v>103</v>
      </c>
      <c r="AD503" s="117" t="s">
        <v>161</v>
      </c>
    </row>
    <row r="504" spans="2:30" x14ac:dyDescent="0.2">
      <c r="B504" s="10" t="s">
        <v>94</v>
      </c>
      <c r="C504" s="115"/>
      <c r="D504" s="5"/>
      <c r="E504" s="10"/>
      <c r="F504" s="6"/>
      <c r="G504" s="7"/>
      <c r="K504" s="10" t="s">
        <v>93</v>
      </c>
      <c r="L504" s="115"/>
      <c r="M504" s="5"/>
      <c r="N504" s="4"/>
      <c r="O504" s="20" t="s">
        <v>103</v>
      </c>
      <c r="P504" s="117" t="s">
        <v>161</v>
      </c>
      <c r="R504" s="10" t="s">
        <v>93</v>
      </c>
      <c r="S504" s="115"/>
      <c r="T504" s="5"/>
      <c r="U504" s="4"/>
      <c r="V504" s="20" t="s">
        <v>103</v>
      </c>
      <c r="W504" s="117" t="s">
        <v>161</v>
      </c>
      <c r="Y504" s="10" t="s">
        <v>94</v>
      </c>
      <c r="Z504" s="115"/>
      <c r="AA504" s="5"/>
      <c r="AB504" s="10"/>
      <c r="AC504" s="6"/>
      <c r="AD504" s="7"/>
    </row>
    <row r="505" spans="2:30" ht="13.5" thickBot="1" x14ac:dyDescent="0.25">
      <c r="B505" s="10" t="s">
        <v>96</v>
      </c>
      <c r="C505" s="10"/>
      <c r="D505" s="4"/>
      <c r="E505" s="123"/>
      <c r="F505" s="12"/>
      <c r="G505" s="13"/>
      <c r="K505" s="10" t="s">
        <v>94</v>
      </c>
      <c r="L505" s="115"/>
      <c r="M505" s="5"/>
      <c r="N505" s="10"/>
      <c r="O505" s="6"/>
      <c r="P505" s="7"/>
      <c r="R505" s="10" t="s">
        <v>94</v>
      </c>
      <c r="S505" s="115"/>
      <c r="T505" s="5"/>
      <c r="U505" s="10"/>
      <c r="V505" s="6"/>
      <c r="W505" s="7"/>
      <c r="Y505" s="10" t="s">
        <v>96</v>
      </c>
      <c r="Z505" s="10"/>
      <c r="AA505" s="4"/>
      <c r="AB505" s="123"/>
      <c r="AC505" s="12"/>
      <c r="AD505" s="13"/>
    </row>
    <row r="506" spans="2:30" ht="13.5" thickBot="1" x14ac:dyDescent="0.25">
      <c r="B506" s="2"/>
      <c r="C506" s="2"/>
      <c r="D506" s="134">
        <v>0</v>
      </c>
      <c r="E506" s="116" t="e">
        <f>VLOOKUP(D506,'PLAN CONT'!$B$3:$C$1423,2,0)</f>
        <v>#N/A</v>
      </c>
      <c r="F506" s="9"/>
      <c r="G506" s="8"/>
      <c r="K506" s="10" t="s">
        <v>96</v>
      </c>
      <c r="L506" s="10"/>
      <c r="M506" s="4"/>
      <c r="N506" s="123"/>
      <c r="O506" s="12"/>
      <c r="P506" s="13"/>
      <c r="R506" s="10" t="s">
        <v>96</v>
      </c>
      <c r="S506" s="10"/>
      <c r="T506" s="4"/>
      <c r="U506" s="123"/>
      <c r="V506" s="12"/>
      <c r="W506" s="13"/>
      <c r="Y506" s="2"/>
      <c r="Z506" s="2"/>
      <c r="AA506" s="134">
        <v>0</v>
      </c>
      <c r="AB506" s="116" t="e">
        <f>VLOOKUP(AA506,'PLAN CONT'!$B$3:$C$1423,2,0)</f>
        <v>#N/A</v>
      </c>
      <c r="AC506" s="9"/>
      <c r="AD506" s="8"/>
    </row>
    <row r="507" spans="2:30" ht="13.5" thickBot="1" x14ac:dyDescent="0.25">
      <c r="B507" s="1091" t="s">
        <v>100</v>
      </c>
      <c r="C507" s="1093" t="s">
        <v>101</v>
      </c>
      <c r="D507" s="1095" t="s">
        <v>97</v>
      </c>
      <c r="E507" s="1096"/>
      <c r="F507" s="1098" t="s">
        <v>98</v>
      </c>
      <c r="G507" s="1099"/>
      <c r="K507" s="2"/>
      <c r="L507" s="2"/>
      <c r="M507" s="134">
        <v>0</v>
      </c>
      <c r="N507" s="116" t="e">
        <f>VLOOKUP(M507,'PLAN CONT'!$B$3:$C$1423,2,0)</f>
        <v>#N/A</v>
      </c>
      <c r="O507" s="9"/>
      <c r="P507" s="8"/>
      <c r="R507" s="2"/>
      <c r="S507" s="2"/>
      <c r="T507" s="134">
        <v>0</v>
      </c>
      <c r="U507" s="116" t="e">
        <f>VLOOKUP(T507,'PLAN CONT'!$B$3:$C$1423,2,0)</f>
        <v>#N/A</v>
      </c>
      <c r="V507" s="9"/>
      <c r="W507" s="8"/>
      <c r="Y507" s="1091" t="s">
        <v>100</v>
      </c>
      <c r="Z507" s="1093" t="s">
        <v>101</v>
      </c>
      <c r="AA507" s="1095" t="s">
        <v>97</v>
      </c>
      <c r="AB507" s="1096"/>
      <c r="AC507" s="1098" t="s">
        <v>98</v>
      </c>
      <c r="AD507" s="1099"/>
    </row>
    <row r="508" spans="2:30" x14ac:dyDescent="0.2">
      <c r="B508" s="1092"/>
      <c r="C508" s="1094"/>
      <c r="D508" s="1095"/>
      <c r="E508" s="1097"/>
      <c r="F508" s="133" t="s">
        <v>28</v>
      </c>
      <c r="G508" s="551" t="s">
        <v>29</v>
      </c>
      <c r="K508" s="1091" t="s">
        <v>100</v>
      </c>
      <c r="L508" s="1093" t="s">
        <v>101</v>
      </c>
      <c r="M508" s="1095" t="s">
        <v>97</v>
      </c>
      <c r="N508" s="1096"/>
      <c r="O508" s="1098" t="s">
        <v>98</v>
      </c>
      <c r="P508" s="1099"/>
      <c r="R508" s="1091" t="s">
        <v>100</v>
      </c>
      <c r="S508" s="1093" t="s">
        <v>101</v>
      </c>
      <c r="T508" s="1095" t="s">
        <v>97</v>
      </c>
      <c r="U508" s="1096"/>
      <c r="V508" s="1098" t="s">
        <v>98</v>
      </c>
      <c r="W508" s="1099"/>
      <c r="Y508" s="1092"/>
      <c r="Z508" s="1094"/>
      <c r="AA508" s="1095"/>
      <c r="AB508" s="1097"/>
      <c r="AC508" s="133" t="s">
        <v>28</v>
      </c>
      <c r="AD508" s="551" t="s">
        <v>29</v>
      </c>
    </row>
    <row r="509" spans="2:30" ht="15" x14ac:dyDescent="0.25">
      <c r="B509" s="16"/>
      <c r="C509" s="16"/>
      <c r="D509" s="17"/>
      <c r="E509" s="18"/>
      <c r="F509" s="124">
        <f ca="1">SUMIF('LIBRO DIARIO'!$H$10:$K$157,D506,'LIBRO DIARIO'!$J$10:$J$157)</f>
        <v>0</v>
      </c>
      <c r="G509" s="125">
        <f ca="1">SUMIF('LIBRO DIARIO'!$H$10:$K$157,D506,'LIBRO DIARIO'!$K$10:$K$157)</f>
        <v>0</v>
      </c>
      <c r="K509" s="1092"/>
      <c r="L509" s="1094"/>
      <c r="M509" s="1095"/>
      <c r="N509" s="1097"/>
      <c r="O509" s="133" t="s">
        <v>28</v>
      </c>
      <c r="P509" s="551" t="s">
        <v>29</v>
      </c>
      <c r="R509" s="1092"/>
      <c r="S509" s="1094"/>
      <c r="T509" s="1095"/>
      <c r="U509" s="1097"/>
      <c r="V509" s="133" t="s">
        <v>28</v>
      </c>
      <c r="W509" s="551" t="s">
        <v>29</v>
      </c>
      <c r="Y509" s="16"/>
      <c r="Z509" s="16"/>
      <c r="AA509" s="17"/>
      <c r="AB509" s="18"/>
      <c r="AC509" s="124">
        <f ca="1">SUMIF('LIBRO DIARIO'!$H$10:$K$157,AA506,'LIBRO DIARIO'!$J$10:$J$157)</f>
        <v>0</v>
      </c>
      <c r="AD509" s="125">
        <f ca="1">SUMIF('LIBRO DIARIO'!$H$10:$K$157,AA506,'LIBRO DIARIO'!$K$10:$K$157)</f>
        <v>0</v>
      </c>
    </row>
    <row r="510" spans="2:30" ht="15" x14ac:dyDescent="0.25">
      <c r="B510" s="16"/>
      <c r="C510" s="16"/>
      <c r="D510" s="17"/>
      <c r="E510" s="18"/>
      <c r="F510" s="126"/>
      <c r="G510" s="126"/>
      <c r="K510" s="16"/>
      <c r="L510" s="16"/>
      <c r="M510" s="17"/>
      <c r="N510" s="18"/>
      <c r="O510" s="124">
        <f ca="1">SUMIF('LIBRO DIARIO'!$H$10:$K$157,M507,'LIBRO DIARIO'!$J$10:$J$157)</f>
        <v>0</v>
      </c>
      <c r="P510" s="125">
        <f ca="1">SUMIF('LIBRO DIARIO'!$H$10:$K$157,M507,'LIBRO DIARIO'!$K$10:$K$157)</f>
        <v>0</v>
      </c>
      <c r="R510" s="16"/>
      <c r="S510" s="16"/>
      <c r="T510" s="17"/>
      <c r="U510" s="18"/>
      <c r="V510" s="124">
        <f ca="1">SUMIF('LIBRO DIARIO'!$H$10:$K$157,T507,'LIBRO DIARIO'!$J$10:$J$157)</f>
        <v>0</v>
      </c>
      <c r="W510" s="125">
        <f ca="1">SUMIF('LIBRO DIARIO'!$H$10:$K$157,T507,'LIBRO DIARIO'!$K$10:$K$157)</f>
        <v>0</v>
      </c>
      <c r="Y510" s="16"/>
      <c r="Z510" s="16"/>
      <c r="AA510" s="17"/>
      <c r="AB510" s="18"/>
      <c r="AC510" s="126"/>
      <c r="AD510" s="126"/>
    </row>
    <row r="511" spans="2:30" ht="15" x14ac:dyDescent="0.25">
      <c r="B511" s="16"/>
      <c r="C511" s="16"/>
      <c r="D511" s="17"/>
      <c r="E511" s="18"/>
      <c r="F511" s="126"/>
      <c r="G511" s="126"/>
      <c r="K511" s="16"/>
      <c r="L511" s="16"/>
      <c r="M511" s="17"/>
      <c r="N511" s="18"/>
      <c r="O511" s="126"/>
      <c r="P511" s="126"/>
      <c r="R511" s="16"/>
      <c r="S511" s="16"/>
      <c r="T511" s="17"/>
      <c r="U511" s="18"/>
      <c r="V511" s="126"/>
      <c r="W511" s="126"/>
      <c r="Y511" s="16"/>
      <c r="Z511" s="16"/>
      <c r="AA511" s="17"/>
      <c r="AB511" s="18"/>
      <c r="AC511" s="126"/>
      <c r="AD511" s="126"/>
    </row>
    <row r="512" spans="2:30" ht="15" x14ac:dyDescent="0.25">
      <c r="B512" s="16"/>
      <c r="C512" s="16"/>
      <c r="D512" s="17"/>
      <c r="E512" s="18"/>
      <c r="F512" s="126"/>
      <c r="G512" s="126"/>
      <c r="K512" s="16"/>
      <c r="L512" s="16"/>
      <c r="M512" s="17"/>
      <c r="N512" s="18"/>
      <c r="O512" s="126"/>
      <c r="P512" s="126"/>
      <c r="R512" s="16"/>
      <c r="S512" s="16"/>
      <c r="T512" s="17"/>
      <c r="U512" s="18"/>
      <c r="V512" s="126"/>
      <c r="W512" s="126"/>
      <c r="Y512" s="16"/>
      <c r="Z512" s="16"/>
      <c r="AA512" s="17"/>
      <c r="AB512" s="18"/>
      <c r="AC512" s="126"/>
      <c r="AD512" s="126"/>
    </row>
    <row r="513" spans="2:30" ht="15" x14ac:dyDescent="0.25">
      <c r="B513" s="16"/>
      <c r="C513" s="16"/>
      <c r="D513" s="17"/>
      <c r="E513" s="18"/>
      <c r="F513" s="126"/>
      <c r="G513" s="126"/>
      <c r="K513" s="16"/>
      <c r="L513" s="16"/>
      <c r="M513" s="17"/>
      <c r="N513" s="18"/>
      <c r="O513" s="126"/>
      <c r="P513" s="126"/>
      <c r="R513" s="16"/>
      <c r="S513" s="16"/>
      <c r="T513" s="17"/>
      <c r="U513" s="18"/>
      <c r="V513" s="126"/>
      <c r="W513" s="126"/>
      <c r="Y513" s="16"/>
      <c r="Z513" s="16"/>
      <c r="AA513" s="17"/>
      <c r="AB513" s="18"/>
      <c r="AC513" s="126"/>
      <c r="AD513" s="126"/>
    </row>
    <row r="514" spans="2:30" ht="15" x14ac:dyDescent="0.25">
      <c r="B514" s="16"/>
      <c r="C514" s="16"/>
      <c r="D514" s="17"/>
      <c r="E514" s="18"/>
      <c r="F514" s="126"/>
      <c r="G514" s="126"/>
      <c r="K514" s="16"/>
      <c r="L514" s="16"/>
      <c r="M514" s="17"/>
      <c r="N514" s="18"/>
      <c r="O514" s="126"/>
      <c r="P514" s="126"/>
      <c r="R514" s="16"/>
      <c r="S514" s="16"/>
      <c r="T514" s="17"/>
      <c r="U514" s="18"/>
      <c r="V514" s="126"/>
      <c r="W514" s="126"/>
      <c r="Y514" s="16"/>
      <c r="Z514" s="16"/>
      <c r="AA514" s="17"/>
      <c r="AB514" s="18"/>
      <c r="AC514" s="126"/>
      <c r="AD514" s="126"/>
    </row>
    <row r="515" spans="2:30" ht="15" x14ac:dyDescent="0.25">
      <c r="B515" s="16"/>
      <c r="C515" s="16"/>
      <c r="D515" s="17"/>
      <c r="E515" s="18"/>
      <c r="F515" s="126"/>
      <c r="G515" s="126"/>
      <c r="K515" s="16"/>
      <c r="L515" s="16"/>
      <c r="M515" s="17"/>
      <c r="N515" s="18"/>
      <c r="O515" s="126"/>
      <c r="P515" s="126"/>
      <c r="R515" s="16"/>
      <c r="S515" s="16"/>
      <c r="T515" s="17"/>
      <c r="U515" s="18"/>
      <c r="V515" s="126"/>
      <c r="W515" s="126"/>
      <c r="Y515" s="16"/>
      <c r="Z515" s="16"/>
      <c r="AA515" s="17"/>
      <c r="AB515" s="18"/>
      <c r="AC515" s="126"/>
      <c r="AD515" s="126"/>
    </row>
    <row r="516" spans="2:30" ht="15" x14ac:dyDescent="0.25">
      <c r="B516" s="16"/>
      <c r="C516" s="16"/>
      <c r="D516" s="17"/>
      <c r="E516" s="18"/>
      <c r="F516" s="126"/>
      <c r="G516" s="126"/>
      <c r="K516" s="16"/>
      <c r="L516" s="16"/>
      <c r="M516" s="17"/>
      <c r="N516" s="18"/>
      <c r="O516" s="126"/>
      <c r="P516" s="126"/>
      <c r="R516" s="16"/>
      <c r="S516" s="16"/>
      <c r="T516" s="17"/>
      <c r="U516" s="18"/>
      <c r="V516" s="126"/>
      <c r="W516" s="126"/>
      <c r="Y516" s="16"/>
      <c r="Z516" s="16"/>
      <c r="AA516" s="17"/>
      <c r="AB516" s="18"/>
      <c r="AC516" s="126"/>
      <c r="AD516" s="126"/>
    </row>
    <row r="517" spans="2:30" ht="15" x14ac:dyDescent="0.25">
      <c r="B517" s="16"/>
      <c r="C517" s="16"/>
      <c r="D517" s="17"/>
      <c r="E517" s="18"/>
      <c r="F517" s="126"/>
      <c r="G517" s="126"/>
      <c r="K517" s="16"/>
      <c r="L517" s="16"/>
      <c r="M517" s="17"/>
      <c r="N517" s="18"/>
      <c r="O517" s="126"/>
      <c r="P517" s="126"/>
      <c r="R517" s="16"/>
      <c r="S517" s="16"/>
      <c r="T517" s="17"/>
      <c r="U517" s="18"/>
      <c r="V517" s="126"/>
      <c r="W517" s="126"/>
      <c r="Y517" s="16"/>
      <c r="Z517" s="16"/>
      <c r="AA517" s="17"/>
      <c r="AB517" s="18"/>
      <c r="AC517" s="126"/>
      <c r="AD517" s="126"/>
    </row>
    <row r="518" spans="2:30" ht="15" x14ac:dyDescent="0.25">
      <c r="B518" s="17"/>
      <c r="C518" s="19"/>
      <c r="D518" s="19"/>
      <c r="E518" s="18" t="s">
        <v>102</v>
      </c>
      <c r="F518" s="126"/>
      <c r="G518" s="126"/>
      <c r="K518" s="16"/>
      <c r="L518" s="16"/>
      <c r="M518" s="17"/>
      <c r="N518" s="18"/>
      <c r="O518" s="126"/>
      <c r="P518" s="126"/>
      <c r="R518" s="16"/>
      <c r="S518" s="16"/>
      <c r="T518" s="17"/>
      <c r="U518" s="18"/>
      <c r="V518" s="126"/>
      <c r="W518" s="126"/>
      <c r="Y518" s="17"/>
      <c r="Z518" s="19"/>
      <c r="AA518" s="19"/>
      <c r="AB518" s="18" t="s">
        <v>102</v>
      </c>
      <c r="AC518" s="126"/>
      <c r="AD518" s="126"/>
    </row>
    <row r="519" spans="2:30" ht="15" x14ac:dyDescent="0.25">
      <c r="B519" s="170"/>
      <c r="C519" s="170"/>
      <c r="D519" s="170"/>
      <c r="E519" s="170"/>
      <c r="F519" s="170"/>
      <c r="G519" s="170"/>
      <c r="K519" s="17"/>
      <c r="L519" s="19"/>
      <c r="M519" s="19"/>
      <c r="N519" s="18" t="s">
        <v>102</v>
      </c>
      <c r="O519" s="126"/>
      <c r="P519" s="126"/>
      <c r="R519" s="17"/>
      <c r="S519" s="19"/>
      <c r="T519" s="19"/>
      <c r="U519" s="18" t="s">
        <v>102</v>
      </c>
      <c r="V519" s="126"/>
      <c r="W519" s="126"/>
      <c r="Y519" s="170"/>
      <c r="Z519" s="170"/>
      <c r="AA519" s="170"/>
      <c r="AB519" s="170"/>
      <c r="AC519" s="170"/>
      <c r="AD519" s="170"/>
    </row>
    <row r="520" spans="2:30" x14ac:dyDescent="0.2">
      <c r="B520" s="10" t="s">
        <v>93</v>
      </c>
      <c r="C520" s="115"/>
      <c r="D520" s="5"/>
      <c r="E520" s="4"/>
      <c r="F520" s="20" t="s">
        <v>103</v>
      </c>
      <c r="G520" s="117" t="s">
        <v>161</v>
      </c>
      <c r="K520" s="170"/>
      <c r="L520" s="170"/>
      <c r="M520" s="170"/>
      <c r="N520" s="170"/>
      <c r="O520" s="170"/>
      <c r="P520" s="170"/>
      <c r="Y520" s="10" t="s">
        <v>93</v>
      </c>
      <c r="Z520" s="115"/>
      <c r="AA520" s="5"/>
      <c r="AB520" s="4"/>
      <c r="AC520" s="20" t="s">
        <v>103</v>
      </c>
      <c r="AD520" s="117" t="s">
        <v>161</v>
      </c>
    </row>
    <row r="521" spans="2:30" x14ac:dyDescent="0.2">
      <c r="B521" s="10" t="s">
        <v>94</v>
      </c>
      <c r="C521" s="115"/>
      <c r="D521" s="5"/>
      <c r="E521" s="10"/>
      <c r="F521" s="6"/>
      <c r="G521" s="7"/>
      <c r="K521" s="10" t="s">
        <v>93</v>
      </c>
      <c r="L521" s="115"/>
      <c r="M521" s="5"/>
      <c r="N521" s="4"/>
      <c r="O521" s="20" t="s">
        <v>103</v>
      </c>
      <c r="P521" s="117" t="s">
        <v>161</v>
      </c>
      <c r="R521" s="10" t="s">
        <v>93</v>
      </c>
      <c r="S521" s="115"/>
      <c r="T521" s="5"/>
      <c r="U521" s="4"/>
      <c r="V521" s="20" t="s">
        <v>103</v>
      </c>
      <c r="W521" s="117" t="s">
        <v>161</v>
      </c>
      <c r="Y521" s="10" t="s">
        <v>94</v>
      </c>
      <c r="Z521" s="115"/>
      <c r="AA521" s="5"/>
      <c r="AB521" s="10"/>
      <c r="AC521" s="6"/>
      <c r="AD521" s="7"/>
    </row>
    <row r="522" spans="2:30" ht="13.5" thickBot="1" x14ac:dyDescent="0.25">
      <c r="B522" s="10" t="s">
        <v>96</v>
      </c>
      <c r="C522" s="10"/>
      <c r="D522" s="4"/>
      <c r="E522" s="123"/>
      <c r="F522" s="12"/>
      <c r="G522" s="13"/>
      <c r="K522" s="10" t="s">
        <v>94</v>
      </c>
      <c r="L522" s="115"/>
      <c r="M522" s="5"/>
      <c r="N522" s="10"/>
      <c r="O522" s="6"/>
      <c r="P522" s="7"/>
      <c r="R522" s="10" t="s">
        <v>94</v>
      </c>
      <c r="S522" s="115"/>
      <c r="T522" s="5"/>
      <c r="U522" s="10"/>
      <c r="V522" s="6"/>
      <c r="W522" s="7"/>
      <c r="Y522" s="10" t="s">
        <v>96</v>
      </c>
      <c r="Z522" s="10"/>
      <c r="AA522" s="4"/>
      <c r="AB522" s="123"/>
      <c r="AC522" s="12"/>
      <c r="AD522" s="13"/>
    </row>
    <row r="523" spans="2:30" ht="13.5" thickBot="1" x14ac:dyDescent="0.25">
      <c r="B523" s="2"/>
      <c r="C523" s="2"/>
      <c r="D523" s="134">
        <v>0</v>
      </c>
      <c r="E523" s="116" t="e">
        <f>VLOOKUP(D523,'PLAN CONT'!$B$3:$C$1423,2,0)</f>
        <v>#N/A</v>
      </c>
      <c r="F523" s="9"/>
      <c r="G523" s="8"/>
      <c r="K523" s="10" t="s">
        <v>96</v>
      </c>
      <c r="L523" s="10"/>
      <c r="M523" s="4"/>
      <c r="N523" s="123"/>
      <c r="O523" s="12"/>
      <c r="P523" s="13"/>
      <c r="R523" s="10" t="s">
        <v>96</v>
      </c>
      <c r="S523" s="10"/>
      <c r="T523" s="4"/>
      <c r="U523" s="123"/>
      <c r="V523" s="12"/>
      <c r="W523" s="13"/>
      <c r="Y523" s="2"/>
      <c r="Z523" s="2"/>
      <c r="AA523" s="134">
        <v>0</v>
      </c>
      <c r="AB523" s="116" t="e">
        <f>VLOOKUP(AA523,'PLAN CONT'!$B$3:$C$1423,2,0)</f>
        <v>#N/A</v>
      </c>
      <c r="AC523" s="9"/>
      <c r="AD523" s="8"/>
    </row>
    <row r="524" spans="2:30" ht="13.5" thickBot="1" x14ac:dyDescent="0.25">
      <c r="B524" s="1091" t="s">
        <v>100</v>
      </c>
      <c r="C524" s="1093" t="s">
        <v>101</v>
      </c>
      <c r="D524" s="1095" t="s">
        <v>97</v>
      </c>
      <c r="E524" s="1096"/>
      <c r="F524" s="1098" t="s">
        <v>98</v>
      </c>
      <c r="G524" s="1099"/>
      <c r="K524" s="2"/>
      <c r="L524" s="2"/>
      <c r="M524" s="134">
        <v>0</v>
      </c>
      <c r="N524" s="116" t="e">
        <f>VLOOKUP(M524,'PLAN CONT'!$B$3:$C$1423,2,0)</f>
        <v>#N/A</v>
      </c>
      <c r="O524" s="9"/>
      <c r="P524" s="8"/>
      <c r="R524" s="2"/>
      <c r="S524" s="2"/>
      <c r="T524" s="134">
        <v>0</v>
      </c>
      <c r="U524" s="116" t="e">
        <f>VLOOKUP(T524,'PLAN CONT'!$B$3:$C$1423,2,0)</f>
        <v>#N/A</v>
      </c>
      <c r="V524" s="9"/>
      <c r="W524" s="8"/>
      <c r="Y524" s="1091" t="s">
        <v>100</v>
      </c>
      <c r="Z524" s="1093" t="s">
        <v>101</v>
      </c>
      <c r="AA524" s="1095" t="s">
        <v>97</v>
      </c>
      <c r="AB524" s="1096"/>
      <c r="AC524" s="1098" t="s">
        <v>98</v>
      </c>
      <c r="AD524" s="1099"/>
    </row>
    <row r="525" spans="2:30" x14ac:dyDescent="0.2">
      <c r="B525" s="1092"/>
      <c r="C525" s="1094"/>
      <c r="D525" s="1095"/>
      <c r="E525" s="1097"/>
      <c r="F525" s="133" t="s">
        <v>28</v>
      </c>
      <c r="G525" s="551" t="s">
        <v>29</v>
      </c>
      <c r="K525" s="1091" t="s">
        <v>100</v>
      </c>
      <c r="L525" s="1093" t="s">
        <v>101</v>
      </c>
      <c r="M525" s="1095" t="s">
        <v>97</v>
      </c>
      <c r="N525" s="1096"/>
      <c r="O525" s="1098" t="s">
        <v>98</v>
      </c>
      <c r="P525" s="1099"/>
      <c r="R525" s="1091" t="s">
        <v>100</v>
      </c>
      <c r="S525" s="1093" t="s">
        <v>101</v>
      </c>
      <c r="T525" s="1095" t="s">
        <v>97</v>
      </c>
      <c r="U525" s="1096"/>
      <c r="V525" s="1098" t="s">
        <v>98</v>
      </c>
      <c r="W525" s="1099"/>
      <c r="Y525" s="1092"/>
      <c r="Z525" s="1094"/>
      <c r="AA525" s="1095"/>
      <c r="AB525" s="1097"/>
      <c r="AC525" s="133" t="s">
        <v>28</v>
      </c>
      <c r="AD525" s="551" t="s">
        <v>29</v>
      </c>
    </row>
    <row r="526" spans="2:30" ht="15" x14ac:dyDescent="0.25">
      <c r="B526" s="16"/>
      <c r="C526" s="16"/>
      <c r="D526" s="17"/>
      <c r="E526" s="18"/>
      <c r="F526" s="124">
        <f ca="1">SUMIF('LIBRO DIARIO'!$H$10:$K$157,D523,'LIBRO DIARIO'!$J$10:$J$157)</f>
        <v>0</v>
      </c>
      <c r="G526" s="125">
        <f ca="1">SUMIF('LIBRO DIARIO'!$H$10:$K$157,D523,'LIBRO DIARIO'!$K$10:$K$157)</f>
        <v>0</v>
      </c>
      <c r="K526" s="1092"/>
      <c r="L526" s="1094"/>
      <c r="M526" s="1095"/>
      <c r="N526" s="1097"/>
      <c r="O526" s="133" t="s">
        <v>28</v>
      </c>
      <c r="P526" s="551" t="s">
        <v>29</v>
      </c>
      <c r="R526" s="1092"/>
      <c r="S526" s="1094"/>
      <c r="T526" s="1095"/>
      <c r="U526" s="1097"/>
      <c r="V526" s="133" t="s">
        <v>28</v>
      </c>
      <c r="W526" s="551" t="s">
        <v>29</v>
      </c>
      <c r="Y526" s="16"/>
      <c r="Z526" s="16"/>
      <c r="AA526" s="17"/>
      <c r="AB526" s="18"/>
      <c r="AC526" s="124">
        <f ca="1">SUMIF('LIBRO DIARIO'!$H$10:$K$157,AA523,'LIBRO DIARIO'!$J$10:$J$157)</f>
        <v>0</v>
      </c>
      <c r="AD526" s="125">
        <f ca="1">SUMIF('LIBRO DIARIO'!$H$10:$K$157,AA523,'LIBRO DIARIO'!$K$10:$K$157)</f>
        <v>0</v>
      </c>
    </row>
    <row r="527" spans="2:30" ht="15" x14ac:dyDescent="0.25">
      <c r="B527" s="16"/>
      <c r="C527" s="16"/>
      <c r="D527" s="17"/>
      <c r="E527" s="18"/>
      <c r="F527" s="126"/>
      <c r="G527" s="126"/>
      <c r="K527" s="16"/>
      <c r="L527" s="16"/>
      <c r="M527" s="17"/>
      <c r="N527" s="18"/>
      <c r="O527" s="124">
        <f ca="1">SUMIF('LIBRO DIARIO'!$H$10:$K$157,M524,'LIBRO DIARIO'!$J$10:$J$157)</f>
        <v>0</v>
      </c>
      <c r="P527" s="125">
        <f ca="1">SUMIF('LIBRO DIARIO'!$H$10:$K$157,M524,'LIBRO DIARIO'!$K$10:$K$157)</f>
        <v>0</v>
      </c>
      <c r="R527" s="16"/>
      <c r="S527" s="16"/>
      <c r="T527" s="17"/>
      <c r="U527" s="18"/>
      <c r="V527" s="124">
        <f ca="1">SUMIF('LIBRO DIARIO'!$H$10:$K$157,T524,'LIBRO DIARIO'!$J$10:$J$157)</f>
        <v>0</v>
      </c>
      <c r="W527" s="125">
        <f ca="1">SUMIF('LIBRO DIARIO'!$H$10:$K$157,T524,'LIBRO DIARIO'!$K$10:$K$157)</f>
        <v>0</v>
      </c>
      <c r="Y527" s="16"/>
      <c r="Z527" s="16"/>
      <c r="AA527" s="17"/>
      <c r="AB527" s="18"/>
      <c r="AC527" s="126"/>
      <c r="AD527" s="126"/>
    </row>
    <row r="528" spans="2:30" ht="15" x14ac:dyDescent="0.25">
      <c r="B528" s="16"/>
      <c r="C528" s="16"/>
      <c r="D528" s="17"/>
      <c r="E528" s="18"/>
      <c r="F528" s="126"/>
      <c r="G528" s="126"/>
      <c r="K528" s="16"/>
      <c r="L528" s="16"/>
      <c r="M528" s="17"/>
      <c r="N528" s="18"/>
      <c r="O528" s="126"/>
      <c r="P528" s="126"/>
      <c r="R528" s="16"/>
      <c r="S528" s="16"/>
      <c r="T528" s="17"/>
      <c r="U528" s="18"/>
      <c r="V528" s="126"/>
      <c r="W528" s="126"/>
      <c r="Y528" s="16"/>
      <c r="Z528" s="16"/>
      <c r="AA528" s="17"/>
      <c r="AB528" s="18"/>
      <c r="AC528" s="126"/>
      <c r="AD528" s="126"/>
    </row>
    <row r="529" spans="2:30" ht="15" x14ac:dyDescent="0.25">
      <c r="B529" s="16"/>
      <c r="C529" s="16"/>
      <c r="D529" s="17"/>
      <c r="E529" s="18"/>
      <c r="F529" s="126"/>
      <c r="G529" s="126"/>
      <c r="K529" s="16"/>
      <c r="L529" s="16"/>
      <c r="M529" s="17"/>
      <c r="N529" s="18"/>
      <c r="O529" s="126"/>
      <c r="P529" s="126"/>
      <c r="R529" s="16"/>
      <c r="S529" s="16"/>
      <c r="T529" s="17"/>
      <c r="U529" s="18"/>
      <c r="V529" s="126"/>
      <c r="W529" s="126"/>
      <c r="Y529" s="16"/>
      <c r="Z529" s="16"/>
      <c r="AA529" s="17"/>
      <c r="AB529" s="18"/>
      <c r="AC529" s="126"/>
      <c r="AD529" s="126"/>
    </row>
    <row r="530" spans="2:30" ht="15" x14ac:dyDescent="0.25">
      <c r="B530" s="16"/>
      <c r="C530" s="16"/>
      <c r="D530" s="17"/>
      <c r="E530" s="18"/>
      <c r="F530" s="126"/>
      <c r="G530" s="126"/>
      <c r="K530" s="16"/>
      <c r="L530" s="16"/>
      <c r="M530" s="17"/>
      <c r="N530" s="18"/>
      <c r="O530" s="126"/>
      <c r="P530" s="126"/>
      <c r="R530" s="16"/>
      <c r="S530" s="16"/>
      <c r="T530" s="17"/>
      <c r="U530" s="18"/>
      <c r="V530" s="126"/>
      <c r="W530" s="126"/>
      <c r="Y530" s="16"/>
      <c r="Z530" s="16"/>
      <c r="AA530" s="17"/>
      <c r="AB530" s="18"/>
      <c r="AC530" s="126"/>
      <c r="AD530" s="126"/>
    </row>
    <row r="531" spans="2:30" ht="15" x14ac:dyDescent="0.25">
      <c r="B531" s="16"/>
      <c r="C531" s="16"/>
      <c r="D531" s="17"/>
      <c r="E531" s="18"/>
      <c r="F531" s="126"/>
      <c r="G531" s="126"/>
      <c r="K531" s="16"/>
      <c r="L531" s="16"/>
      <c r="M531" s="17"/>
      <c r="N531" s="18"/>
      <c r="O531" s="126"/>
      <c r="P531" s="126"/>
      <c r="R531" s="16"/>
      <c r="S531" s="16"/>
      <c r="T531" s="17"/>
      <c r="U531" s="18"/>
      <c r="V531" s="126"/>
      <c r="W531" s="126"/>
      <c r="Y531" s="16"/>
      <c r="Z531" s="16"/>
      <c r="AA531" s="17"/>
      <c r="AB531" s="18"/>
      <c r="AC531" s="126"/>
      <c r="AD531" s="126"/>
    </row>
    <row r="532" spans="2:30" ht="15" x14ac:dyDescent="0.25">
      <c r="B532" s="16"/>
      <c r="C532" s="16"/>
      <c r="D532" s="17"/>
      <c r="E532" s="18"/>
      <c r="F532" s="126"/>
      <c r="G532" s="126"/>
      <c r="K532" s="16"/>
      <c r="L532" s="16"/>
      <c r="M532" s="17"/>
      <c r="N532" s="18"/>
      <c r="O532" s="126"/>
      <c r="P532" s="126"/>
      <c r="R532" s="16"/>
      <c r="S532" s="16"/>
      <c r="T532" s="17"/>
      <c r="U532" s="18"/>
      <c r="V532" s="126"/>
      <c r="W532" s="126"/>
      <c r="Y532" s="16"/>
      <c r="Z532" s="16"/>
      <c r="AA532" s="17"/>
      <c r="AB532" s="18"/>
      <c r="AC532" s="126"/>
      <c r="AD532" s="126"/>
    </row>
    <row r="533" spans="2:30" ht="15" x14ac:dyDescent="0.25">
      <c r="B533" s="16"/>
      <c r="C533" s="16"/>
      <c r="D533" s="17"/>
      <c r="E533" s="18"/>
      <c r="F533" s="126"/>
      <c r="G533" s="126"/>
      <c r="K533" s="16"/>
      <c r="L533" s="16"/>
      <c r="M533" s="17"/>
      <c r="N533" s="18"/>
      <c r="O533" s="126"/>
      <c r="P533" s="126"/>
      <c r="R533" s="16"/>
      <c r="S533" s="16"/>
      <c r="T533" s="17"/>
      <c r="U533" s="18"/>
      <c r="V533" s="126"/>
      <c r="W533" s="126"/>
      <c r="Y533" s="16"/>
      <c r="Z533" s="16"/>
      <c r="AA533" s="17"/>
      <c r="AB533" s="18"/>
      <c r="AC533" s="126"/>
      <c r="AD533" s="126"/>
    </row>
    <row r="534" spans="2:30" ht="15" x14ac:dyDescent="0.25">
      <c r="B534" s="16"/>
      <c r="C534" s="16"/>
      <c r="D534" s="17"/>
      <c r="E534" s="18"/>
      <c r="F534" s="126"/>
      <c r="G534" s="126"/>
      <c r="K534" s="16"/>
      <c r="L534" s="16"/>
      <c r="M534" s="17"/>
      <c r="N534" s="18"/>
      <c r="O534" s="126"/>
      <c r="P534" s="126"/>
      <c r="R534" s="16"/>
      <c r="S534" s="16"/>
      <c r="T534" s="17"/>
      <c r="U534" s="18"/>
      <c r="V534" s="126"/>
      <c r="W534" s="126"/>
      <c r="Y534" s="16"/>
      <c r="Z534" s="16"/>
      <c r="AA534" s="17"/>
      <c r="AB534" s="18"/>
      <c r="AC534" s="126"/>
      <c r="AD534" s="126"/>
    </row>
    <row r="535" spans="2:30" ht="15" x14ac:dyDescent="0.25">
      <c r="B535" s="17"/>
      <c r="C535" s="19"/>
      <c r="D535" s="19"/>
      <c r="E535" s="18" t="s">
        <v>102</v>
      </c>
      <c r="F535" s="126"/>
      <c r="G535" s="126"/>
      <c r="K535" s="16"/>
      <c r="L535" s="16"/>
      <c r="M535" s="17"/>
      <c r="N535" s="18"/>
      <c r="O535" s="126"/>
      <c r="P535" s="126"/>
      <c r="R535" s="16"/>
      <c r="S535" s="16"/>
      <c r="T535" s="17"/>
      <c r="U535" s="18"/>
      <c r="V535" s="126"/>
      <c r="W535" s="126"/>
      <c r="Y535" s="17"/>
      <c r="Z535" s="19"/>
      <c r="AA535" s="19"/>
      <c r="AB535" s="18" t="s">
        <v>102</v>
      </c>
      <c r="AC535" s="126"/>
      <c r="AD535" s="126"/>
    </row>
    <row r="536" spans="2:30" ht="15" x14ac:dyDescent="0.25">
      <c r="B536" s="170"/>
      <c r="C536" s="170"/>
      <c r="D536" s="170"/>
      <c r="E536" s="170"/>
      <c r="F536" s="170"/>
      <c r="G536" s="170"/>
      <c r="K536" s="17"/>
      <c r="L536" s="19"/>
      <c r="M536" s="19"/>
      <c r="N536" s="18" t="s">
        <v>102</v>
      </c>
      <c r="O536" s="126"/>
      <c r="P536" s="126"/>
      <c r="R536" s="17"/>
      <c r="S536" s="19"/>
      <c r="T536" s="19"/>
      <c r="U536" s="18" t="s">
        <v>102</v>
      </c>
      <c r="V536" s="126"/>
      <c r="W536" s="126"/>
      <c r="Y536" s="170"/>
      <c r="Z536" s="170"/>
      <c r="AA536" s="170"/>
      <c r="AB536" s="170"/>
      <c r="AC536" s="170"/>
      <c r="AD536" s="170"/>
    </row>
    <row r="537" spans="2:30" x14ac:dyDescent="0.2">
      <c r="B537" s="10" t="s">
        <v>93</v>
      </c>
      <c r="C537" s="115"/>
      <c r="D537" s="5"/>
      <c r="E537" s="4"/>
      <c r="F537" s="20" t="s">
        <v>103</v>
      </c>
      <c r="G537" s="117" t="s">
        <v>161</v>
      </c>
      <c r="K537" s="170"/>
      <c r="L537" s="170"/>
      <c r="M537" s="170"/>
      <c r="N537" s="170"/>
      <c r="O537" s="170"/>
      <c r="P537" s="170"/>
      <c r="Y537" s="10" t="s">
        <v>93</v>
      </c>
      <c r="Z537" s="115"/>
      <c r="AA537" s="5"/>
      <c r="AB537" s="4"/>
      <c r="AC537" s="20" t="s">
        <v>103</v>
      </c>
      <c r="AD537" s="117" t="s">
        <v>161</v>
      </c>
    </row>
    <row r="538" spans="2:30" x14ac:dyDescent="0.2">
      <c r="B538" s="10" t="s">
        <v>94</v>
      </c>
      <c r="C538" s="115"/>
      <c r="D538" s="5"/>
      <c r="E538" s="10"/>
      <c r="F538" s="6"/>
      <c r="G538" s="7"/>
      <c r="K538" s="10" t="s">
        <v>93</v>
      </c>
      <c r="L538" s="115"/>
      <c r="M538" s="5"/>
      <c r="N538" s="4"/>
      <c r="O538" s="20" t="s">
        <v>103</v>
      </c>
      <c r="P538" s="117" t="s">
        <v>161</v>
      </c>
      <c r="R538" s="10" t="s">
        <v>93</v>
      </c>
      <c r="S538" s="115"/>
      <c r="T538" s="5"/>
      <c r="U538" s="4"/>
      <c r="V538" s="20" t="s">
        <v>103</v>
      </c>
      <c r="W538" s="117" t="s">
        <v>161</v>
      </c>
      <c r="Y538" s="10" t="s">
        <v>94</v>
      </c>
      <c r="Z538" s="115"/>
      <c r="AA538" s="5"/>
      <c r="AB538" s="10"/>
      <c r="AC538" s="6"/>
      <c r="AD538" s="7"/>
    </row>
    <row r="539" spans="2:30" ht="13.5" thickBot="1" x14ac:dyDescent="0.25">
      <c r="B539" s="10" t="s">
        <v>96</v>
      </c>
      <c r="C539" s="10"/>
      <c r="D539" s="4"/>
      <c r="E539" s="123"/>
      <c r="F539" s="12"/>
      <c r="G539" s="13"/>
      <c r="K539" s="10" t="s">
        <v>94</v>
      </c>
      <c r="L539" s="115"/>
      <c r="M539" s="5"/>
      <c r="N539" s="10"/>
      <c r="O539" s="6"/>
      <c r="P539" s="7"/>
      <c r="R539" s="10" t="s">
        <v>94</v>
      </c>
      <c r="S539" s="115"/>
      <c r="T539" s="5"/>
      <c r="U539" s="10"/>
      <c r="V539" s="6"/>
      <c r="W539" s="7"/>
      <c r="Y539" s="10" t="s">
        <v>96</v>
      </c>
      <c r="Z539" s="10"/>
      <c r="AA539" s="4"/>
      <c r="AB539" s="123"/>
      <c r="AC539" s="12"/>
      <c r="AD539" s="13"/>
    </row>
    <row r="540" spans="2:30" ht="13.5" thickBot="1" x14ac:dyDescent="0.25">
      <c r="B540" s="2"/>
      <c r="C540" s="2"/>
      <c r="D540" s="134">
        <v>0</v>
      </c>
      <c r="E540" s="116" t="e">
        <f>VLOOKUP(D540,'PLAN CONT'!$B$3:$C$1423,2,0)</f>
        <v>#N/A</v>
      </c>
      <c r="F540" s="9"/>
      <c r="G540" s="8"/>
      <c r="K540" s="10" t="s">
        <v>96</v>
      </c>
      <c r="L540" s="10"/>
      <c r="M540" s="4"/>
      <c r="N540" s="123"/>
      <c r="O540" s="12"/>
      <c r="P540" s="13"/>
      <c r="R540" s="10" t="s">
        <v>96</v>
      </c>
      <c r="S540" s="10"/>
      <c r="T540" s="4"/>
      <c r="U540" s="123"/>
      <c r="V540" s="12"/>
      <c r="W540" s="13"/>
      <c r="Y540" s="2"/>
      <c r="Z540" s="2"/>
      <c r="AA540" s="134">
        <v>0</v>
      </c>
      <c r="AB540" s="116" t="e">
        <f>VLOOKUP(AA540,'PLAN CONT'!$B$3:$C$1423,2,0)</f>
        <v>#N/A</v>
      </c>
      <c r="AC540" s="9"/>
      <c r="AD540" s="8"/>
    </row>
    <row r="541" spans="2:30" ht="13.5" thickBot="1" x14ac:dyDescent="0.25">
      <c r="B541" s="1091" t="s">
        <v>100</v>
      </c>
      <c r="C541" s="1093" t="s">
        <v>101</v>
      </c>
      <c r="D541" s="1095" t="s">
        <v>97</v>
      </c>
      <c r="E541" s="1096"/>
      <c r="F541" s="1098" t="s">
        <v>98</v>
      </c>
      <c r="G541" s="1099"/>
      <c r="K541" s="2"/>
      <c r="L541" s="2"/>
      <c r="M541" s="134">
        <v>0</v>
      </c>
      <c r="N541" s="116" t="e">
        <f>VLOOKUP(M541,'PLAN CONT'!$B$3:$C$1423,2,0)</f>
        <v>#N/A</v>
      </c>
      <c r="O541" s="9"/>
      <c r="P541" s="8"/>
      <c r="R541" s="2"/>
      <c r="S541" s="2"/>
      <c r="T541" s="134">
        <v>0</v>
      </c>
      <c r="U541" s="116" t="e">
        <f>VLOOKUP(T541,'PLAN CONT'!$B$3:$C$1423,2,0)</f>
        <v>#N/A</v>
      </c>
      <c r="V541" s="9"/>
      <c r="W541" s="8"/>
      <c r="Y541" s="1091" t="s">
        <v>100</v>
      </c>
      <c r="Z541" s="1093" t="s">
        <v>101</v>
      </c>
      <c r="AA541" s="1095" t="s">
        <v>97</v>
      </c>
      <c r="AB541" s="1096"/>
      <c r="AC541" s="1098" t="s">
        <v>98</v>
      </c>
      <c r="AD541" s="1099"/>
    </row>
    <row r="542" spans="2:30" x14ac:dyDescent="0.2">
      <c r="B542" s="1092"/>
      <c r="C542" s="1094"/>
      <c r="D542" s="1095"/>
      <c r="E542" s="1097"/>
      <c r="F542" s="133" t="s">
        <v>28</v>
      </c>
      <c r="G542" s="551" t="s">
        <v>29</v>
      </c>
      <c r="K542" s="1091" t="s">
        <v>100</v>
      </c>
      <c r="L542" s="1093" t="s">
        <v>101</v>
      </c>
      <c r="M542" s="1095" t="s">
        <v>97</v>
      </c>
      <c r="N542" s="1096"/>
      <c r="O542" s="1098" t="s">
        <v>98</v>
      </c>
      <c r="P542" s="1099"/>
      <c r="R542" s="1091" t="s">
        <v>100</v>
      </c>
      <c r="S542" s="1093" t="s">
        <v>101</v>
      </c>
      <c r="T542" s="1095" t="s">
        <v>97</v>
      </c>
      <c r="U542" s="1096"/>
      <c r="V542" s="1098" t="s">
        <v>98</v>
      </c>
      <c r="W542" s="1099"/>
      <c r="Y542" s="1092"/>
      <c r="Z542" s="1094"/>
      <c r="AA542" s="1095"/>
      <c r="AB542" s="1097"/>
      <c r="AC542" s="133" t="s">
        <v>28</v>
      </c>
      <c r="AD542" s="551" t="s">
        <v>29</v>
      </c>
    </row>
    <row r="543" spans="2:30" ht="15" x14ac:dyDescent="0.25">
      <c r="B543" s="16"/>
      <c r="C543" s="16"/>
      <c r="D543" s="17"/>
      <c r="E543" s="18"/>
      <c r="F543" s="124">
        <f ca="1">SUMIF('LIBRO DIARIO'!$H$10:$K$157,D540,'LIBRO DIARIO'!$J$10:$J$157)</f>
        <v>0</v>
      </c>
      <c r="G543" s="125">
        <f ca="1">SUMIF('LIBRO DIARIO'!$H$10:$K$157,D540,'LIBRO DIARIO'!$K$10:$K$157)</f>
        <v>0</v>
      </c>
      <c r="K543" s="1092"/>
      <c r="L543" s="1094"/>
      <c r="M543" s="1095"/>
      <c r="N543" s="1097"/>
      <c r="O543" s="133" t="s">
        <v>28</v>
      </c>
      <c r="P543" s="551" t="s">
        <v>29</v>
      </c>
      <c r="R543" s="1092"/>
      <c r="S543" s="1094"/>
      <c r="T543" s="1095"/>
      <c r="U543" s="1097"/>
      <c r="V543" s="133" t="s">
        <v>28</v>
      </c>
      <c r="W543" s="551" t="s">
        <v>29</v>
      </c>
      <c r="Y543" s="16"/>
      <c r="Z543" s="16"/>
      <c r="AA543" s="17"/>
      <c r="AB543" s="18"/>
      <c r="AC543" s="124">
        <f ca="1">SUMIF('LIBRO DIARIO'!$H$10:$K$157,AA540,'LIBRO DIARIO'!$J$10:$J$157)</f>
        <v>0</v>
      </c>
      <c r="AD543" s="125">
        <f ca="1">SUMIF('LIBRO DIARIO'!$H$10:$K$157,AA540,'LIBRO DIARIO'!$K$10:$K$157)</f>
        <v>0</v>
      </c>
    </row>
    <row r="544" spans="2:30" ht="15" x14ac:dyDescent="0.25">
      <c r="B544" s="16"/>
      <c r="C544" s="16"/>
      <c r="D544" s="17"/>
      <c r="E544" s="18"/>
      <c r="F544" s="126"/>
      <c r="G544" s="126"/>
      <c r="K544" s="16"/>
      <c r="L544" s="16"/>
      <c r="M544" s="17"/>
      <c r="N544" s="18"/>
      <c r="O544" s="124">
        <f ca="1">SUMIF('LIBRO DIARIO'!$H$10:$K$157,M541,'LIBRO DIARIO'!$J$10:$J$157)</f>
        <v>0</v>
      </c>
      <c r="P544" s="125">
        <f ca="1">SUMIF('LIBRO DIARIO'!$H$10:$K$157,M541,'LIBRO DIARIO'!$K$10:$K$157)</f>
        <v>0</v>
      </c>
      <c r="R544" s="16"/>
      <c r="S544" s="16"/>
      <c r="T544" s="17"/>
      <c r="U544" s="18"/>
      <c r="V544" s="124">
        <f ca="1">SUMIF('LIBRO DIARIO'!$H$10:$K$157,T541,'LIBRO DIARIO'!$J$10:$J$157)</f>
        <v>0</v>
      </c>
      <c r="W544" s="125">
        <f ca="1">SUMIF('LIBRO DIARIO'!$H$10:$K$157,T541,'LIBRO DIARIO'!$K$10:$K$157)</f>
        <v>0</v>
      </c>
      <c r="Y544" s="16"/>
      <c r="Z544" s="16"/>
      <c r="AA544" s="17"/>
      <c r="AB544" s="18"/>
      <c r="AC544" s="126"/>
      <c r="AD544" s="126"/>
    </row>
    <row r="545" spans="2:30" ht="15" x14ac:dyDescent="0.25">
      <c r="B545" s="16"/>
      <c r="C545" s="16"/>
      <c r="D545" s="17"/>
      <c r="E545" s="18"/>
      <c r="F545" s="126"/>
      <c r="G545" s="126"/>
      <c r="K545" s="16"/>
      <c r="L545" s="16"/>
      <c r="M545" s="17"/>
      <c r="N545" s="18"/>
      <c r="O545" s="126"/>
      <c r="P545" s="126"/>
      <c r="R545" s="16"/>
      <c r="S545" s="16"/>
      <c r="T545" s="17"/>
      <c r="U545" s="18"/>
      <c r="V545" s="126"/>
      <c r="W545" s="126"/>
      <c r="Y545" s="16"/>
      <c r="Z545" s="16"/>
      <c r="AA545" s="17"/>
      <c r="AB545" s="18"/>
      <c r="AC545" s="126"/>
      <c r="AD545" s="126"/>
    </row>
    <row r="546" spans="2:30" ht="15" x14ac:dyDescent="0.25">
      <c r="B546" s="16"/>
      <c r="C546" s="16"/>
      <c r="D546" s="17"/>
      <c r="E546" s="18"/>
      <c r="F546" s="126"/>
      <c r="G546" s="126"/>
      <c r="K546" s="16"/>
      <c r="L546" s="16"/>
      <c r="M546" s="17"/>
      <c r="N546" s="18"/>
      <c r="O546" s="126"/>
      <c r="P546" s="126"/>
      <c r="R546" s="16"/>
      <c r="S546" s="16"/>
      <c r="T546" s="17"/>
      <c r="U546" s="18"/>
      <c r="V546" s="126"/>
      <c r="W546" s="126"/>
      <c r="Y546" s="16"/>
      <c r="Z546" s="16"/>
      <c r="AA546" s="17"/>
      <c r="AB546" s="18"/>
      <c r="AC546" s="126"/>
      <c r="AD546" s="126"/>
    </row>
    <row r="547" spans="2:30" ht="15" x14ac:dyDescent="0.25">
      <c r="B547" s="16"/>
      <c r="C547" s="16"/>
      <c r="D547" s="17"/>
      <c r="E547" s="18"/>
      <c r="F547" s="126"/>
      <c r="G547" s="126"/>
      <c r="K547" s="16"/>
      <c r="L547" s="16"/>
      <c r="M547" s="17"/>
      <c r="N547" s="18"/>
      <c r="O547" s="126"/>
      <c r="P547" s="126"/>
      <c r="R547" s="16"/>
      <c r="S547" s="16"/>
      <c r="T547" s="17"/>
      <c r="U547" s="18"/>
      <c r="V547" s="126"/>
      <c r="W547" s="126"/>
      <c r="Y547" s="16"/>
      <c r="Z547" s="16"/>
      <c r="AA547" s="17"/>
      <c r="AB547" s="18"/>
      <c r="AC547" s="126"/>
      <c r="AD547" s="126"/>
    </row>
    <row r="548" spans="2:30" ht="15" x14ac:dyDescent="0.25">
      <c r="B548" s="16"/>
      <c r="C548" s="16"/>
      <c r="D548" s="17"/>
      <c r="E548" s="18"/>
      <c r="F548" s="126"/>
      <c r="G548" s="126"/>
      <c r="K548" s="16"/>
      <c r="L548" s="16"/>
      <c r="M548" s="17"/>
      <c r="N548" s="18"/>
      <c r="O548" s="126"/>
      <c r="P548" s="126"/>
      <c r="R548" s="16"/>
      <c r="S548" s="16"/>
      <c r="T548" s="17"/>
      <c r="U548" s="18"/>
      <c r="V548" s="126"/>
      <c r="W548" s="126"/>
      <c r="Y548" s="16"/>
      <c r="Z548" s="16"/>
      <c r="AA548" s="17"/>
      <c r="AB548" s="18"/>
      <c r="AC548" s="126"/>
      <c r="AD548" s="126"/>
    </row>
    <row r="549" spans="2:30" ht="15" x14ac:dyDescent="0.25">
      <c r="B549" s="16"/>
      <c r="C549" s="16"/>
      <c r="D549" s="17"/>
      <c r="E549" s="18"/>
      <c r="F549" s="126"/>
      <c r="G549" s="126"/>
      <c r="K549" s="16"/>
      <c r="L549" s="16"/>
      <c r="M549" s="17"/>
      <c r="N549" s="18"/>
      <c r="O549" s="126"/>
      <c r="P549" s="126"/>
      <c r="R549" s="16"/>
      <c r="S549" s="16"/>
      <c r="T549" s="17"/>
      <c r="U549" s="18"/>
      <c r="V549" s="126"/>
      <c r="W549" s="126"/>
      <c r="Y549" s="16"/>
      <c r="Z549" s="16"/>
      <c r="AA549" s="17"/>
      <c r="AB549" s="18"/>
      <c r="AC549" s="126"/>
      <c r="AD549" s="126"/>
    </row>
    <row r="550" spans="2:30" ht="15" x14ac:dyDescent="0.25">
      <c r="B550" s="16"/>
      <c r="C550" s="16"/>
      <c r="D550" s="17"/>
      <c r="E550" s="18"/>
      <c r="F550" s="126"/>
      <c r="G550" s="126"/>
      <c r="K550" s="16"/>
      <c r="L550" s="16"/>
      <c r="M550" s="17"/>
      <c r="N550" s="18"/>
      <c r="O550" s="126"/>
      <c r="P550" s="126"/>
      <c r="R550" s="16"/>
      <c r="S550" s="16"/>
      <c r="T550" s="17"/>
      <c r="U550" s="18"/>
      <c r="V550" s="126"/>
      <c r="W550" s="126"/>
      <c r="Y550" s="16"/>
      <c r="Z550" s="16"/>
      <c r="AA550" s="17"/>
      <c r="AB550" s="18"/>
      <c r="AC550" s="126"/>
      <c r="AD550" s="126"/>
    </row>
    <row r="551" spans="2:30" ht="15" x14ac:dyDescent="0.25">
      <c r="B551" s="16"/>
      <c r="C551" s="16"/>
      <c r="D551" s="17"/>
      <c r="E551" s="18"/>
      <c r="F551" s="126"/>
      <c r="G551" s="126"/>
      <c r="K551" s="16"/>
      <c r="L551" s="16"/>
      <c r="M551" s="17"/>
      <c r="N551" s="18"/>
      <c r="O551" s="126"/>
      <c r="P551" s="126"/>
      <c r="R551" s="16"/>
      <c r="S551" s="16"/>
      <c r="T551" s="17"/>
      <c r="U551" s="18"/>
      <c r="V551" s="126"/>
      <c r="W551" s="126"/>
      <c r="Y551" s="16"/>
      <c r="Z551" s="16"/>
      <c r="AA551" s="17"/>
      <c r="AB551" s="18"/>
      <c r="AC551" s="126"/>
      <c r="AD551" s="126"/>
    </row>
    <row r="552" spans="2:30" ht="15" x14ac:dyDescent="0.25">
      <c r="B552" s="17"/>
      <c r="C552" s="19"/>
      <c r="D552" s="19"/>
      <c r="E552" s="18" t="s">
        <v>102</v>
      </c>
      <c r="F552" s="126"/>
      <c r="G552" s="126"/>
      <c r="K552" s="16"/>
      <c r="L552" s="16"/>
      <c r="M552" s="17"/>
      <c r="N552" s="18"/>
      <c r="O552" s="126"/>
      <c r="P552" s="126"/>
      <c r="R552" s="16"/>
      <c r="S552" s="16"/>
      <c r="T552" s="17"/>
      <c r="U552" s="18"/>
      <c r="V552" s="126"/>
      <c r="W552" s="126"/>
      <c r="Y552" s="17"/>
      <c r="Z552" s="19"/>
      <c r="AA552" s="19"/>
      <c r="AB552" s="18" t="s">
        <v>102</v>
      </c>
      <c r="AC552" s="126"/>
      <c r="AD552" s="126"/>
    </row>
    <row r="553" spans="2:30" ht="15" x14ac:dyDescent="0.25">
      <c r="B553" s="170"/>
      <c r="C553" s="170"/>
      <c r="D553" s="170"/>
      <c r="E553" s="170"/>
      <c r="F553" s="170"/>
      <c r="G553" s="170"/>
      <c r="K553" s="17"/>
      <c r="L553" s="19"/>
      <c r="M553" s="19"/>
      <c r="N553" s="18" t="s">
        <v>102</v>
      </c>
      <c r="O553" s="126"/>
      <c r="P553" s="126"/>
      <c r="R553" s="17"/>
      <c r="S553" s="19"/>
      <c r="T553" s="19"/>
      <c r="U553" s="18" t="s">
        <v>102</v>
      </c>
      <c r="V553" s="126"/>
      <c r="W553" s="126"/>
      <c r="Y553" s="170"/>
      <c r="Z553" s="170"/>
      <c r="AA553" s="170"/>
      <c r="AB553" s="170"/>
      <c r="AC553" s="170"/>
      <c r="AD553" s="170"/>
    </row>
    <row r="554" spans="2:30" x14ac:dyDescent="0.2">
      <c r="B554" s="10" t="s">
        <v>93</v>
      </c>
      <c r="C554" s="115"/>
      <c r="D554" s="5"/>
      <c r="E554" s="4"/>
      <c r="F554" s="20" t="s">
        <v>103</v>
      </c>
      <c r="G554" s="117" t="s">
        <v>161</v>
      </c>
      <c r="K554" s="170"/>
      <c r="L554" s="170"/>
      <c r="M554" s="170"/>
      <c r="N554" s="170"/>
      <c r="O554" s="170"/>
      <c r="P554" s="170"/>
      <c r="Y554" s="10" t="s">
        <v>93</v>
      </c>
      <c r="Z554" s="115"/>
      <c r="AA554" s="5"/>
      <c r="AB554" s="4"/>
      <c r="AC554" s="20" t="s">
        <v>103</v>
      </c>
      <c r="AD554" s="117" t="s">
        <v>161</v>
      </c>
    </row>
    <row r="555" spans="2:30" x14ac:dyDescent="0.2">
      <c r="B555" s="10" t="s">
        <v>94</v>
      </c>
      <c r="C555" s="115"/>
      <c r="D555" s="5"/>
      <c r="E555" s="10"/>
      <c r="F555" s="6"/>
      <c r="G555" s="7"/>
      <c r="K555" s="10" t="s">
        <v>93</v>
      </c>
      <c r="L555" s="115"/>
      <c r="M555" s="5"/>
      <c r="N555" s="4"/>
      <c r="O555" s="20" t="s">
        <v>103</v>
      </c>
      <c r="P555" s="117" t="s">
        <v>161</v>
      </c>
      <c r="R555" s="10" t="s">
        <v>93</v>
      </c>
      <c r="S555" s="115"/>
      <c r="T555" s="5"/>
      <c r="U555" s="4"/>
      <c r="V555" s="20" t="s">
        <v>103</v>
      </c>
      <c r="W555" s="117" t="s">
        <v>161</v>
      </c>
      <c r="Y555" s="10" t="s">
        <v>94</v>
      </c>
      <c r="Z555" s="115"/>
      <c r="AA555" s="5"/>
      <c r="AB555" s="10"/>
      <c r="AC555" s="6"/>
      <c r="AD555" s="7"/>
    </row>
    <row r="556" spans="2:30" ht="13.5" thickBot="1" x14ac:dyDescent="0.25">
      <c r="B556" s="10" t="s">
        <v>96</v>
      </c>
      <c r="C556" s="10"/>
      <c r="D556" s="4"/>
      <c r="E556" s="123"/>
      <c r="F556" s="12"/>
      <c r="G556" s="13"/>
      <c r="K556" s="10" t="s">
        <v>94</v>
      </c>
      <c r="L556" s="115"/>
      <c r="M556" s="5"/>
      <c r="N556" s="10"/>
      <c r="O556" s="6"/>
      <c r="P556" s="7"/>
      <c r="R556" s="10" t="s">
        <v>94</v>
      </c>
      <c r="S556" s="115"/>
      <c r="T556" s="5"/>
      <c r="U556" s="10"/>
      <c r="V556" s="6"/>
      <c r="W556" s="7"/>
      <c r="Y556" s="10" t="s">
        <v>96</v>
      </c>
      <c r="Z556" s="10"/>
      <c r="AA556" s="4"/>
      <c r="AB556" s="123"/>
      <c r="AC556" s="12"/>
      <c r="AD556" s="13"/>
    </row>
    <row r="557" spans="2:30" ht="13.5" thickBot="1" x14ac:dyDescent="0.25">
      <c r="B557" s="2"/>
      <c r="C557" s="2"/>
      <c r="D557" s="134">
        <v>0</v>
      </c>
      <c r="E557" s="116" t="e">
        <f>VLOOKUP(D557,'PLAN CONT'!$B$3:$C$1423,2,0)</f>
        <v>#N/A</v>
      </c>
      <c r="F557" s="9"/>
      <c r="G557" s="8"/>
      <c r="K557" s="10" t="s">
        <v>96</v>
      </c>
      <c r="L557" s="10"/>
      <c r="M557" s="4"/>
      <c r="N557" s="123"/>
      <c r="O557" s="12"/>
      <c r="P557" s="13"/>
      <c r="R557" s="10" t="s">
        <v>96</v>
      </c>
      <c r="S557" s="10"/>
      <c r="T557" s="4"/>
      <c r="U557" s="123"/>
      <c r="V557" s="12"/>
      <c r="W557" s="13"/>
      <c r="Y557" s="2"/>
      <c r="Z557" s="2"/>
      <c r="AA557" s="134">
        <v>0</v>
      </c>
      <c r="AB557" s="116" t="e">
        <f>VLOOKUP(AA557,'PLAN CONT'!$B$3:$C$1423,2,0)</f>
        <v>#N/A</v>
      </c>
      <c r="AC557" s="9"/>
      <c r="AD557" s="8"/>
    </row>
    <row r="558" spans="2:30" ht="13.5" thickBot="1" x14ac:dyDescent="0.25">
      <c r="B558" s="1091" t="s">
        <v>100</v>
      </c>
      <c r="C558" s="1093" t="s">
        <v>101</v>
      </c>
      <c r="D558" s="1095" t="s">
        <v>97</v>
      </c>
      <c r="E558" s="1096"/>
      <c r="F558" s="1098" t="s">
        <v>98</v>
      </c>
      <c r="G558" s="1099"/>
      <c r="K558" s="2"/>
      <c r="L558" s="2"/>
      <c r="M558" s="134">
        <v>0</v>
      </c>
      <c r="N558" s="116" t="e">
        <f>VLOOKUP(M558,'PLAN CONT'!$B$3:$C$1423,2,0)</f>
        <v>#N/A</v>
      </c>
      <c r="O558" s="9"/>
      <c r="P558" s="8"/>
      <c r="R558" s="2"/>
      <c r="S558" s="2"/>
      <c r="T558" s="134">
        <v>0</v>
      </c>
      <c r="U558" s="116" t="e">
        <f>VLOOKUP(T558,'PLAN CONT'!$B$3:$C$1423,2,0)</f>
        <v>#N/A</v>
      </c>
      <c r="V558" s="9"/>
      <c r="W558" s="8"/>
      <c r="Y558" s="1091" t="s">
        <v>100</v>
      </c>
      <c r="Z558" s="1093" t="s">
        <v>101</v>
      </c>
      <c r="AA558" s="1095" t="s">
        <v>97</v>
      </c>
      <c r="AB558" s="1096"/>
      <c r="AC558" s="1098" t="s">
        <v>98</v>
      </c>
      <c r="AD558" s="1099"/>
    </row>
    <row r="559" spans="2:30" x14ac:dyDescent="0.2">
      <c r="B559" s="1092"/>
      <c r="C559" s="1094"/>
      <c r="D559" s="1095"/>
      <c r="E559" s="1097"/>
      <c r="F559" s="133" t="s">
        <v>28</v>
      </c>
      <c r="G559" s="551" t="s">
        <v>29</v>
      </c>
      <c r="K559" s="1091" t="s">
        <v>100</v>
      </c>
      <c r="L559" s="1093" t="s">
        <v>101</v>
      </c>
      <c r="M559" s="1095" t="s">
        <v>97</v>
      </c>
      <c r="N559" s="1096"/>
      <c r="O559" s="1098" t="s">
        <v>98</v>
      </c>
      <c r="P559" s="1099"/>
      <c r="R559" s="1091" t="s">
        <v>100</v>
      </c>
      <c r="S559" s="1093" t="s">
        <v>101</v>
      </c>
      <c r="T559" s="1095" t="s">
        <v>97</v>
      </c>
      <c r="U559" s="1096"/>
      <c r="V559" s="1098" t="s">
        <v>98</v>
      </c>
      <c r="W559" s="1099"/>
      <c r="Y559" s="1092"/>
      <c r="Z559" s="1094"/>
      <c r="AA559" s="1095"/>
      <c r="AB559" s="1097"/>
      <c r="AC559" s="133" t="s">
        <v>28</v>
      </c>
      <c r="AD559" s="551" t="s">
        <v>29</v>
      </c>
    </row>
    <row r="560" spans="2:30" ht="15" x14ac:dyDescent="0.25">
      <c r="B560" s="16"/>
      <c r="C560" s="16"/>
      <c r="D560" s="17"/>
      <c r="E560" s="18"/>
      <c r="F560" s="124">
        <f ca="1">SUMIF('LIBRO DIARIO'!$H$10:$K$157,D557,'LIBRO DIARIO'!$J$10:$J$157)</f>
        <v>0</v>
      </c>
      <c r="G560" s="125">
        <f ca="1">SUMIF('LIBRO DIARIO'!$H$10:$K$157,D557,'LIBRO DIARIO'!$K$10:$K$157)</f>
        <v>0</v>
      </c>
      <c r="K560" s="1092"/>
      <c r="L560" s="1094"/>
      <c r="M560" s="1095"/>
      <c r="N560" s="1097"/>
      <c r="O560" s="133" t="s">
        <v>28</v>
      </c>
      <c r="P560" s="551" t="s">
        <v>29</v>
      </c>
      <c r="R560" s="1092"/>
      <c r="S560" s="1094"/>
      <c r="T560" s="1095"/>
      <c r="U560" s="1097"/>
      <c r="V560" s="133" t="s">
        <v>28</v>
      </c>
      <c r="W560" s="551" t="s">
        <v>29</v>
      </c>
      <c r="Y560" s="16"/>
      <c r="Z560" s="16"/>
      <c r="AA560" s="17"/>
      <c r="AB560" s="18"/>
      <c r="AC560" s="124">
        <f ca="1">SUMIF('LIBRO DIARIO'!$H$10:$K$157,AA557,'LIBRO DIARIO'!$J$10:$J$157)</f>
        <v>0</v>
      </c>
      <c r="AD560" s="125">
        <f ca="1">SUMIF('LIBRO DIARIO'!$H$10:$K$157,AA557,'LIBRO DIARIO'!$K$10:$K$157)</f>
        <v>0</v>
      </c>
    </row>
    <row r="561" spans="2:30" ht="15" x14ac:dyDescent="0.25">
      <c r="B561" s="16"/>
      <c r="C561" s="16"/>
      <c r="D561" s="17"/>
      <c r="E561" s="18"/>
      <c r="F561" s="126"/>
      <c r="G561" s="126"/>
      <c r="K561" s="16"/>
      <c r="L561" s="16"/>
      <c r="M561" s="17"/>
      <c r="N561" s="18"/>
      <c r="O561" s="124">
        <f ca="1">SUMIF('LIBRO DIARIO'!$H$10:$K$157,M558,'LIBRO DIARIO'!$J$10:$J$157)</f>
        <v>0</v>
      </c>
      <c r="P561" s="125">
        <f ca="1">SUMIF('LIBRO DIARIO'!$H$10:$K$157,M558,'LIBRO DIARIO'!$K$10:$K$157)</f>
        <v>0</v>
      </c>
      <c r="R561" s="16"/>
      <c r="S561" s="16"/>
      <c r="T561" s="17"/>
      <c r="U561" s="18"/>
      <c r="V561" s="124">
        <f ca="1">SUMIF('LIBRO DIARIO'!$H$10:$K$157,T558,'LIBRO DIARIO'!$J$10:$J$157)</f>
        <v>0</v>
      </c>
      <c r="W561" s="125">
        <f ca="1">SUMIF('LIBRO DIARIO'!$H$10:$K$157,T558,'LIBRO DIARIO'!$K$10:$K$157)</f>
        <v>0</v>
      </c>
      <c r="Y561" s="16"/>
      <c r="Z561" s="16"/>
      <c r="AA561" s="17"/>
      <c r="AB561" s="18"/>
      <c r="AC561" s="126"/>
      <c r="AD561" s="126"/>
    </row>
    <row r="562" spans="2:30" ht="15" x14ac:dyDescent="0.25">
      <c r="B562" s="16"/>
      <c r="C562" s="16"/>
      <c r="D562" s="17"/>
      <c r="E562" s="18"/>
      <c r="F562" s="126"/>
      <c r="G562" s="126"/>
      <c r="K562" s="16"/>
      <c r="L562" s="16"/>
      <c r="M562" s="17"/>
      <c r="N562" s="18"/>
      <c r="O562" s="126"/>
      <c r="P562" s="126"/>
      <c r="R562" s="16"/>
      <c r="S562" s="16"/>
      <c r="T562" s="17"/>
      <c r="U562" s="18"/>
      <c r="V562" s="126"/>
      <c r="W562" s="126"/>
      <c r="Y562" s="16"/>
      <c r="Z562" s="16"/>
      <c r="AA562" s="17"/>
      <c r="AB562" s="18"/>
      <c r="AC562" s="126"/>
      <c r="AD562" s="126"/>
    </row>
    <row r="563" spans="2:30" ht="15" x14ac:dyDescent="0.25">
      <c r="B563" s="16"/>
      <c r="C563" s="16"/>
      <c r="D563" s="17"/>
      <c r="E563" s="18"/>
      <c r="F563" s="126"/>
      <c r="G563" s="126"/>
      <c r="K563" s="16"/>
      <c r="L563" s="16"/>
      <c r="M563" s="17"/>
      <c r="N563" s="18"/>
      <c r="O563" s="126"/>
      <c r="P563" s="126"/>
      <c r="R563" s="16"/>
      <c r="S563" s="16"/>
      <c r="T563" s="17"/>
      <c r="U563" s="18"/>
      <c r="V563" s="126"/>
      <c r="W563" s="126"/>
      <c r="Y563" s="16"/>
      <c r="Z563" s="16"/>
      <c r="AA563" s="17"/>
      <c r="AB563" s="18"/>
      <c r="AC563" s="126"/>
      <c r="AD563" s="126"/>
    </row>
    <row r="564" spans="2:30" ht="15" x14ac:dyDescent="0.25">
      <c r="B564" s="16"/>
      <c r="C564" s="16"/>
      <c r="D564" s="17"/>
      <c r="E564" s="18"/>
      <c r="F564" s="126"/>
      <c r="G564" s="126"/>
      <c r="K564" s="16"/>
      <c r="L564" s="16"/>
      <c r="M564" s="17"/>
      <c r="N564" s="18"/>
      <c r="O564" s="126"/>
      <c r="P564" s="126"/>
      <c r="R564" s="16"/>
      <c r="S564" s="16"/>
      <c r="T564" s="17"/>
      <c r="U564" s="18"/>
      <c r="V564" s="126"/>
      <c r="W564" s="126"/>
      <c r="Y564" s="16"/>
      <c r="Z564" s="16"/>
      <c r="AA564" s="17"/>
      <c r="AB564" s="18"/>
      <c r="AC564" s="126"/>
      <c r="AD564" s="126"/>
    </row>
    <row r="565" spans="2:30" ht="15" x14ac:dyDescent="0.25">
      <c r="B565" s="16"/>
      <c r="C565" s="16"/>
      <c r="D565" s="17"/>
      <c r="E565" s="18"/>
      <c r="F565" s="126"/>
      <c r="G565" s="126"/>
      <c r="K565" s="16"/>
      <c r="L565" s="16"/>
      <c r="M565" s="17"/>
      <c r="N565" s="18"/>
      <c r="O565" s="126"/>
      <c r="P565" s="126"/>
      <c r="R565" s="16"/>
      <c r="S565" s="16"/>
      <c r="T565" s="17"/>
      <c r="U565" s="18"/>
      <c r="V565" s="126"/>
      <c r="W565" s="126"/>
      <c r="Y565" s="16"/>
      <c r="Z565" s="16"/>
      <c r="AA565" s="17"/>
      <c r="AB565" s="18"/>
      <c r="AC565" s="126"/>
      <c r="AD565" s="126"/>
    </row>
    <row r="566" spans="2:30" ht="15" x14ac:dyDescent="0.25">
      <c r="B566" s="16"/>
      <c r="C566" s="16"/>
      <c r="D566" s="17"/>
      <c r="E566" s="18"/>
      <c r="F566" s="126"/>
      <c r="G566" s="126"/>
      <c r="K566" s="16"/>
      <c r="L566" s="16"/>
      <c r="M566" s="17"/>
      <c r="N566" s="18"/>
      <c r="O566" s="126"/>
      <c r="P566" s="126"/>
      <c r="R566" s="16"/>
      <c r="S566" s="16"/>
      <c r="T566" s="17"/>
      <c r="U566" s="18"/>
      <c r="V566" s="126"/>
      <c r="W566" s="126"/>
      <c r="Y566" s="16"/>
      <c r="Z566" s="16"/>
      <c r="AA566" s="17"/>
      <c r="AB566" s="18"/>
      <c r="AC566" s="126"/>
      <c r="AD566" s="126"/>
    </row>
    <row r="567" spans="2:30" ht="15" x14ac:dyDescent="0.25">
      <c r="B567" s="16"/>
      <c r="C567" s="16"/>
      <c r="D567" s="17"/>
      <c r="E567" s="18"/>
      <c r="F567" s="126"/>
      <c r="G567" s="126"/>
      <c r="K567" s="16"/>
      <c r="L567" s="16"/>
      <c r="M567" s="17"/>
      <c r="N567" s="18"/>
      <c r="O567" s="126"/>
      <c r="P567" s="126"/>
      <c r="R567" s="16"/>
      <c r="S567" s="16"/>
      <c r="T567" s="17"/>
      <c r="U567" s="18"/>
      <c r="V567" s="126"/>
      <c r="W567" s="126"/>
      <c r="Y567" s="16"/>
      <c r="Z567" s="16"/>
      <c r="AA567" s="17"/>
      <c r="AB567" s="18"/>
      <c r="AC567" s="126"/>
      <c r="AD567" s="126"/>
    </row>
    <row r="568" spans="2:30" ht="15" x14ac:dyDescent="0.25">
      <c r="B568" s="16"/>
      <c r="C568" s="16"/>
      <c r="D568" s="17"/>
      <c r="E568" s="18"/>
      <c r="F568" s="126"/>
      <c r="G568" s="126"/>
      <c r="K568" s="16"/>
      <c r="L568" s="16"/>
      <c r="M568" s="17"/>
      <c r="N568" s="18"/>
      <c r="O568" s="126"/>
      <c r="P568" s="126"/>
      <c r="R568" s="16"/>
      <c r="S568" s="16"/>
      <c r="T568" s="17"/>
      <c r="U568" s="18"/>
      <c r="V568" s="126"/>
      <c r="W568" s="126"/>
      <c r="Y568" s="16"/>
      <c r="Z568" s="16"/>
      <c r="AA568" s="17"/>
      <c r="AB568" s="18"/>
      <c r="AC568" s="126"/>
      <c r="AD568" s="126"/>
    </row>
    <row r="569" spans="2:30" ht="15" x14ac:dyDescent="0.25">
      <c r="B569" s="17"/>
      <c r="C569" s="19"/>
      <c r="D569" s="19"/>
      <c r="E569" s="18" t="s">
        <v>102</v>
      </c>
      <c r="F569" s="126"/>
      <c r="G569" s="126"/>
      <c r="K569" s="16"/>
      <c r="L569" s="16"/>
      <c r="M569" s="17"/>
      <c r="N569" s="18"/>
      <c r="O569" s="126"/>
      <c r="P569" s="126"/>
      <c r="R569" s="16"/>
      <c r="S569" s="16"/>
      <c r="T569" s="17"/>
      <c r="U569" s="18"/>
      <c r="V569" s="126"/>
      <c r="W569" s="126"/>
      <c r="Y569" s="17"/>
      <c r="Z569" s="19"/>
      <c r="AA569" s="19"/>
      <c r="AB569" s="18" t="s">
        <v>102</v>
      </c>
      <c r="AC569" s="126"/>
      <c r="AD569" s="126"/>
    </row>
    <row r="570" spans="2:30" ht="15" x14ac:dyDescent="0.25">
      <c r="B570" s="170"/>
      <c r="C570" s="170"/>
      <c r="D570" s="170"/>
      <c r="E570" s="170"/>
      <c r="F570" s="170"/>
      <c r="G570" s="170"/>
      <c r="K570" s="17"/>
      <c r="L570" s="19"/>
      <c r="M570" s="19"/>
      <c r="N570" s="18" t="s">
        <v>102</v>
      </c>
      <c r="O570" s="126"/>
      <c r="P570" s="126"/>
      <c r="R570" s="17"/>
      <c r="S570" s="19"/>
      <c r="T570" s="19"/>
      <c r="U570" s="18" t="s">
        <v>102</v>
      </c>
      <c r="V570" s="126"/>
      <c r="W570" s="126"/>
      <c r="Y570" s="170"/>
      <c r="Z570" s="170"/>
      <c r="AA570" s="170"/>
      <c r="AB570" s="170"/>
      <c r="AC570" s="170"/>
      <c r="AD570" s="170"/>
    </row>
    <row r="571" spans="2:30" x14ac:dyDescent="0.2">
      <c r="B571" s="10" t="s">
        <v>93</v>
      </c>
      <c r="C571" s="115"/>
      <c r="D571" s="5"/>
      <c r="E571" s="4"/>
      <c r="F571" s="20" t="s">
        <v>103</v>
      </c>
      <c r="G571" s="117" t="s">
        <v>161</v>
      </c>
      <c r="K571" s="170"/>
      <c r="L571" s="170"/>
      <c r="M571" s="170"/>
      <c r="N571" s="170"/>
      <c r="O571" s="170"/>
      <c r="P571" s="170"/>
      <c r="Y571" s="10" t="s">
        <v>93</v>
      </c>
      <c r="Z571" s="115"/>
      <c r="AA571" s="5"/>
      <c r="AB571" s="4"/>
      <c r="AC571" s="20" t="s">
        <v>103</v>
      </c>
      <c r="AD571" s="117" t="s">
        <v>161</v>
      </c>
    </row>
    <row r="572" spans="2:30" x14ac:dyDescent="0.2">
      <c r="B572" s="10" t="s">
        <v>94</v>
      </c>
      <c r="C572" s="115"/>
      <c r="D572" s="5"/>
      <c r="E572" s="10"/>
      <c r="F572" s="6"/>
      <c r="G572" s="7"/>
      <c r="K572" s="10" t="s">
        <v>93</v>
      </c>
      <c r="L572" s="115"/>
      <c r="M572" s="5"/>
      <c r="N572" s="4"/>
      <c r="O572" s="20" t="s">
        <v>103</v>
      </c>
      <c r="P572" s="117" t="s">
        <v>161</v>
      </c>
      <c r="R572" s="10" t="s">
        <v>93</v>
      </c>
      <c r="S572" s="115"/>
      <c r="T572" s="5"/>
      <c r="U572" s="4"/>
      <c r="V572" s="20" t="s">
        <v>103</v>
      </c>
      <c r="W572" s="117" t="s">
        <v>161</v>
      </c>
      <c r="Y572" s="10" t="s">
        <v>94</v>
      </c>
      <c r="Z572" s="115"/>
      <c r="AA572" s="5"/>
      <c r="AB572" s="10"/>
      <c r="AC572" s="6"/>
      <c r="AD572" s="7"/>
    </row>
    <row r="573" spans="2:30" ht="13.5" thickBot="1" x14ac:dyDescent="0.25">
      <c r="B573" s="10" t="s">
        <v>96</v>
      </c>
      <c r="C573" s="10"/>
      <c r="D573" s="4"/>
      <c r="E573" s="123"/>
      <c r="F573" s="12"/>
      <c r="G573" s="13"/>
      <c r="K573" s="10" t="s">
        <v>94</v>
      </c>
      <c r="L573" s="115"/>
      <c r="M573" s="5"/>
      <c r="N573" s="10"/>
      <c r="O573" s="6"/>
      <c r="P573" s="7"/>
      <c r="R573" s="10" t="s">
        <v>94</v>
      </c>
      <c r="S573" s="115"/>
      <c r="T573" s="5"/>
      <c r="U573" s="10"/>
      <c r="V573" s="6"/>
      <c r="W573" s="7"/>
      <c r="Y573" s="10" t="s">
        <v>96</v>
      </c>
      <c r="Z573" s="10"/>
      <c r="AA573" s="4"/>
      <c r="AB573" s="123"/>
      <c r="AC573" s="12"/>
      <c r="AD573" s="13"/>
    </row>
    <row r="574" spans="2:30" ht="13.5" thickBot="1" x14ac:dyDescent="0.25">
      <c r="B574" s="2"/>
      <c r="C574" s="2"/>
      <c r="D574" s="134">
        <v>0</v>
      </c>
      <c r="E574" s="116" t="e">
        <f>VLOOKUP(D574,'PLAN CONT'!$B$3:$C$1423,2,0)</f>
        <v>#N/A</v>
      </c>
      <c r="F574" s="9"/>
      <c r="G574" s="8"/>
      <c r="K574" s="10" t="s">
        <v>96</v>
      </c>
      <c r="L574" s="10"/>
      <c r="M574" s="4"/>
      <c r="N574" s="123"/>
      <c r="O574" s="12"/>
      <c r="P574" s="13"/>
      <c r="R574" s="10" t="s">
        <v>96</v>
      </c>
      <c r="S574" s="10"/>
      <c r="T574" s="4"/>
      <c r="U574" s="123"/>
      <c r="V574" s="12"/>
      <c r="W574" s="13"/>
      <c r="Y574" s="2"/>
      <c r="Z574" s="2"/>
      <c r="AA574" s="134">
        <v>0</v>
      </c>
      <c r="AB574" s="116" t="e">
        <f>VLOOKUP(AA574,'PLAN CONT'!$B$3:$C$1423,2,0)</f>
        <v>#N/A</v>
      </c>
      <c r="AC574" s="9"/>
      <c r="AD574" s="8"/>
    </row>
    <row r="575" spans="2:30" ht="13.5" thickBot="1" x14ac:dyDescent="0.25">
      <c r="B575" s="1091" t="s">
        <v>100</v>
      </c>
      <c r="C575" s="1093" t="s">
        <v>101</v>
      </c>
      <c r="D575" s="1095" t="s">
        <v>97</v>
      </c>
      <c r="E575" s="1096"/>
      <c r="F575" s="1098" t="s">
        <v>98</v>
      </c>
      <c r="G575" s="1099"/>
      <c r="K575" s="2"/>
      <c r="L575" s="2"/>
      <c r="M575" s="134">
        <v>0</v>
      </c>
      <c r="N575" s="116" t="e">
        <f>VLOOKUP(M575,'PLAN CONT'!$B$3:$C$1423,2,0)</f>
        <v>#N/A</v>
      </c>
      <c r="O575" s="9"/>
      <c r="P575" s="8"/>
      <c r="R575" s="2"/>
      <c r="S575" s="2"/>
      <c r="T575" s="134">
        <v>0</v>
      </c>
      <c r="U575" s="116" t="e">
        <f>VLOOKUP(T575,'PLAN CONT'!$B$3:$C$1423,2,0)</f>
        <v>#N/A</v>
      </c>
      <c r="V575" s="9"/>
      <c r="W575" s="8"/>
      <c r="Y575" s="1091" t="s">
        <v>100</v>
      </c>
      <c r="Z575" s="1093" t="s">
        <v>101</v>
      </c>
      <c r="AA575" s="1095" t="s">
        <v>97</v>
      </c>
      <c r="AB575" s="1096"/>
      <c r="AC575" s="1098" t="s">
        <v>98</v>
      </c>
      <c r="AD575" s="1099"/>
    </row>
    <row r="576" spans="2:30" x14ac:dyDescent="0.2">
      <c r="B576" s="1092"/>
      <c r="C576" s="1094"/>
      <c r="D576" s="1095"/>
      <c r="E576" s="1097"/>
      <c r="F576" s="133" t="s">
        <v>28</v>
      </c>
      <c r="G576" s="551" t="s">
        <v>29</v>
      </c>
      <c r="K576" s="1091" t="s">
        <v>100</v>
      </c>
      <c r="L576" s="1093" t="s">
        <v>101</v>
      </c>
      <c r="M576" s="1095" t="s">
        <v>97</v>
      </c>
      <c r="N576" s="1096"/>
      <c r="O576" s="1098" t="s">
        <v>98</v>
      </c>
      <c r="P576" s="1099"/>
      <c r="R576" s="1091" t="s">
        <v>100</v>
      </c>
      <c r="S576" s="1093" t="s">
        <v>101</v>
      </c>
      <c r="T576" s="1095" t="s">
        <v>97</v>
      </c>
      <c r="U576" s="1096"/>
      <c r="V576" s="1098" t="s">
        <v>98</v>
      </c>
      <c r="W576" s="1099"/>
      <c r="Y576" s="1092"/>
      <c r="Z576" s="1094"/>
      <c r="AA576" s="1095"/>
      <c r="AB576" s="1097"/>
      <c r="AC576" s="133" t="s">
        <v>28</v>
      </c>
      <c r="AD576" s="551" t="s">
        <v>29</v>
      </c>
    </row>
    <row r="577" spans="2:30" ht="15" x14ac:dyDescent="0.25">
      <c r="B577" s="16"/>
      <c r="C577" s="16"/>
      <c r="D577" s="17"/>
      <c r="E577" s="18"/>
      <c r="F577" s="124">
        <f ca="1">SUMIF('LIBRO DIARIO'!$H$10:$K$157,D574,'LIBRO DIARIO'!$J$10:$J$157)</f>
        <v>0</v>
      </c>
      <c r="G577" s="125">
        <f ca="1">SUMIF('LIBRO DIARIO'!$H$10:$K$157,D574,'LIBRO DIARIO'!$K$10:$K$157)</f>
        <v>0</v>
      </c>
      <c r="K577" s="1092"/>
      <c r="L577" s="1094"/>
      <c r="M577" s="1095"/>
      <c r="N577" s="1097"/>
      <c r="O577" s="133" t="s">
        <v>28</v>
      </c>
      <c r="P577" s="551" t="s">
        <v>29</v>
      </c>
      <c r="R577" s="1092"/>
      <c r="S577" s="1094"/>
      <c r="T577" s="1095"/>
      <c r="U577" s="1097"/>
      <c r="V577" s="133" t="s">
        <v>28</v>
      </c>
      <c r="W577" s="551" t="s">
        <v>29</v>
      </c>
      <c r="Y577" s="16"/>
      <c r="Z577" s="16"/>
      <c r="AA577" s="17"/>
      <c r="AB577" s="18"/>
      <c r="AC577" s="124">
        <f ca="1">SUMIF('LIBRO DIARIO'!$H$10:$K$157,AA574,'LIBRO DIARIO'!$J$10:$J$157)</f>
        <v>0</v>
      </c>
      <c r="AD577" s="125">
        <f ca="1">SUMIF('LIBRO DIARIO'!$H$10:$K$157,AA574,'LIBRO DIARIO'!$K$10:$K$157)</f>
        <v>0</v>
      </c>
    </row>
    <row r="578" spans="2:30" ht="15" x14ac:dyDescent="0.25">
      <c r="B578" s="16"/>
      <c r="C578" s="16"/>
      <c r="D578" s="17"/>
      <c r="E578" s="18"/>
      <c r="F578" s="126"/>
      <c r="G578" s="126"/>
      <c r="K578" s="16"/>
      <c r="L578" s="16"/>
      <c r="M578" s="17"/>
      <c r="N578" s="18"/>
      <c r="O578" s="124">
        <f ca="1">SUMIF('LIBRO DIARIO'!$H$10:$K$157,M575,'LIBRO DIARIO'!$J$10:$J$157)</f>
        <v>0</v>
      </c>
      <c r="P578" s="125">
        <f ca="1">SUMIF('LIBRO DIARIO'!$H$10:$K$157,M575,'LIBRO DIARIO'!$K$10:$K$157)</f>
        <v>0</v>
      </c>
      <c r="R578" s="16"/>
      <c r="S578" s="16"/>
      <c r="T578" s="17"/>
      <c r="U578" s="18"/>
      <c r="V578" s="124">
        <f ca="1">SUMIF('LIBRO DIARIO'!$H$10:$K$157,T575,'LIBRO DIARIO'!$J$10:$J$157)</f>
        <v>0</v>
      </c>
      <c r="W578" s="125">
        <f ca="1">SUMIF('LIBRO DIARIO'!$H$10:$K$157,T575,'LIBRO DIARIO'!$K$10:$K$157)</f>
        <v>0</v>
      </c>
      <c r="Y578" s="16"/>
      <c r="Z578" s="16"/>
      <c r="AA578" s="17"/>
      <c r="AB578" s="18"/>
      <c r="AC578" s="126"/>
      <c r="AD578" s="126"/>
    </row>
    <row r="579" spans="2:30" ht="15" x14ac:dyDescent="0.25">
      <c r="B579" s="16"/>
      <c r="C579" s="16"/>
      <c r="D579" s="17"/>
      <c r="E579" s="18"/>
      <c r="F579" s="126"/>
      <c r="G579" s="126"/>
      <c r="K579" s="16"/>
      <c r="L579" s="16"/>
      <c r="M579" s="17"/>
      <c r="N579" s="18"/>
      <c r="O579" s="126"/>
      <c r="P579" s="126"/>
      <c r="R579" s="16"/>
      <c r="S579" s="16"/>
      <c r="T579" s="17"/>
      <c r="U579" s="18"/>
      <c r="V579" s="126"/>
      <c r="W579" s="126"/>
      <c r="Y579" s="16"/>
      <c r="Z579" s="16"/>
      <c r="AA579" s="17"/>
      <c r="AB579" s="18"/>
      <c r="AC579" s="126"/>
      <c r="AD579" s="126"/>
    </row>
    <row r="580" spans="2:30" ht="15" x14ac:dyDescent="0.25">
      <c r="B580" s="16"/>
      <c r="C580" s="16"/>
      <c r="D580" s="17"/>
      <c r="E580" s="18"/>
      <c r="F580" s="126"/>
      <c r="G580" s="126"/>
      <c r="K580" s="16"/>
      <c r="L580" s="16"/>
      <c r="M580" s="17"/>
      <c r="N580" s="18"/>
      <c r="O580" s="126"/>
      <c r="P580" s="126"/>
      <c r="R580" s="16"/>
      <c r="S580" s="16"/>
      <c r="T580" s="17"/>
      <c r="U580" s="18"/>
      <c r="V580" s="126"/>
      <c r="W580" s="126"/>
      <c r="Y580" s="16"/>
      <c r="Z580" s="16"/>
      <c r="AA580" s="17"/>
      <c r="AB580" s="18"/>
      <c r="AC580" s="126"/>
      <c r="AD580" s="126"/>
    </row>
    <row r="581" spans="2:30" ht="15" x14ac:dyDescent="0.25">
      <c r="B581" s="16"/>
      <c r="C581" s="16"/>
      <c r="D581" s="17"/>
      <c r="E581" s="18"/>
      <c r="F581" s="126"/>
      <c r="G581" s="126"/>
      <c r="K581" s="16"/>
      <c r="L581" s="16"/>
      <c r="M581" s="17"/>
      <c r="N581" s="18"/>
      <c r="O581" s="126"/>
      <c r="P581" s="126"/>
      <c r="R581" s="16"/>
      <c r="S581" s="16"/>
      <c r="T581" s="17"/>
      <c r="U581" s="18"/>
      <c r="V581" s="126"/>
      <c r="W581" s="126"/>
      <c r="Y581" s="16"/>
      <c r="Z581" s="16"/>
      <c r="AA581" s="17"/>
      <c r="AB581" s="18"/>
      <c r="AC581" s="126"/>
      <c r="AD581" s="126"/>
    </row>
    <row r="582" spans="2:30" ht="15" x14ac:dyDescent="0.25">
      <c r="B582" s="16"/>
      <c r="C582" s="16"/>
      <c r="D582" s="17"/>
      <c r="E582" s="18"/>
      <c r="F582" s="126"/>
      <c r="G582" s="126"/>
      <c r="K582" s="16"/>
      <c r="L582" s="16"/>
      <c r="M582" s="17"/>
      <c r="N582" s="18"/>
      <c r="O582" s="126"/>
      <c r="P582" s="126"/>
      <c r="R582" s="16"/>
      <c r="S582" s="16"/>
      <c r="T582" s="17"/>
      <c r="U582" s="18"/>
      <c r="V582" s="126"/>
      <c r="W582" s="126"/>
      <c r="Y582" s="16"/>
      <c r="Z582" s="16"/>
      <c r="AA582" s="17"/>
      <c r="AB582" s="18"/>
      <c r="AC582" s="126"/>
      <c r="AD582" s="126"/>
    </row>
    <row r="583" spans="2:30" ht="15" x14ac:dyDescent="0.25">
      <c r="B583" s="16"/>
      <c r="C583" s="16"/>
      <c r="D583" s="17"/>
      <c r="E583" s="18"/>
      <c r="F583" s="126"/>
      <c r="G583" s="126"/>
      <c r="K583" s="16"/>
      <c r="L583" s="16"/>
      <c r="M583" s="17"/>
      <c r="N583" s="18"/>
      <c r="O583" s="126"/>
      <c r="P583" s="126"/>
      <c r="R583" s="16"/>
      <c r="S583" s="16"/>
      <c r="T583" s="17"/>
      <c r="U583" s="18"/>
      <c r="V583" s="126"/>
      <c r="W583" s="126"/>
      <c r="Y583" s="16"/>
      <c r="Z583" s="16"/>
      <c r="AA583" s="17"/>
      <c r="AB583" s="18"/>
      <c r="AC583" s="126"/>
      <c r="AD583" s="126"/>
    </row>
    <row r="584" spans="2:30" ht="15" x14ac:dyDescent="0.25">
      <c r="B584" s="16"/>
      <c r="C584" s="16"/>
      <c r="D584" s="17"/>
      <c r="E584" s="18"/>
      <c r="F584" s="126"/>
      <c r="G584" s="126"/>
      <c r="K584" s="16"/>
      <c r="L584" s="16"/>
      <c r="M584" s="17"/>
      <c r="N584" s="18"/>
      <c r="O584" s="126"/>
      <c r="P584" s="126"/>
      <c r="R584" s="16"/>
      <c r="S584" s="16"/>
      <c r="T584" s="17"/>
      <c r="U584" s="18"/>
      <c r="V584" s="126"/>
      <c r="W584" s="126"/>
      <c r="Y584" s="16"/>
      <c r="Z584" s="16"/>
      <c r="AA584" s="17"/>
      <c r="AB584" s="18"/>
      <c r="AC584" s="126"/>
      <c r="AD584" s="126"/>
    </row>
    <row r="585" spans="2:30" ht="15" x14ac:dyDescent="0.25">
      <c r="B585" s="16"/>
      <c r="C585" s="16"/>
      <c r="D585" s="17"/>
      <c r="E585" s="18"/>
      <c r="F585" s="126"/>
      <c r="G585" s="126"/>
      <c r="K585" s="16"/>
      <c r="L585" s="16"/>
      <c r="M585" s="17"/>
      <c r="N585" s="18"/>
      <c r="O585" s="126"/>
      <c r="P585" s="126"/>
      <c r="R585" s="16"/>
      <c r="S585" s="16"/>
      <c r="T585" s="17"/>
      <c r="U585" s="18"/>
      <c r="V585" s="126"/>
      <c r="W585" s="126"/>
      <c r="Y585" s="16"/>
      <c r="Z585" s="16"/>
      <c r="AA585" s="17"/>
      <c r="AB585" s="18"/>
      <c r="AC585" s="126"/>
      <c r="AD585" s="126"/>
    </row>
    <row r="586" spans="2:30" ht="15" x14ac:dyDescent="0.25">
      <c r="B586" s="17"/>
      <c r="C586" s="19"/>
      <c r="D586" s="19"/>
      <c r="E586" s="18" t="s">
        <v>102</v>
      </c>
      <c r="F586" s="126"/>
      <c r="G586" s="126"/>
      <c r="K586" s="16"/>
      <c r="L586" s="16"/>
      <c r="M586" s="17"/>
      <c r="N586" s="18"/>
      <c r="O586" s="126"/>
      <c r="P586" s="126"/>
      <c r="R586" s="16"/>
      <c r="S586" s="16"/>
      <c r="T586" s="17"/>
      <c r="U586" s="18"/>
      <c r="V586" s="126"/>
      <c r="W586" s="126"/>
      <c r="Y586" s="17"/>
      <c r="Z586" s="19"/>
      <c r="AA586" s="19"/>
      <c r="AB586" s="18" t="s">
        <v>102</v>
      </c>
      <c r="AC586" s="126"/>
      <c r="AD586" s="126"/>
    </row>
    <row r="587" spans="2:30" ht="15" x14ac:dyDescent="0.25">
      <c r="B587" s="170"/>
      <c r="C587" s="170"/>
      <c r="D587" s="170"/>
      <c r="E587" s="170"/>
      <c r="F587" s="170"/>
      <c r="G587" s="170"/>
      <c r="K587" s="17"/>
      <c r="L587" s="19"/>
      <c r="M587" s="19"/>
      <c r="N587" s="18" t="s">
        <v>102</v>
      </c>
      <c r="O587" s="126"/>
      <c r="P587" s="126"/>
      <c r="R587" s="17"/>
      <c r="S587" s="19"/>
      <c r="T587" s="19"/>
      <c r="U587" s="18" t="s">
        <v>102</v>
      </c>
      <c r="V587" s="126"/>
      <c r="W587" s="126"/>
      <c r="Y587" s="170"/>
      <c r="Z587" s="170"/>
      <c r="AA587" s="170"/>
      <c r="AB587" s="170"/>
      <c r="AC587" s="170"/>
      <c r="AD587" s="170"/>
    </row>
    <row r="588" spans="2:30" x14ac:dyDescent="0.2">
      <c r="B588" s="10" t="s">
        <v>93</v>
      </c>
      <c r="C588" s="115"/>
      <c r="D588" s="5"/>
      <c r="E588" s="4"/>
      <c r="F588" s="20" t="s">
        <v>103</v>
      </c>
      <c r="G588" s="117" t="s">
        <v>161</v>
      </c>
      <c r="K588" s="170"/>
      <c r="L588" s="170"/>
      <c r="M588" s="170"/>
      <c r="N588" s="170"/>
      <c r="O588" s="170"/>
      <c r="P588" s="170"/>
      <c r="Y588" s="10" t="s">
        <v>93</v>
      </c>
      <c r="Z588" s="115"/>
      <c r="AA588" s="5"/>
      <c r="AB588" s="4"/>
      <c r="AC588" s="20" t="s">
        <v>103</v>
      </c>
      <c r="AD588" s="117" t="s">
        <v>161</v>
      </c>
    </row>
    <row r="589" spans="2:30" x14ac:dyDescent="0.2">
      <c r="B589" s="10" t="s">
        <v>94</v>
      </c>
      <c r="C589" s="115"/>
      <c r="D589" s="5"/>
      <c r="E589" s="10"/>
      <c r="F589" s="6"/>
      <c r="G589" s="7"/>
      <c r="R589" s="10" t="s">
        <v>93</v>
      </c>
      <c r="S589" s="115"/>
      <c r="T589" s="5"/>
      <c r="U589" s="4"/>
      <c r="V589" s="20" t="s">
        <v>103</v>
      </c>
      <c r="W589" s="117" t="s">
        <v>161</v>
      </c>
      <c r="Y589" s="10" t="s">
        <v>94</v>
      </c>
      <c r="Z589" s="115"/>
      <c r="AA589" s="5"/>
      <c r="AB589" s="10"/>
      <c r="AC589" s="6"/>
      <c r="AD589" s="7"/>
    </row>
    <row r="590" spans="2:30" ht="13.5" thickBot="1" x14ac:dyDescent="0.25">
      <c r="B590" s="10" t="s">
        <v>96</v>
      </c>
      <c r="C590" s="10"/>
      <c r="D590" s="4"/>
      <c r="E590" s="123"/>
      <c r="F590" s="12"/>
      <c r="G590" s="13"/>
      <c r="K590" s="10" t="s">
        <v>93</v>
      </c>
      <c r="L590" s="115"/>
      <c r="M590" s="5"/>
      <c r="N590" s="4"/>
      <c r="O590" s="20" t="s">
        <v>103</v>
      </c>
      <c r="P590" s="117" t="s">
        <v>161</v>
      </c>
      <c r="R590" s="10" t="s">
        <v>94</v>
      </c>
      <c r="S590" s="115"/>
      <c r="T590" s="5"/>
      <c r="U590" s="10"/>
      <c r="V590" s="6"/>
      <c r="W590" s="7"/>
      <c r="Y590" s="10" t="s">
        <v>96</v>
      </c>
      <c r="Z590" s="10"/>
      <c r="AA590" s="4"/>
      <c r="AB590" s="123"/>
      <c r="AC590" s="12"/>
      <c r="AD590" s="13"/>
    </row>
    <row r="591" spans="2:30" ht="13.5" thickBot="1" x14ac:dyDescent="0.25">
      <c r="B591" s="2"/>
      <c r="C591" s="2"/>
      <c r="D591" s="134">
        <v>0</v>
      </c>
      <c r="E591" s="116" t="e">
        <f>VLOOKUP(D591,'PLAN CONT'!$B$3:$C$1423,2,0)</f>
        <v>#N/A</v>
      </c>
      <c r="F591" s="9"/>
      <c r="G591" s="8"/>
      <c r="K591" s="10" t="s">
        <v>94</v>
      </c>
      <c r="L591" s="115"/>
      <c r="M591" s="5"/>
      <c r="N591" s="10"/>
      <c r="O591" s="6"/>
      <c r="P591" s="7"/>
      <c r="R591" s="10" t="s">
        <v>96</v>
      </c>
      <c r="S591" s="10"/>
      <c r="T591" s="4"/>
      <c r="U591" s="123"/>
      <c r="V591" s="12"/>
      <c r="W591" s="13"/>
      <c r="Y591" s="2"/>
      <c r="Z591" s="2"/>
      <c r="AA591" s="134">
        <v>0</v>
      </c>
      <c r="AB591" s="116" t="e">
        <f>VLOOKUP(AA591,'PLAN CONT'!$B$3:$C$1423,2,0)</f>
        <v>#N/A</v>
      </c>
      <c r="AC591" s="9"/>
      <c r="AD591" s="8"/>
    </row>
    <row r="592" spans="2:30" ht="13.5" thickBot="1" x14ac:dyDescent="0.25">
      <c r="B592" s="1091" t="s">
        <v>100</v>
      </c>
      <c r="C592" s="1093" t="s">
        <v>101</v>
      </c>
      <c r="D592" s="1095" t="s">
        <v>97</v>
      </c>
      <c r="E592" s="1096"/>
      <c r="F592" s="1098" t="s">
        <v>98</v>
      </c>
      <c r="G592" s="1099"/>
      <c r="K592" s="10" t="s">
        <v>96</v>
      </c>
      <c r="L592" s="10"/>
      <c r="M592" s="4"/>
      <c r="N592" s="123"/>
      <c r="O592" s="12"/>
      <c r="P592" s="13"/>
      <c r="R592" s="2"/>
      <c r="S592" s="2"/>
      <c r="T592" s="134">
        <v>0</v>
      </c>
      <c r="U592" s="116" t="e">
        <f>VLOOKUP(T592,'PLAN CONT'!$B$3:$C$1423,2,0)</f>
        <v>#N/A</v>
      </c>
      <c r="V592" s="9"/>
      <c r="W592" s="8"/>
      <c r="Y592" s="1091" t="s">
        <v>100</v>
      </c>
      <c r="Z592" s="1093" t="s">
        <v>101</v>
      </c>
      <c r="AA592" s="1095" t="s">
        <v>97</v>
      </c>
      <c r="AB592" s="1096"/>
      <c r="AC592" s="1098" t="s">
        <v>98</v>
      </c>
      <c r="AD592" s="1099"/>
    </row>
    <row r="593" spans="2:30" ht="13.5" thickBot="1" x14ac:dyDescent="0.25">
      <c r="B593" s="1092"/>
      <c r="C593" s="1094"/>
      <c r="D593" s="1095"/>
      <c r="E593" s="1097"/>
      <c r="F593" s="133" t="s">
        <v>28</v>
      </c>
      <c r="G593" s="551" t="s">
        <v>29</v>
      </c>
      <c r="K593" s="2"/>
      <c r="L593" s="2"/>
      <c r="M593" s="134">
        <v>0</v>
      </c>
      <c r="N593" s="116" t="e">
        <f>VLOOKUP(M593,'PLAN CONT'!$B$3:$C$1423,2,0)</f>
        <v>#N/A</v>
      </c>
      <c r="O593" s="9"/>
      <c r="P593" s="8"/>
      <c r="R593" s="1091" t="s">
        <v>100</v>
      </c>
      <c r="S593" s="1093" t="s">
        <v>101</v>
      </c>
      <c r="T593" s="1095" t="s">
        <v>97</v>
      </c>
      <c r="U593" s="1096"/>
      <c r="V593" s="1098" t="s">
        <v>98</v>
      </c>
      <c r="W593" s="1099"/>
      <c r="Y593" s="1092"/>
      <c r="Z593" s="1094"/>
      <c r="AA593" s="1095"/>
      <c r="AB593" s="1097"/>
      <c r="AC593" s="133" t="s">
        <v>28</v>
      </c>
      <c r="AD593" s="551" t="s">
        <v>29</v>
      </c>
    </row>
    <row r="594" spans="2:30" ht="15" x14ac:dyDescent="0.25">
      <c r="B594" s="16"/>
      <c r="C594" s="16"/>
      <c r="D594" s="17"/>
      <c r="E594" s="18"/>
      <c r="F594" s="124">
        <f ca="1">SUMIF('LIBRO DIARIO'!$H$10:$K$157,D591,'LIBRO DIARIO'!$J$10:$J$157)</f>
        <v>0</v>
      </c>
      <c r="G594" s="125">
        <f ca="1">SUMIF('LIBRO DIARIO'!$H$10:$K$157,D591,'LIBRO DIARIO'!$K$10:$K$157)</f>
        <v>0</v>
      </c>
      <c r="K594" s="1091" t="s">
        <v>100</v>
      </c>
      <c r="L594" s="1093" t="s">
        <v>101</v>
      </c>
      <c r="M594" s="1095" t="s">
        <v>97</v>
      </c>
      <c r="N594" s="1096"/>
      <c r="O594" s="1098" t="s">
        <v>98</v>
      </c>
      <c r="P594" s="1099"/>
      <c r="R594" s="1092"/>
      <c r="S594" s="1094"/>
      <c r="T594" s="1095"/>
      <c r="U594" s="1097"/>
      <c r="V594" s="133" t="s">
        <v>28</v>
      </c>
      <c r="W594" s="551" t="s">
        <v>29</v>
      </c>
      <c r="Y594" s="16"/>
      <c r="Z594" s="16"/>
      <c r="AA594" s="17"/>
      <c r="AB594" s="18"/>
      <c r="AC594" s="124">
        <f ca="1">SUMIF('LIBRO DIARIO'!$H$10:$K$157,AA591,'LIBRO DIARIO'!$J$10:$J$157)</f>
        <v>0</v>
      </c>
      <c r="AD594" s="125">
        <f ca="1">SUMIF('LIBRO DIARIO'!$H$10:$K$157,AA591,'LIBRO DIARIO'!$K$10:$K$157)</f>
        <v>0</v>
      </c>
    </row>
    <row r="595" spans="2:30" ht="15" x14ac:dyDescent="0.25">
      <c r="B595" s="16"/>
      <c r="C595" s="16"/>
      <c r="D595" s="17"/>
      <c r="E595" s="18"/>
      <c r="F595" s="126"/>
      <c r="G595" s="126"/>
      <c r="K595" s="1092"/>
      <c r="L595" s="1094"/>
      <c r="M595" s="1095"/>
      <c r="N595" s="1097"/>
      <c r="O595" s="133" t="s">
        <v>28</v>
      </c>
      <c r="P595" s="551" t="s">
        <v>29</v>
      </c>
      <c r="R595" s="16"/>
      <c r="S595" s="16"/>
      <c r="T595" s="17"/>
      <c r="U595" s="18"/>
      <c r="V595" s="124">
        <f ca="1">SUMIF('LIBRO DIARIO'!$H$10:$K$157,T592,'LIBRO DIARIO'!$J$10:$J$157)</f>
        <v>0</v>
      </c>
      <c r="W595" s="125">
        <f ca="1">SUMIF('LIBRO DIARIO'!$H$10:$K$157,T592,'LIBRO DIARIO'!$K$10:$K$157)</f>
        <v>0</v>
      </c>
      <c r="Y595" s="16"/>
      <c r="Z595" s="16"/>
      <c r="AA595" s="17"/>
      <c r="AB595" s="18"/>
      <c r="AC595" s="126"/>
      <c r="AD595" s="126"/>
    </row>
    <row r="596" spans="2:30" ht="15" x14ac:dyDescent="0.25">
      <c r="B596" s="16"/>
      <c r="C596" s="16"/>
      <c r="D596" s="17"/>
      <c r="E596" s="18"/>
      <c r="F596" s="126"/>
      <c r="G596" s="126"/>
      <c r="K596" s="16"/>
      <c r="L596" s="16"/>
      <c r="M596" s="17"/>
      <c r="N596" s="18"/>
      <c r="O596" s="124">
        <f ca="1">SUMIF('LIBRO DIARIO'!$H$10:$K$157,M593,'LIBRO DIARIO'!$J$10:$J$157)</f>
        <v>0</v>
      </c>
      <c r="P596" s="125">
        <f ca="1">SUMIF('LIBRO DIARIO'!$H$10:$K$157,M593,'LIBRO DIARIO'!$K$10:$K$157)</f>
        <v>0</v>
      </c>
      <c r="R596" s="16"/>
      <c r="S596" s="16"/>
      <c r="T596" s="17"/>
      <c r="U596" s="18"/>
      <c r="V596" s="126"/>
      <c r="W596" s="126"/>
      <c r="Y596" s="16"/>
      <c r="Z596" s="16"/>
      <c r="AA596" s="17"/>
      <c r="AB596" s="18"/>
      <c r="AC596" s="126"/>
      <c r="AD596" s="126"/>
    </row>
    <row r="597" spans="2:30" ht="15" x14ac:dyDescent="0.25">
      <c r="B597" s="16"/>
      <c r="C597" s="16"/>
      <c r="D597" s="17"/>
      <c r="E597" s="18"/>
      <c r="F597" s="126"/>
      <c r="G597" s="126"/>
      <c r="K597" s="16"/>
      <c r="L597" s="16"/>
      <c r="M597" s="17"/>
      <c r="N597" s="18"/>
      <c r="O597" s="126"/>
      <c r="P597" s="126"/>
      <c r="R597" s="16"/>
      <c r="S597" s="16"/>
      <c r="T597" s="17"/>
      <c r="U597" s="18"/>
      <c r="V597" s="126"/>
      <c r="W597" s="126"/>
      <c r="Y597" s="16"/>
      <c r="Z597" s="16"/>
      <c r="AA597" s="17"/>
      <c r="AB597" s="18"/>
      <c r="AC597" s="126"/>
      <c r="AD597" s="126"/>
    </row>
    <row r="598" spans="2:30" ht="15" x14ac:dyDescent="0.25">
      <c r="B598" s="16"/>
      <c r="C598" s="16"/>
      <c r="D598" s="17"/>
      <c r="E598" s="18"/>
      <c r="F598" s="126"/>
      <c r="G598" s="126"/>
      <c r="K598" s="16"/>
      <c r="L598" s="16"/>
      <c r="M598" s="17"/>
      <c r="N598" s="18"/>
      <c r="O598" s="126"/>
      <c r="P598" s="126"/>
      <c r="R598" s="16"/>
      <c r="S598" s="16"/>
      <c r="T598" s="17"/>
      <c r="U598" s="18"/>
      <c r="V598" s="126"/>
      <c r="W598" s="126"/>
      <c r="Y598" s="16"/>
      <c r="Z598" s="16"/>
      <c r="AA598" s="17"/>
      <c r="AB598" s="18"/>
      <c r="AC598" s="126"/>
      <c r="AD598" s="126"/>
    </row>
    <row r="599" spans="2:30" ht="15" x14ac:dyDescent="0.25">
      <c r="B599" s="16"/>
      <c r="C599" s="16"/>
      <c r="D599" s="17"/>
      <c r="E599" s="18"/>
      <c r="F599" s="126"/>
      <c r="G599" s="126"/>
      <c r="K599" s="16"/>
      <c r="L599" s="16"/>
      <c r="M599" s="17"/>
      <c r="N599" s="18"/>
      <c r="O599" s="126"/>
      <c r="P599" s="126"/>
      <c r="R599" s="16"/>
      <c r="S599" s="16"/>
      <c r="T599" s="17"/>
      <c r="U599" s="18"/>
      <c r="V599" s="126"/>
      <c r="W599" s="126"/>
      <c r="Y599" s="16"/>
      <c r="Z599" s="16"/>
      <c r="AA599" s="17"/>
      <c r="AB599" s="18"/>
      <c r="AC599" s="126"/>
      <c r="AD599" s="126"/>
    </row>
    <row r="600" spans="2:30" ht="15" x14ac:dyDescent="0.25">
      <c r="B600" s="16"/>
      <c r="C600" s="16"/>
      <c r="D600" s="17"/>
      <c r="E600" s="18"/>
      <c r="F600" s="126"/>
      <c r="G600" s="126"/>
      <c r="K600" s="16"/>
      <c r="L600" s="16"/>
      <c r="M600" s="17"/>
      <c r="N600" s="18"/>
      <c r="O600" s="126"/>
      <c r="P600" s="126"/>
      <c r="R600" s="16"/>
      <c r="S600" s="16"/>
      <c r="T600" s="17"/>
      <c r="U600" s="18"/>
      <c r="V600" s="126"/>
      <c r="W600" s="126"/>
      <c r="Y600" s="16"/>
      <c r="Z600" s="16"/>
      <c r="AA600" s="17"/>
      <c r="AB600" s="18"/>
      <c r="AC600" s="126"/>
      <c r="AD600" s="126"/>
    </row>
    <row r="601" spans="2:30" ht="15" x14ac:dyDescent="0.25">
      <c r="B601" s="16"/>
      <c r="C601" s="16"/>
      <c r="D601" s="17"/>
      <c r="E601" s="18"/>
      <c r="F601" s="126"/>
      <c r="G601" s="126"/>
      <c r="K601" s="16"/>
      <c r="L601" s="16"/>
      <c r="M601" s="17"/>
      <c r="N601" s="18"/>
      <c r="O601" s="126"/>
      <c r="P601" s="126"/>
      <c r="R601" s="16"/>
      <c r="S601" s="16"/>
      <c r="T601" s="17"/>
      <c r="U601" s="18"/>
      <c r="V601" s="126"/>
      <c r="W601" s="126"/>
      <c r="Y601" s="16"/>
      <c r="Z601" s="16"/>
      <c r="AA601" s="17"/>
      <c r="AB601" s="18"/>
      <c r="AC601" s="126"/>
      <c r="AD601" s="126"/>
    </row>
    <row r="602" spans="2:30" ht="15" x14ac:dyDescent="0.25">
      <c r="B602" s="16"/>
      <c r="C602" s="16"/>
      <c r="D602" s="17"/>
      <c r="E602" s="18"/>
      <c r="F602" s="126"/>
      <c r="G602" s="126"/>
      <c r="K602" s="16"/>
      <c r="L602" s="16"/>
      <c r="M602" s="17"/>
      <c r="N602" s="18"/>
      <c r="O602" s="126"/>
      <c r="P602" s="126"/>
      <c r="R602" s="16"/>
      <c r="S602" s="16"/>
      <c r="T602" s="17"/>
      <c r="U602" s="18"/>
      <c r="V602" s="126"/>
      <c r="W602" s="126"/>
      <c r="Y602" s="16"/>
      <c r="Z602" s="16"/>
      <c r="AA602" s="17"/>
      <c r="AB602" s="18"/>
      <c r="AC602" s="126"/>
      <c r="AD602" s="126"/>
    </row>
    <row r="603" spans="2:30" ht="15" x14ac:dyDescent="0.25">
      <c r="B603" s="17"/>
      <c r="C603" s="19"/>
      <c r="D603" s="19"/>
      <c r="E603" s="18" t="s">
        <v>102</v>
      </c>
      <c r="F603" s="126"/>
      <c r="G603" s="126"/>
      <c r="K603" s="16"/>
      <c r="L603" s="16"/>
      <c r="M603" s="17"/>
      <c r="N603" s="18"/>
      <c r="O603" s="126"/>
      <c r="P603" s="126"/>
      <c r="R603" s="16"/>
      <c r="S603" s="16"/>
      <c r="T603" s="17"/>
      <c r="U603" s="18"/>
      <c r="V603" s="126"/>
      <c r="W603" s="126"/>
      <c r="Y603" s="17"/>
      <c r="Z603" s="19"/>
      <c r="AA603" s="19"/>
      <c r="AB603" s="18" t="s">
        <v>102</v>
      </c>
      <c r="AC603" s="126"/>
      <c r="AD603" s="126"/>
    </row>
    <row r="604" spans="2:30" ht="15" x14ac:dyDescent="0.25">
      <c r="B604" s="170"/>
      <c r="C604" s="170"/>
      <c r="D604" s="170"/>
      <c r="E604" s="170"/>
      <c r="F604" s="170"/>
      <c r="G604" s="170"/>
      <c r="K604" s="16"/>
      <c r="L604" s="16"/>
      <c r="M604" s="17"/>
      <c r="N604" s="18"/>
      <c r="O604" s="126"/>
      <c r="P604" s="126"/>
      <c r="R604" s="17"/>
      <c r="S604" s="19"/>
      <c r="T604" s="19"/>
      <c r="U604" s="18" t="s">
        <v>102</v>
      </c>
      <c r="V604" s="126"/>
      <c r="W604" s="126"/>
      <c r="Y604" s="170"/>
      <c r="Z604" s="170"/>
      <c r="AA604" s="170"/>
      <c r="AB604" s="170"/>
      <c r="AC604" s="170"/>
      <c r="AD604" s="170"/>
    </row>
    <row r="605" spans="2:30" ht="15" x14ac:dyDescent="0.25">
      <c r="B605" s="10" t="s">
        <v>93</v>
      </c>
      <c r="C605" s="115"/>
      <c r="D605" s="5"/>
      <c r="E605" s="4"/>
      <c r="F605" s="20" t="s">
        <v>103</v>
      </c>
      <c r="G605" s="117" t="s">
        <v>161</v>
      </c>
      <c r="K605" s="17"/>
      <c r="L605" s="19"/>
      <c r="M605" s="19"/>
      <c r="N605" s="18" t="s">
        <v>102</v>
      </c>
      <c r="O605" s="126"/>
      <c r="P605" s="126"/>
      <c r="Y605" s="10" t="s">
        <v>93</v>
      </c>
      <c r="Z605" s="115"/>
      <c r="AA605" s="5"/>
      <c r="AB605" s="4"/>
      <c r="AC605" s="20" t="s">
        <v>103</v>
      </c>
      <c r="AD605" s="117" t="s">
        <v>161</v>
      </c>
    </row>
    <row r="606" spans="2:30" x14ac:dyDescent="0.2">
      <c r="B606" s="10" t="s">
        <v>94</v>
      </c>
      <c r="C606" s="115"/>
      <c r="D606" s="5"/>
      <c r="E606" s="10"/>
      <c r="F606" s="6"/>
      <c r="G606" s="7"/>
      <c r="K606" s="170"/>
      <c r="L606" s="170"/>
      <c r="M606" s="170"/>
      <c r="N606" s="170"/>
      <c r="O606" s="170"/>
      <c r="P606" s="170"/>
      <c r="R606" s="10" t="s">
        <v>93</v>
      </c>
      <c r="S606" s="115"/>
      <c r="T606" s="5"/>
      <c r="U606" s="4"/>
      <c r="V606" s="20" t="s">
        <v>103</v>
      </c>
      <c r="W606" s="117" t="s">
        <v>161</v>
      </c>
      <c r="Y606" s="10" t="s">
        <v>94</v>
      </c>
      <c r="Z606" s="115"/>
      <c r="AA606" s="5"/>
      <c r="AB606" s="10"/>
      <c r="AC606" s="6"/>
      <c r="AD606" s="7"/>
    </row>
    <row r="607" spans="2:30" ht="13.5" thickBot="1" x14ac:dyDescent="0.25">
      <c r="B607" s="10" t="s">
        <v>96</v>
      </c>
      <c r="C607" s="10"/>
      <c r="D607" s="4"/>
      <c r="E607" s="123"/>
      <c r="F607" s="12"/>
      <c r="G607" s="13"/>
      <c r="K607" s="10" t="s">
        <v>93</v>
      </c>
      <c r="L607" s="115"/>
      <c r="M607" s="5"/>
      <c r="N607" s="4"/>
      <c r="O607" s="20" t="s">
        <v>103</v>
      </c>
      <c r="P607" s="117" t="s">
        <v>161</v>
      </c>
      <c r="R607" s="10" t="s">
        <v>94</v>
      </c>
      <c r="S607" s="115"/>
      <c r="T607" s="5"/>
      <c r="U607" s="10"/>
      <c r="V607" s="6"/>
      <c r="W607" s="7"/>
      <c r="Y607" s="10" t="s">
        <v>96</v>
      </c>
      <c r="Z607" s="10"/>
      <c r="AA607" s="4"/>
      <c r="AB607" s="123"/>
      <c r="AC607" s="12"/>
      <c r="AD607" s="13"/>
    </row>
    <row r="608" spans="2:30" ht="13.5" thickBot="1" x14ac:dyDescent="0.25">
      <c r="B608" s="2"/>
      <c r="C608" s="2"/>
      <c r="D608" s="134">
        <v>0</v>
      </c>
      <c r="E608" s="116" t="e">
        <f>VLOOKUP(D608,'PLAN CONT'!$B$3:$C$1423,2,0)</f>
        <v>#N/A</v>
      </c>
      <c r="F608" s="9"/>
      <c r="G608" s="8"/>
      <c r="K608" s="10" t="s">
        <v>94</v>
      </c>
      <c r="L608" s="115"/>
      <c r="M608" s="5"/>
      <c r="N608" s="10"/>
      <c r="O608" s="6"/>
      <c r="P608" s="7"/>
      <c r="R608" s="10" t="s">
        <v>96</v>
      </c>
      <c r="S608" s="10"/>
      <c r="T608" s="4"/>
      <c r="U608" s="123"/>
      <c r="V608" s="12"/>
      <c r="W608" s="13"/>
      <c r="Y608" s="2"/>
      <c r="Z608" s="2"/>
      <c r="AA608" s="134">
        <v>0</v>
      </c>
      <c r="AB608" s="116" t="e">
        <f>VLOOKUP(AA608,'PLAN CONT'!$B$3:$C$1423,2,0)</f>
        <v>#N/A</v>
      </c>
      <c r="AC608" s="9"/>
      <c r="AD608" s="8"/>
    </row>
    <row r="609" spans="2:30" ht="13.5" thickBot="1" x14ac:dyDescent="0.25">
      <c r="B609" s="1091" t="s">
        <v>100</v>
      </c>
      <c r="C609" s="1093" t="s">
        <v>101</v>
      </c>
      <c r="D609" s="1095" t="s">
        <v>97</v>
      </c>
      <c r="E609" s="1096"/>
      <c r="F609" s="1098" t="s">
        <v>98</v>
      </c>
      <c r="G609" s="1099"/>
      <c r="K609" s="10" t="s">
        <v>96</v>
      </c>
      <c r="L609" s="10"/>
      <c r="M609" s="4"/>
      <c r="N609" s="123"/>
      <c r="O609" s="12"/>
      <c r="P609" s="13"/>
      <c r="R609" s="2"/>
      <c r="S609" s="2"/>
      <c r="T609" s="134">
        <v>0</v>
      </c>
      <c r="U609" s="116" t="e">
        <f>VLOOKUP(T609,'PLAN CONT'!$B$3:$C$1423,2,0)</f>
        <v>#N/A</v>
      </c>
      <c r="V609" s="9"/>
      <c r="W609" s="8"/>
      <c r="Y609" s="1091" t="s">
        <v>100</v>
      </c>
      <c r="Z609" s="1093" t="s">
        <v>101</v>
      </c>
      <c r="AA609" s="1095" t="s">
        <v>97</v>
      </c>
      <c r="AB609" s="1096"/>
      <c r="AC609" s="1098" t="s">
        <v>98</v>
      </c>
      <c r="AD609" s="1099"/>
    </row>
    <row r="610" spans="2:30" ht="13.5" thickBot="1" x14ac:dyDescent="0.25">
      <c r="B610" s="1092"/>
      <c r="C610" s="1094"/>
      <c r="D610" s="1095"/>
      <c r="E610" s="1097"/>
      <c r="F610" s="133" t="s">
        <v>28</v>
      </c>
      <c r="G610" s="551" t="s">
        <v>29</v>
      </c>
      <c r="K610" s="2"/>
      <c r="L610" s="2"/>
      <c r="M610" s="134">
        <v>0</v>
      </c>
      <c r="N610" s="116" t="e">
        <f>VLOOKUP(M610,'PLAN CONT'!$B$3:$C$1423,2,0)</f>
        <v>#N/A</v>
      </c>
      <c r="O610" s="9"/>
      <c r="P610" s="8"/>
      <c r="R610" s="1091" t="s">
        <v>100</v>
      </c>
      <c r="S610" s="1093" t="s">
        <v>101</v>
      </c>
      <c r="T610" s="1095" t="s">
        <v>97</v>
      </c>
      <c r="U610" s="1096"/>
      <c r="V610" s="1098" t="s">
        <v>98</v>
      </c>
      <c r="W610" s="1099"/>
      <c r="Y610" s="1092"/>
      <c r="Z610" s="1094"/>
      <c r="AA610" s="1095"/>
      <c r="AB610" s="1097"/>
      <c r="AC610" s="133" t="s">
        <v>28</v>
      </c>
      <c r="AD610" s="551" t="s">
        <v>29</v>
      </c>
    </row>
    <row r="611" spans="2:30" ht="15" x14ac:dyDescent="0.25">
      <c r="B611" s="16"/>
      <c r="C611" s="16"/>
      <c r="D611" s="17"/>
      <c r="E611" s="18"/>
      <c r="F611" s="124">
        <f ca="1">SUMIF('LIBRO DIARIO'!$H$10:$K$157,D608,'LIBRO DIARIO'!$J$10:$J$157)</f>
        <v>0</v>
      </c>
      <c r="G611" s="125">
        <f ca="1">SUMIF('LIBRO DIARIO'!$H$10:$K$157,D608,'LIBRO DIARIO'!$K$10:$K$157)</f>
        <v>0</v>
      </c>
      <c r="K611" s="1091" t="s">
        <v>100</v>
      </c>
      <c r="L611" s="1093" t="s">
        <v>101</v>
      </c>
      <c r="M611" s="1095" t="s">
        <v>97</v>
      </c>
      <c r="N611" s="1096"/>
      <c r="O611" s="1098" t="s">
        <v>98</v>
      </c>
      <c r="P611" s="1099"/>
      <c r="R611" s="1092"/>
      <c r="S611" s="1094"/>
      <c r="T611" s="1095"/>
      <c r="U611" s="1097"/>
      <c r="V611" s="133" t="s">
        <v>28</v>
      </c>
      <c r="W611" s="551" t="s">
        <v>29</v>
      </c>
      <c r="Y611" s="16"/>
      <c r="Z611" s="16"/>
      <c r="AA611" s="17"/>
      <c r="AB611" s="18"/>
      <c r="AC611" s="124">
        <f ca="1">SUMIF('LIBRO DIARIO'!$H$10:$K$157,AA608,'LIBRO DIARIO'!$J$10:$J$157)</f>
        <v>0</v>
      </c>
      <c r="AD611" s="125">
        <f ca="1">SUMIF('LIBRO DIARIO'!$H$10:$K$157,AA608,'LIBRO DIARIO'!$K$10:$K$157)</f>
        <v>0</v>
      </c>
    </row>
    <row r="612" spans="2:30" ht="15" x14ac:dyDescent="0.25">
      <c r="B612" s="16"/>
      <c r="C612" s="16"/>
      <c r="D612" s="17"/>
      <c r="E612" s="18"/>
      <c r="F612" s="126"/>
      <c r="G612" s="126"/>
      <c r="K612" s="1092"/>
      <c r="L612" s="1094"/>
      <c r="M612" s="1095"/>
      <c r="N612" s="1097"/>
      <c r="O612" s="133" t="s">
        <v>28</v>
      </c>
      <c r="P612" s="551" t="s">
        <v>29</v>
      </c>
      <c r="R612" s="16"/>
      <c r="S612" s="16"/>
      <c r="T612" s="17"/>
      <c r="U612" s="18"/>
      <c r="V612" s="124">
        <f ca="1">SUMIF('LIBRO DIARIO'!$H$10:$K$157,T609,'LIBRO DIARIO'!$J$10:$J$157)</f>
        <v>0</v>
      </c>
      <c r="W612" s="125">
        <f ca="1">SUMIF('LIBRO DIARIO'!$H$10:$K$157,T609,'LIBRO DIARIO'!$K$10:$K$157)</f>
        <v>0</v>
      </c>
      <c r="Y612" s="16"/>
      <c r="Z612" s="16"/>
      <c r="AA612" s="17"/>
      <c r="AB612" s="18"/>
      <c r="AC612" s="126"/>
      <c r="AD612" s="126"/>
    </row>
    <row r="613" spans="2:30" ht="15" x14ac:dyDescent="0.25">
      <c r="B613" s="16"/>
      <c r="C613" s="16"/>
      <c r="D613" s="17"/>
      <c r="E613" s="18"/>
      <c r="F613" s="126"/>
      <c r="G613" s="126"/>
      <c r="K613" s="16"/>
      <c r="L613" s="16"/>
      <c r="M613" s="17"/>
      <c r="N613" s="18"/>
      <c r="O613" s="124">
        <f ca="1">SUMIF('LIBRO DIARIO'!$H$10:$K$157,M610,'LIBRO DIARIO'!$J$10:$J$157)</f>
        <v>0</v>
      </c>
      <c r="P613" s="125">
        <f ca="1">SUMIF('LIBRO DIARIO'!$H$10:$K$157,M610,'LIBRO DIARIO'!$K$10:$K$157)</f>
        <v>0</v>
      </c>
      <c r="R613" s="16"/>
      <c r="S613" s="16"/>
      <c r="T613" s="17"/>
      <c r="U613" s="18"/>
      <c r="V613" s="126"/>
      <c r="W613" s="126"/>
      <c r="Y613" s="16"/>
      <c r="Z613" s="16"/>
      <c r="AA613" s="17"/>
      <c r="AB613" s="18"/>
      <c r="AC613" s="126"/>
      <c r="AD613" s="126"/>
    </row>
    <row r="614" spans="2:30" ht="15" x14ac:dyDescent="0.25">
      <c r="B614" s="16"/>
      <c r="C614" s="16"/>
      <c r="D614" s="17"/>
      <c r="E614" s="18"/>
      <c r="F614" s="126"/>
      <c r="G614" s="126"/>
      <c r="K614" s="16"/>
      <c r="L614" s="16"/>
      <c r="M614" s="17"/>
      <c r="N614" s="18"/>
      <c r="O614" s="126"/>
      <c r="P614" s="126"/>
      <c r="R614" s="16"/>
      <c r="S614" s="16"/>
      <c r="T614" s="17"/>
      <c r="U614" s="18"/>
      <c r="V614" s="126"/>
      <c r="W614" s="126"/>
      <c r="Y614" s="16"/>
      <c r="Z614" s="16"/>
      <c r="AA614" s="17"/>
      <c r="AB614" s="18"/>
      <c r="AC614" s="126"/>
      <c r="AD614" s="126"/>
    </row>
    <row r="615" spans="2:30" ht="15" x14ac:dyDescent="0.25">
      <c r="B615" s="16"/>
      <c r="C615" s="16"/>
      <c r="D615" s="17"/>
      <c r="E615" s="18"/>
      <c r="F615" s="126"/>
      <c r="G615" s="126"/>
      <c r="K615" s="16"/>
      <c r="L615" s="16"/>
      <c r="M615" s="17"/>
      <c r="N615" s="18"/>
      <c r="O615" s="126"/>
      <c r="P615" s="126"/>
      <c r="R615" s="16"/>
      <c r="S615" s="16"/>
      <c r="T615" s="17"/>
      <c r="U615" s="18"/>
      <c r="V615" s="126"/>
      <c r="W615" s="126"/>
      <c r="Y615" s="16"/>
      <c r="Z615" s="16"/>
      <c r="AA615" s="17"/>
      <c r="AB615" s="18"/>
      <c r="AC615" s="126"/>
      <c r="AD615" s="126"/>
    </row>
    <row r="616" spans="2:30" ht="15" x14ac:dyDescent="0.25">
      <c r="B616" s="16"/>
      <c r="C616" s="16"/>
      <c r="D616" s="17"/>
      <c r="E616" s="18"/>
      <c r="F616" s="126"/>
      <c r="G616" s="126"/>
      <c r="K616" s="16"/>
      <c r="L616" s="16"/>
      <c r="M616" s="17"/>
      <c r="N616" s="18"/>
      <c r="O616" s="126"/>
      <c r="P616" s="126"/>
      <c r="R616" s="16"/>
      <c r="S616" s="16"/>
      <c r="T616" s="17"/>
      <c r="U616" s="18"/>
      <c r="V616" s="126"/>
      <c r="W616" s="126"/>
      <c r="Y616" s="16"/>
      <c r="Z616" s="16"/>
      <c r="AA616" s="17"/>
      <c r="AB616" s="18"/>
      <c r="AC616" s="126"/>
      <c r="AD616" s="126"/>
    </row>
    <row r="617" spans="2:30" ht="15" x14ac:dyDescent="0.25">
      <c r="B617" s="16"/>
      <c r="C617" s="16"/>
      <c r="D617" s="17"/>
      <c r="E617" s="18"/>
      <c r="F617" s="126"/>
      <c r="G617" s="126"/>
      <c r="K617" s="16"/>
      <c r="L617" s="16"/>
      <c r="M617" s="17"/>
      <c r="N617" s="18"/>
      <c r="O617" s="126"/>
      <c r="P617" s="126"/>
      <c r="R617" s="16"/>
      <c r="S617" s="16"/>
      <c r="T617" s="17"/>
      <c r="U617" s="18"/>
      <c r="V617" s="126"/>
      <c r="W617" s="126"/>
      <c r="Y617" s="16"/>
      <c r="Z617" s="16"/>
      <c r="AA617" s="17"/>
      <c r="AB617" s="18"/>
      <c r="AC617" s="126"/>
      <c r="AD617" s="126"/>
    </row>
    <row r="618" spans="2:30" ht="15" x14ac:dyDescent="0.25">
      <c r="B618" s="16"/>
      <c r="C618" s="16"/>
      <c r="D618" s="17"/>
      <c r="E618" s="18"/>
      <c r="F618" s="126"/>
      <c r="G618" s="126"/>
      <c r="K618" s="16"/>
      <c r="L618" s="16"/>
      <c r="M618" s="17"/>
      <c r="N618" s="18"/>
      <c r="O618" s="126"/>
      <c r="P618" s="126"/>
      <c r="R618" s="16"/>
      <c r="S618" s="16"/>
      <c r="T618" s="17"/>
      <c r="U618" s="18"/>
      <c r="V618" s="126"/>
      <c r="W618" s="126"/>
      <c r="Y618" s="16"/>
      <c r="Z618" s="16"/>
      <c r="AA618" s="17"/>
      <c r="AB618" s="18"/>
      <c r="AC618" s="126"/>
      <c r="AD618" s="126"/>
    </row>
    <row r="619" spans="2:30" ht="15" x14ac:dyDescent="0.25">
      <c r="B619" s="16"/>
      <c r="C619" s="16"/>
      <c r="D619" s="17"/>
      <c r="E619" s="18"/>
      <c r="F619" s="126"/>
      <c r="G619" s="126"/>
      <c r="K619" s="16"/>
      <c r="L619" s="16"/>
      <c r="M619" s="17"/>
      <c r="N619" s="18"/>
      <c r="O619" s="126"/>
      <c r="P619" s="126"/>
      <c r="R619" s="16"/>
      <c r="S619" s="16"/>
      <c r="T619" s="17"/>
      <c r="U619" s="18"/>
      <c r="V619" s="126"/>
      <c r="W619" s="126"/>
      <c r="Y619" s="16"/>
      <c r="Z619" s="16"/>
      <c r="AA619" s="17"/>
      <c r="AB619" s="18"/>
      <c r="AC619" s="126"/>
      <c r="AD619" s="126"/>
    </row>
    <row r="620" spans="2:30" ht="15" x14ac:dyDescent="0.25">
      <c r="B620" s="17"/>
      <c r="C620" s="19"/>
      <c r="D620" s="19"/>
      <c r="E620" s="18" t="s">
        <v>102</v>
      </c>
      <c r="F620" s="126"/>
      <c r="G620" s="126"/>
      <c r="K620" s="16"/>
      <c r="L620" s="16"/>
      <c r="M620" s="17"/>
      <c r="N620" s="18"/>
      <c r="O620" s="126"/>
      <c r="P620" s="126"/>
      <c r="R620" s="16"/>
      <c r="S620" s="16"/>
      <c r="T620" s="17"/>
      <c r="U620" s="18"/>
      <c r="V620" s="126"/>
      <c r="W620" s="126"/>
      <c r="Y620" s="17"/>
      <c r="Z620" s="19"/>
      <c r="AA620" s="19"/>
      <c r="AB620" s="18" t="s">
        <v>102</v>
      </c>
      <c r="AC620" s="126"/>
      <c r="AD620" s="126"/>
    </row>
    <row r="621" spans="2:30" ht="15" x14ac:dyDescent="0.25">
      <c r="B621" s="170"/>
      <c r="C621" s="170"/>
      <c r="D621" s="170"/>
      <c r="E621" s="170"/>
      <c r="F621" s="170"/>
      <c r="G621" s="170"/>
      <c r="K621" s="16"/>
      <c r="L621" s="16"/>
      <c r="M621" s="17"/>
      <c r="N621" s="18"/>
      <c r="O621" s="126"/>
      <c r="P621" s="126"/>
      <c r="R621" s="17"/>
      <c r="S621" s="19"/>
      <c r="T621" s="19"/>
      <c r="U621" s="18" t="s">
        <v>102</v>
      </c>
      <c r="V621" s="126"/>
      <c r="W621" s="126"/>
      <c r="Y621" s="170"/>
      <c r="Z621" s="170"/>
      <c r="AA621" s="170"/>
      <c r="AB621" s="170"/>
      <c r="AC621" s="170"/>
      <c r="AD621" s="170"/>
    </row>
    <row r="622" spans="2:30" ht="15" x14ac:dyDescent="0.25">
      <c r="B622" s="10" t="s">
        <v>93</v>
      </c>
      <c r="C622" s="115"/>
      <c r="D622" s="5"/>
      <c r="E622" s="4"/>
      <c r="F622" s="20" t="s">
        <v>103</v>
      </c>
      <c r="G622" s="117" t="s">
        <v>161</v>
      </c>
      <c r="K622" s="17"/>
      <c r="L622" s="19"/>
      <c r="M622" s="19"/>
      <c r="N622" s="18" t="s">
        <v>102</v>
      </c>
      <c r="O622" s="126"/>
      <c r="P622" s="126"/>
      <c r="Y622" s="10" t="s">
        <v>93</v>
      </c>
      <c r="Z622" s="115"/>
      <c r="AA622" s="5"/>
      <c r="AB622" s="4"/>
      <c r="AC622" s="20" t="s">
        <v>103</v>
      </c>
      <c r="AD622" s="117" t="s">
        <v>161</v>
      </c>
    </row>
    <row r="623" spans="2:30" x14ac:dyDescent="0.2">
      <c r="B623" s="10" t="s">
        <v>94</v>
      </c>
      <c r="C623" s="115"/>
      <c r="D623" s="5"/>
      <c r="E623" s="10"/>
      <c r="F623" s="6"/>
      <c r="G623" s="7"/>
      <c r="K623" s="170"/>
      <c r="L623" s="170"/>
      <c r="M623" s="170"/>
      <c r="N623" s="170"/>
      <c r="O623" s="170"/>
      <c r="P623" s="170"/>
      <c r="R623" s="10" t="s">
        <v>93</v>
      </c>
      <c r="S623" s="115"/>
      <c r="T623" s="5"/>
      <c r="U623" s="4"/>
      <c r="V623" s="20" t="s">
        <v>103</v>
      </c>
      <c r="W623" s="117" t="s">
        <v>161</v>
      </c>
      <c r="Y623" s="10" t="s">
        <v>94</v>
      </c>
      <c r="Z623" s="115"/>
      <c r="AA623" s="5"/>
      <c r="AB623" s="10"/>
      <c r="AC623" s="6"/>
      <c r="AD623" s="7"/>
    </row>
    <row r="624" spans="2:30" ht="13.5" thickBot="1" x14ac:dyDescent="0.25">
      <c r="B624" s="10" t="s">
        <v>96</v>
      </c>
      <c r="C624" s="10"/>
      <c r="D624" s="4"/>
      <c r="E624" s="123"/>
      <c r="F624" s="12"/>
      <c r="G624" s="13"/>
      <c r="K624" s="10" t="s">
        <v>93</v>
      </c>
      <c r="L624" s="115"/>
      <c r="M624" s="5"/>
      <c r="N624" s="4"/>
      <c r="O624" s="20" t="s">
        <v>103</v>
      </c>
      <c r="P624" s="117" t="s">
        <v>161</v>
      </c>
      <c r="R624" s="10" t="s">
        <v>94</v>
      </c>
      <c r="S624" s="115"/>
      <c r="T624" s="5"/>
      <c r="U624" s="10"/>
      <c r="V624" s="6"/>
      <c r="W624" s="7"/>
      <c r="Y624" s="10" t="s">
        <v>96</v>
      </c>
      <c r="Z624" s="10"/>
      <c r="AA624" s="4"/>
      <c r="AB624" s="123"/>
      <c r="AC624" s="12"/>
      <c r="AD624" s="13"/>
    </row>
    <row r="625" spans="2:30" ht="13.5" thickBot="1" x14ac:dyDescent="0.25">
      <c r="B625" s="2"/>
      <c r="C625" s="2"/>
      <c r="D625" s="134">
        <v>0</v>
      </c>
      <c r="E625" s="116" t="e">
        <f>VLOOKUP(D625,'PLAN CONT'!$B$3:$C$1423,2,0)</f>
        <v>#N/A</v>
      </c>
      <c r="F625" s="9"/>
      <c r="G625" s="8"/>
      <c r="K625" s="10" t="s">
        <v>94</v>
      </c>
      <c r="L625" s="115"/>
      <c r="M625" s="5"/>
      <c r="N625" s="10"/>
      <c r="O625" s="6"/>
      <c r="P625" s="7"/>
      <c r="R625" s="10" t="s">
        <v>96</v>
      </c>
      <c r="S625" s="10"/>
      <c r="T625" s="4"/>
      <c r="U625" s="123"/>
      <c r="V625" s="12"/>
      <c r="W625" s="13"/>
      <c r="Y625" s="2"/>
      <c r="Z625" s="2"/>
      <c r="AA625" s="134">
        <v>0</v>
      </c>
      <c r="AB625" s="116" t="e">
        <f>VLOOKUP(AA625,'PLAN CONT'!$B$3:$C$1423,2,0)</f>
        <v>#N/A</v>
      </c>
      <c r="AC625" s="9"/>
      <c r="AD625" s="8"/>
    </row>
    <row r="626" spans="2:30" ht="13.5" thickBot="1" x14ac:dyDescent="0.25">
      <c r="B626" s="1091" t="s">
        <v>100</v>
      </c>
      <c r="C626" s="1093" t="s">
        <v>101</v>
      </c>
      <c r="D626" s="1095" t="s">
        <v>97</v>
      </c>
      <c r="E626" s="1096"/>
      <c r="F626" s="1098" t="s">
        <v>98</v>
      </c>
      <c r="G626" s="1099"/>
      <c r="K626" s="10" t="s">
        <v>96</v>
      </c>
      <c r="L626" s="10"/>
      <c r="M626" s="4"/>
      <c r="N626" s="123"/>
      <c r="O626" s="12"/>
      <c r="P626" s="13"/>
      <c r="R626" s="2"/>
      <c r="S626" s="2"/>
      <c r="T626" s="134">
        <v>0</v>
      </c>
      <c r="U626" s="116" t="e">
        <f>VLOOKUP(T626,'PLAN CONT'!$B$3:$C$1423,2,0)</f>
        <v>#N/A</v>
      </c>
      <c r="V626" s="9"/>
      <c r="W626" s="8"/>
      <c r="Y626" s="1091" t="s">
        <v>100</v>
      </c>
      <c r="Z626" s="1093" t="s">
        <v>101</v>
      </c>
      <c r="AA626" s="1095" t="s">
        <v>97</v>
      </c>
      <c r="AB626" s="1096"/>
      <c r="AC626" s="1098" t="s">
        <v>98</v>
      </c>
      <c r="AD626" s="1099"/>
    </row>
    <row r="627" spans="2:30" ht="13.5" thickBot="1" x14ac:dyDescent="0.25">
      <c r="B627" s="1092"/>
      <c r="C627" s="1094"/>
      <c r="D627" s="1095"/>
      <c r="E627" s="1097"/>
      <c r="F627" s="133" t="s">
        <v>28</v>
      </c>
      <c r="G627" s="551" t="s">
        <v>29</v>
      </c>
      <c r="K627" s="2"/>
      <c r="L627" s="2"/>
      <c r="M627" s="134">
        <v>0</v>
      </c>
      <c r="N627" s="116" t="e">
        <f>VLOOKUP(M627,'PLAN CONT'!$B$3:$C$1423,2,0)</f>
        <v>#N/A</v>
      </c>
      <c r="O627" s="9"/>
      <c r="P627" s="8"/>
      <c r="R627" s="1091" t="s">
        <v>100</v>
      </c>
      <c r="S627" s="1093" t="s">
        <v>101</v>
      </c>
      <c r="T627" s="1095" t="s">
        <v>97</v>
      </c>
      <c r="U627" s="1096"/>
      <c r="V627" s="1098" t="s">
        <v>98</v>
      </c>
      <c r="W627" s="1099"/>
      <c r="Y627" s="1092"/>
      <c r="Z627" s="1094"/>
      <c r="AA627" s="1095"/>
      <c r="AB627" s="1097"/>
      <c r="AC627" s="133" t="s">
        <v>28</v>
      </c>
      <c r="AD627" s="551" t="s">
        <v>29</v>
      </c>
    </row>
    <row r="628" spans="2:30" ht="15" x14ac:dyDescent="0.25">
      <c r="B628" s="16"/>
      <c r="C628" s="16"/>
      <c r="D628" s="17"/>
      <c r="E628" s="18"/>
      <c r="F628" s="124">
        <f ca="1">SUMIF('LIBRO DIARIO'!$H$10:$K$157,D625,'LIBRO DIARIO'!$J$10:$J$157)</f>
        <v>0</v>
      </c>
      <c r="G628" s="125">
        <f ca="1">SUMIF('LIBRO DIARIO'!$H$10:$K$157,D625,'LIBRO DIARIO'!$K$10:$K$157)</f>
        <v>0</v>
      </c>
      <c r="K628" s="1091" t="s">
        <v>100</v>
      </c>
      <c r="L628" s="1093" t="s">
        <v>101</v>
      </c>
      <c r="M628" s="1095" t="s">
        <v>97</v>
      </c>
      <c r="N628" s="1096"/>
      <c r="O628" s="1098" t="s">
        <v>98</v>
      </c>
      <c r="P628" s="1099"/>
      <c r="R628" s="1092"/>
      <c r="S628" s="1094"/>
      <c r="T628" s="1095"/>
      <c r="U628" s="1097"/>
      <c r="V628" s="133" t="s">
        <v>28</v>
      </c>
      <c r="W628" s="551" t="s">
        <v>29</v>
      </c>
      <c r="Y628" s="16"/>
      <c r="Z628" s="16"/>
      <c r="AA628" s="17"/>
      <c r="AB628" s="18"/>
      <c r="AC628" s="124">
        <f ca="1">SUMIF('LIBRO DIARIO'!$H$10:$K$157,AA625,'LIBRO DIARIO'!$J$10:$J$157)</f>
        <v>0</v>
      </c>
      <c r="AD628" s="125">
        <f ca="1">SUMIF('LIBRO DIARIO'!$H$10:$K$157,AA625,'LIBRO DIARIO'!$K$10:$K$157)</f>
        <v>0</v>
      </c>
    </row>
    <row r="629" spans="2:30" ht="15" x14ac:dyDescent="0.25">
      <c r="B629" s="16"/>
      <c r="C629" s="16"/>
      <c r="D629" s="17"/>
      <c r="E629" s="18"/>
      <c r="F629" s="126"/>
      <c r="G629" s="126"/>
      <c r="K629" s="1092"/>
      <c r="L629" s="1094"/>
      <c r="M629" s="1095"/>
      <c r="N629" s="1097"/>
      <c r="O629" s="133" t="s">
        <v>28</v>
      </c>
      <c r="P629" s="551" t="s">
        <v>29</v>
      </c>
      <c r="R629" s="16"/>
      <c r="S629" s="16"/>
      <c r="T629" s="17"/>
      <c r="U629" s="18"/>
      <c r="V629" s="124">
        <f ca="1">SUMIF('LIBRO DIARIO'!$H$10:$K$157,T626,'LIBRO DIARIO'!$J$10:$J$157)</f>
        <v>0</v>
      </c>
      <c r="W629" s="125">
        <f ca="1">SUMIF('LIBRO DIARIO'!$H$10:$K$157,T626,'LIBRO DIARIO'!$K$10:$K$157)</f>
        <v>0</v>
      </c>
      <c r="Y629" s="16"/>
      <c r="Z629" s="16"/>
      <c r="AA629" s="17"/>
      <c r="AB629" s="18"/>
      <c r="AC629" s="126"/>
      <c r="AD629" s="126"/>
    </row>
    <row r="630" spans="2:30" ht="15" x14ac:dyDescent="0.25">
      <c r="B630" s="16"/>
      <c r="C630" s="16"/>
      <c r="D630" s="17"/>
      <c r="E630" s="18"/>
      <c r="F630" s="126"/>
      <c r="G630" s="126"/>
      <c r="K630" s="16"/>
      <c r="L630" s="16"/>
      <c r="M630" s="17"/>
      <c r="N630" s="18"/>
      <c r="O630" s="124">
        <f ca="1">SUMIF('LIBRO DIARIO'!$H$10:$K$157,M627,'LIBRO DIARIO'!$J$10:$J$157)</f>
        <v>0</v>
      </c>
      <c r="P630" s="125">
        <f ca="1">SUMIF('LIBRO DIARIO'!$H$10:$K$157,M627,'LIBRO DIARIO'!$K$10:$K$157)</f>
        <v>0</v>
      </c>
      <c r="R630" s="16"/>
      <c r="S630" s="16"/>
      <c r="T630" s="17"/>
      <c r="U630" s="18"/>
      <c r="V630" s="126"/>
      <c r="W630" s="126"/>
      <c r="Y630" s="16"/>
      <c r="Z630" s="16"/>
      <c r="AA630" s="17"/>
      <c r="AB630" s="18"/>
      <c r="AC630" s="126"/>
      <c r="AD630" s="126"/>
    </row>
    <row r="631" spans="2:30" ht="15" x14ac:dyDescent="0.25">
      <c r="B631" s="16"/>
      <c r="C631" s="16"/>
      <c r="D631" s="17"/>
      <c r="E631" s="18"/>
      <c r="F631" s="126"/>
      <c r="G631" s="126"/>
      <c r="K631" s="16"/>
      <c r="L631" s="16"/>
      <c r="M631" s="17"/>
      <c r="N631" s="18"/>
      <c r="O631" s="126"/>
      <c r="P631" s="126"/>
      <c r="R631" s="16"/>
      <c r="S631" s="16"/>
      <c r="T631" s="17"/>
      <c r="U631" s="18"/>
      <c r="V631" s="126"/>
      <c r="W631" s="126"/>
      <c r="Y631" s="16"/>
      <c r="Z631" s="16"/>
      <c r="AA631" s="17"/>
      <c r="AB631" s="18"/>
      <c r="AC631" s="126"/>
      <c r="AD631" s="126"/>
    </row>
    <row r="632" spans="2:30" ht="15" x14ac:dyDescent="0.25">
      <c r="B632" s="16"/>
      <c r="C632" s="16"/>
      <c r="D632" s="17"/>
      <c r="E632" s="18"/>
      <c r="F632" s="126"/>
      <c r="G632" s="126"/>
      <c r="K632" s="16"/>
      <c r="L632" s="16"/>
      <c r="M632" s="17"/>
      <c r="N632" s="18"/>
      <c r="O632" s="126"/>
      <c r="P632" s="126"/>
      <c r="R632" s="16"/>
      <c r="S632" s="16"/>
      <c r="T632" s="17"/>
      <c r="U632" s="18"/>
      <c r="V632" s="126"/>
      <c r="W632" s="126"/>
      <c r="Y632" s="16"/>
      <c r="Z632" s="16"/>
      <c r="AA632" s="17"/>
      <c r="AB632" s="18"/>
      <c r="AC632" s="126"/>
      <c r="AD632" s="126"/>
    </row>
    <row r="633" spans="2:30" ht="15" x14ac:dyDescent="0.25">
      <c r="B633" s="16"/>
      <c r="C633" s="16"/>
      <c r="D633" s="17"/>
      <c r="E633" s="18"/>
      <c r="F633" s="126"/>
      <c r="G633" s="126"/>
      <c r="K633" s="16"/>
      <c r="L633" s="16"/>
      <c r="M633" s="17"/>
      <c r="N633" s="18"/>
      <c r="O633" s="126"/>
      <c r="P633" s="126"/>
      <c r="R633" s="16"/>
      <c r="S633" s="16"/>
      <c r="T633" s="17"/>
      <c r="U633" s="18"/>
      <c r="V633" s="126"/>
      <c r="W633" s="126"/>
      <c r="Y633" s="16"/>
      <c r="Z633" s="16"/>
      <c r="AA633" s="17"/>
      <c r="AB633" s="18"/>
      <c r="AC633" s="126"/>
      <c r="AD633" s="126"/>
    </row>
    <row r="634" spans="2:30" ht="15" x14ac:dyDescent="0.25">
      <c r="B634" s="16"/>
      <c r="C634" s="16"/>
      <c r="D634" s="17"/>
      <c r="E634" s="18"/>
      <c r="F634" s="126"/>
      <c r="G634" s="126"/>
      <c r="K634" s="16"/>
      <c r="L634" s="16"/>
      <c r="M634" s="17"/>
      <c r="N634" s="18"/>
      <c r="O634" s="126"/>
      <c r="P634" s="126"/>
      <c r="R634" s="16"/>
      <c r="S634" s="16"/>
      <c r="T634" s="17"/>
      <c r="U634" s="18"/>
      <c r="V634" s="126"/>
      <c r="W634" s="126"/>
      <c r="Y634" s="16"/>
      <c r="Z634" s="16"/>
      <c r="AA634" s="17"/>
      <c r="AB634" s="18"/>
      <c r="AC634" s="126"/>
      <c r="AD634" s="126"/>
    </row>
    <row r="635" spans="2:30" ht="15" x14ac:dyDescent="0.25">
      <c r="B635" s="16"/>
      <c r="C635" s="16"/>
      <c r="D635" s="17"/>
      <c r="E635" s="18"/>
      <c r="F635" s="126"/>
      <c r="G635" s="126"/>
      <c r="K635" s="16"/>
      <c r="L635" s="16"/>
      <c r="M635" s="17"/>
      <c r="N635" s="18"/>
      <c r="O635" s="126"/>
      <c r="P635" s="126"/>
      <c r="R635" s="16"/>
      <c r="S635" s="16"/>
      <c r="T635" s="17"/>
      <c r="U635" s="18"/>
      <c r="V635" s="126"/>
      <c r="W635" s="126"/>
      <c r="Y635" s="16"/>
      <c r="Z635" s="16"/>
      <c r="AA635" s="17"/>
      <c r="AB635" s="18"/>
      <c r="AC635" s="126"/>
      <c r="AD635" s="126"/>
    </row>
    <row r="636" spans="2:30" ht="15" x14ac:dyDescent="0.25">
      <c r="B636" s="16"/>
      <c r="C636" s="16"/>
      <c r="D636" s="17"/>
      <c r="E636" s="18"/>
      <c r="F636" s="126"/>
      <c r="G636" s="126"/>
      <c r="K636" s="16"/>
      <c r="L636" s="16"/>
      <c r="M636" s="17"/>
      <c r="N636" s="18"/>
      <c r="O636" s="126"/>
      <c r="P636" s="126"/>
      <c r="R636" s="16"/>
      <c r="S636" s="16"/>
      <c r="T636" s="17"/>
      <c r="U636" s="18"/>
      <c r="V636" s="126"/>
      <c r="W636" s="126"/>
      <c r="Y636" s="16"/>
      <c r="Z636" s="16"/>
      <c r="AA636" s="17"/>
      <c r="AB636" s="18"/>
      <c r="AC636" s="126"/>
      <c r="AD636" s="126"/>
    </row>
    <row r="637" spans="2:30" ht="15" x14ac:dyDescent="0.25">
      <c r="B637" s="17"/>
      <c r="C637" s="19"/>
      <c r="D637" s="19"/>
      <c r="E637" s="18" t="s">
        <v>102</v>
      </c>
      <c r="F637" s="126"/>
      <c r="G637" s="126"/>
      <c r="K637" s="16"/>
      <c r="L637" s="16"/>
      <c r="M637" s="17"/>
      <c r="N637" s="18"/>
      <c r="O637" s="126"/>
      <c r="P637" s="126"/>
      <c r="R637" s="16"/>
      <c r="S637" s="16"/>
      <c r="T637" s="17"/>
      <c r="U637" s="18"/>
      <c r="V637" s="126"/>
      <c r="W637" s="126"/>
      <c r="Y637" s="17"/>
      <c r="Z637" s="19"/>
      <c r="AA637" s="19"/>
      <c r="AB637" s="18" t="s">
        <v>102</v>
      </c>
      <c r="AC637" s="126"/>
      <c r="AD637" s="126"/>
    </row>
    <row r="638" spans="2:30" ht="15" x14ac:dyDescent="0.25">
      <c r="B638" s="170"/>
      <c r="C638" s="170"/>
      <c r="D638" s="170"/>
      <c r="E638" s="170"/>
      <c r="F638" s="170"/>
      <c r="G638" s="170"/>
      <c r="K638" s="16"/>
      <c r="L638" s="16"/>
      <c r="M638" s="17"/>
      <c r="N638" s="18"/>
      <c r="O638" s="126"/>
      <c r="P638" s="126"/>
      <c r="R638" s="17"/>
      <c r="S638" s="19"/>
      <c r="T638" s="19"/>
      <c r="U638" s="18" t="s">
        <v>102</v>
      </c>
      <c r="V638" s="126"/>
      <c r="W638" s="126"/>
      <c r="Y638" s="170"/>
      <c r="Z638" s="170"/>
      <c r="AA638" s="170"/>
      <c r="AB638" s="170"/>
      <c r="AC638" s="170"/>
      <c r="AD638" s="170"/>
    </row>
    <row r="639" spans="2:30" ht="15" x14ac:dyDescent="0.25">
      <c r="B639" s="10" t="s">
        <v>93</v>
      </c>
      <c r="C639" s="115"/>
      <c r="D639" s="5"/>
      <c r="E639" s="4"/>
      <c r="F639" s="20" t="s">
        <v>103</v>
      </c>
      <c r="G639" s="117" t="s">
        <v>161</v>
      </c>
      <c r="K639" s="17"/>
      <c r="L639" s="19"/>
      <c r="M639" s="19"/>
      <c r="N639" s="18" t="s">
        <v>102</v>
      </c>
      <c r="O639" s="126"/>
      <c r="P639" s="126"/>
      <c r="Y639" s="10" t="s">
        <v>93</v>
      </c>
      <c r="Z639" s="115"/>
      <c r="AA639" s="5"/>
      <c r="AB639" s="4"/>
      <c r="AC639" s="20" t="s">
        <v>103</v>
      </c>
      <c r="AD639" s="117" t="s">
        <v>161</v>
      </c>
    </row>
    <row r="640" spans="2:30" x14ac:dyDescent="0.2">
      <c r="B640" s="10" t="s">
        <v>94</v>
      </c>
      <c r="C640" s="115"/>
      <c r="D640" s="5"/>
      <c r="E640" s="10"/>
      <c r="F640" s="6"/>
      <c r="G640" s="7"/>
      <c r="K640" s="170"/>
      <c r="L640" s="170"/>
      <c r="M640" s="170"/>
      <c r="N640" s="170"/>
      <c r="O640" s="170"/>
      <c r="P640" s="170"/>
      <c r="R640" s="10" t="s">
        <v>93</v>
      </c>
      <c r="S640" s="115"/>
      <c r="T640" s="5"/>
      <c r="U640" s="4"/>
      <c r="V640" s="20" t="s">
        <v>103</v>
      </c>
      <c r="W640" s="117" t="s">
        <v>161</v>
      </c>
      <c r="Y640" s="10" t="s">
        <v>94</v>
      </c>
      <c r="Z640" s="115"/>
      <c r="AA640" s="5"/>
      <c r="AB640" s="10"/>
      <c r="AC640" s="6"/>
      <c r="AD640" s="7"/>
    </row>
    <row r="641" spans="2:30" ht="13.5" thickBot="1" x14ac:dyDescent="0.25">
      <c r="B641" s="10" t="s">
        <v>96</v>
      </c>
      <c r="C641" s="10"/>
      <c r="D641" s="4"/>
      <c r="E641" s="123"/>
      <c r="F641" s="12"/>
      <c r="G641" s="13"/>
      <c r="K641" s="10" t="s">
        <v>93</v>
      </c>
      <c r="L641" s="115"/>
      <c r="M641" s="5"/>
      <c r="N641" s="4"/>
      <c r="O641" s="20" t="s">
        <v>103</v>
      </c>
      <c r="P641" s="117" t="s">
        <v>161</v>
      </c>
      <c r="R641" s="10" t="s">
        <v>94</v>
      </c>
      <c r="S641" s="115"/>
      <c r="T641" s="5"/>
      <c r="U641" s="10"/>
      <c r="V641" s="6"/>
      <c r="W641" s="7"/>
      <c r="Y641" s="10" t="s">
        <v>96</v>
      </c>
      <c r="Z641" s="10"/>
      <c r="AA641" s="4"/>
      <c r="AB641" s="123"/>
      <c r="AC641" s="12"/>
      <c r="AD641" s="13"/>
    </row>
    <row r="642" spans="2:30" ht="13.5" thickBot="1" x14ac:dyDescent="0.25">
      <c r="B642" s="2"/>
      <c r="C642" s="2"/>
      <c r="D642" s="134">
        <v>0</v>
      </c>
      <c r="E642" s="116" t="e">
        <f>VLOOKUP(D642,'PLAN CONT'!$B$3:$C$1423,2,0)</f>
        <v>#N/A</v>
      </c>
      <c r="F642" s="9"/>
      <c r="G642" s="8"/>
      <c r="K642" s="10" t="s">
        <v>94</v>
      </c>
      <c r="L642" s="115"/>
      <c r="M642" s="5"/>
      <c r="N642" s="10"/>
      <c r="O642" s="6"/>
      <c r="P642" s="7"/>
      <c r="R642" s="10" t="s">
        <v>96</v>
      </c>
      <c r="S642" s="10"/>
      <c r="T642" s="4"/>
      <c r="U642" s="123"/>
      <c r="V642" s="12"/>
      <c r="W642" s="13"/>
      <c r="Y642" s="2"/>
      <c r="Z642" s="2"/>
      <c r="AA642" s="134">
        <v>0</v>
      </c>
      <c r="AB642" s="116" t="e">
        <f>VLOOKUP(AA642,'PLAN CONT'!$B$3:$C$1423,2,0)</f>
        <v>#N/A</v>
      </c>
      <c r="AC642" s="9"/>
      <c r="AD642" s="8"/>
    </row>
    <row r="643" spans="2:30" ht="13.5" thickBot="1" x14ac:dyDescent="0.25">
      <c r="B643" s="1091" t="s">
        <v>100</v>
      </c>
      <c r="C643" s="1093" t="s">
        <v>101</v>
      </c>
      <c r="D643" s="1095" t="s">
        <v>97</v>
      </c>
      <c r="E643" s="1096"/>
      <c r="F643" s="1098" t="s">
        <v>98</v>
      </c>
      <c r="G643" s="1099"/>
      <c r="K643" s="10" t="s">
        <v>96</v>
      </c>
      <c r="L643" s="10"/>
      <c r="M643" s="4"/>
      <c r="N643" s="123"/>
      <c r="O643" s="12"/>
      <c r="P643" s="13"/>
      <c r="R643" s="2"/>
      <c r="S643" s="2"/>
      <c r="T643" s="134">
        <v>0</v>
      </c>
      <c r="U643" s="116" t="e">
        <f>VLOOKUP(T643,'PLAN CONT'!$B$3:$C$1423,2,0)</f>
        <v>#N/A</v>
      </c>
      <c r="V643" s="9"/>
      <c r="W643" s="8"/>
      <c r="Y643" s="1091" t="s">
        <v>100</v>
      </c>
      <c r="Z643" s="1093" t="s">
        <v>101</v>
      </c>
      <c r="AA643" s="1095" t="s">
        <v>97</v>
      </c>
      <c r="AB643" s="1096"/>
      <c r="AC643" s="1098" t="s">
        <v>98</v>
      </c>
      <c r="AD643" s="1099"/>
    </row>
    <row r="644" spans="2:30" ht="13.5" thickBot="1" x14ac:dyDescent="0.25">
      <c r="B644" s="1092"/>
      <c r="C644" s="1094"/>
      <c r="D644" s="1095"/>
      <c r="E644" s="1097"/>
      <c r="F644" s="133" t="s">
        <v>28</v>
      </c>
      <c r="G644" s="551" t="s">
        <v>29</v>
      </c>
      <c r="K644" s="2"/>
      <c r="L644" s="2"/>
      <c r="M644" s="134">
        <v>0</v>
      </c>
      <c r="N644" s="116" t="e">
        <f>VLOOKUP(M644,'PLAN CONT'!$B$3:$C$1423,2,0)</f>
        <v>#N/A</v>
      </c>
      <c r="O644" s="9"/>
      <c r="P644" s="8"/>
      <c r="R644" s="1091" t="s">
        <v>100</v>
      </c>
      <c r="S644" s="1093" t="s">
        <v>101</v>
      </c>
      <c r="T644" s="1095" t="s">
        <v>97</v>
      </c>
      <c r="U644" s="1096"/>
      <c r="V644" s="1098" t="s">
        <v>98</v>
      </c>
      <c r="W644" s="1099"/>
      <c r="Y644" s="1092"/>
      <c r="Z644" s="1094"/>
      <c r="AA644" s="1095"/>
      <c r="AB644" s="1097"/>
      <c r="AC644" s="133" t="s">
        <v>28</v>
      </c>
      <c r="AD644" s="551" t="s">
        <v>29</v>
      </c>
    </row>
    <row r="645" spans="2:30" ht="15" x14ac:dyDescent="0.25">
      <c r="B645" s="16"/>
      <c r="C645" s="16"/>
      <c r="D645" s="17"/>
      <c r="E645" s="18"/>
      <c r="F645" s="124">
        <f ca="1">SUMIF('LIBRO DIARIO'!$H$10:$K$157,D642,'LIBRO DIARIO'!$J$10:$J$157)</f>
        <v>0</v>
      </c>
      <c r="G645" s="125">
        <f ca="1">SUMIF('LIBRO DIARIO'!$H$10:$K$157,D642,'LIBRO DIARIO'!$K$10:$K$157)</f>
        <v>0</v>
      </c>
      <c r="K645" s="1091" t="s">
        <v>100</v>
      </c>
      <c r="L645" s="1093" t="s">
        <v>101</v>
      </c>
      <c r="M645" s="1095" t="s">
        <v>97</v>
      </c>
      <c r="N645" s="1096"/>
      <c r="O645" s="1098" t="s">
        <v>98</v>
      </c>
      <c r="P645" s="1099"/>
      <c r="R645" s="1092"/>
      <c r="S645" s="1094"/>
      <c r="T645" s="1095"/>
      <c r="U645" s="1097"/>
      <c r="V645" s="133" t="s">
        <v>28</v>
      </c>
      <c r="W645" s="551" t="s">
        <v>29</v>
      </c>
      <c r="Y645" s="16"/>
      <c r="Z645" s="16"/>
      <c r="AA645" s="17"/>
      <c r="AB645" s="18"/>
      <c r="AC645" s="124">
        <f ca="1">SUMIF('LIBRO DIARIO'!$H$10:$K$157,AA642,'LIBRO DIARIO'!$J$10:$J$157)</f>
        <v>0</v>
      </c>
      <c r="AD645" s="125">
        <f ca="1">SUMIF('LIBRO DIARIO'!$H$10:$K$157,AA642,'LIBRO DIARIO'!$K$10:$K$157)</f>
        <v>0</v>
      </c>
    </row>
    <row r="646" spans="2:30" ht="15" x14ac:dyDescent="0.25">
      <c r="B646" s="16"/>
      <c r="C646" s="16"/>
      <c r="D646" s="17"/>
      <c r="E646" s="18"/>
      <c r="F646" s="126"/>
      <c r="G646" s="126"/>
      <c r="K646" s="1092"/>
      <c r="L646" s="1094"/>
      <c r="M646" s="1095"/>
      <c r="N646" s="1097"/>
      <c r="O646" s="133" t="s">
        <v>28</v>
      </c>
      <c r="P646" s="551" t="s">
        <v>29</v>
      </c>
      <c r="R646" s="16"/>
      <c r="S646" s="16"/>
      <c r="T646" s="17"/>
      <c r="U646" s="18"/>
      <c r="V646" s="124">
        <f ca="1">SUMIF('LIBRO DIARIO'!$H$10:$K$157,T643,'LIBRO DIARIO'!$J$10:$J$157)</f>
        <v>0</v>
      </c>
      <c r="W646" s="125">
        <f ca="1">SUMIF('LIBRO DIARIO'!$H$10:$K$157,T643,'LIBRO DIARIO'!$K$10:$K$157)</f>
        <v>0</v>
      </c>
      <c r="Y646" s="16"/>
      <c r="Z646" s="16"/>
      <c r="AA646" s="17"/>
      <c r="AB646" s="18"/>
      <c r="AC646" s="126"/>
      <c r="AD646" s="126"/>
    </row>
    <row r="647" spans="2:30" ht="15" x14ac:dyDescent="0.25">
      <c r="B647" s="16"/>
      <c r="C647" s="16"/>
      <c r="D647" s="17"/>
      <c r="E647" s="18"/>
      <c r="F647" s="126"/>
      <c r="G647" s="126"/>
      <c r="K647" s="16"/>
      <c r="L647" s="16"/>
      <c r="M647" s="17"/>
      <c r="N647" s="18"/>
      <c r="O647" s="124">
        <f ca="1">SUMIF('LIBRO DIARIO'!$H$10:$K$157,M644,'LIBRO DIARIO'!$J$10:$J$157)</f>
        <v>0</v>
      </c>
      <c r="P647" s="125">
        <f ca="1">SUMIF('LIBRO DIARIO'!$H$10:$K$157,M644,'LIBRO DIARIO'!$K$10:$K$157)</f>
        <v>0</v>
      </c>
      <c r="R647" s="16"/>
      <c r="S647" s="16"/>
      <c r="T647" s="17"/>
      <c r="U647" s="18"/>
      <c r="V647" s="126"/>
      <c r="W647" s="126"/>
      <c r="Y647" s="16"/>
      <c r="Z647" s="16"/>
      <c r="AA647" s="17"/>
      <c r="AB647" s="18"/>
      <c r="AC647" s="126"/>
      <c r="AD647" s="126"/>
    </row>
    <row r="648" spans="2:30" ht="15" x14ac:dyDescent="0.25">
      <c r="B648" s="16"/>
      <c r="C648" s="16"/>
      <c r="D648" s="17"/>
      <c r="E648" s="18"/>
      <c r="F648" s="126"/>
      <c r="G648" s="126"/>
      <c r="K648" s="16"/>
      <c r="L648" s="16"/>
      <c r="M648" s="17"/>
      <c r="N648" s="18"/>
      <c r="O648" s="126"/>
      <c r="P648" s="126"/>
      <c r="R648" s="16"/>
      <c r="S648" s="16"/>
      <c r="T648" s="17"/>
      <c r="U648" s="18"/>
      <c r="V648" s="126"/>
      <c r="W648" s="126"/>
      <c r="Y648" s="16"/>
      <c r="Z648" s="16"/>
      <c r="AA648" s="17"/>
      <c r="AB648" s="18"/>
      <c r="AC648" s="126"/>
      <c r="AD648" s="126"/>
    </row>
    <row r="649" spans="2:30" ht="15" x14ac:dyDescent="0.25">
      <c r="B649" s="16"/>
      <c r="C649" s="16"/>
      <c r="D649" s="17"/>
      <c r="E649" s="18"/>
      <c r="F649" s="126"/>
      <c r="G649" s="126"/>
      <c r="K649" s="16"/>
      <c r="L649" s="16"/>
      <c r="M649" s="17"/>
      <c r="N649" s="18"/>
      <c r="O649" s="126"/>
      <c r="P649" s="126"/>
      <c r="R649" s="16"/>
      <c r="S649" s="16"/>
      <c r="T649" s="17"/>
      <c r="U649" s="18"/>
      <c r="V649" s="126"/>
      <c r="W649" s="126"/>
      <c r="Y649" s="16"/>
      <c r="Z649" s="16"/>
      <c r="AA649" s="17"/>
      <c r="AB649" s="18"/>
      <c r="AC649" s="126"/>
      <c r="AD649" s="126"/>
    </row>
    <row r="650" spans="2:30" ht="15" x14ac:dyDescent="0.25">
      <c r="B650" s="16"/>
      <c r="C650" s="16"/>
      <c r="D650" s="17"/>
      <c r="E650" s="18"/>
      <c r="F650" s="126"/>
      <c r="G650" s="126"/>
      <c r="K650" s="16"/>
      <c r="L650" s="16"/>
      <c r="M650" s="17"/>
      <c r="N650" s="18"/>
      <c r="O650" s="126"/>
      <c r="P650" s="126"/>
      <c r="R650" s="16"/>
      <c r="S650" s="16"/>
      <c r="T650" s="17"/>
      <c r="U650" s="18"/>
      <c r="V650" s="126"/>
      <c r="W650" s="126"/>
      <c r="Y650" s="16"/>
      <c r="Z650" s="16"/>
      <c r="AA650" s="17"/>
      <c r="AB650" s="18"/>
      <c r="AC650" s="126"/>
      <c r="AD650" s="126"/>
    </row>
    <row r="651" spans="2:30" ht="15" x14ac:dyDescent="0.25">
      <c r="B651" s="16"/>
      <c r="C651" s="16"/>
      <c r="D651" s="17"/>
      <c r="E651" s="18"/>
      <c r="F651" s="126"/>
      <c r="G651" s="126"/>
      <c r="K651" s="16"/>
      <c r="L651" s="16"/>
      <c r="M651" s="17"/>
      <c r="N651" s="18"/>
      <c r="O651" s="126"/>
      <c r="P651" s="126"/>
      <c r="R651" s="16"/>
      <c r="S651" s="16"/>
      <c r="T651" s="17"/>
      <c r="U651" s="18"/>
      <c r="V651" s="126"/>
      <c r="W651" s="126"/>
      <c r="Y651" s="16"/>
      <c r="Z651" s="16"/>
      <c r="AA651" s="17"/>
      <c r="AB651" s="18"/>
      <c r="AC651" s="126"/>
      <c r="AD651" s="126"/>
    </row>
    <row r="652" spans="2:30" ht="15" x14ac:dyDescent="0.25">
      <c r="B652" s="16"/>
      <c r="C652" s="16"/>
      <c r="D652" s="17"/>
      <c r="E652" s="18"/>
      <c r="F652" s="126"/>
      <c r="G652" s="126"/>
      <c r="K652" s="16"/>
      <c r="L652" s="16"/>
      <c r="M652" s="17"/>
      <c r="N652" s="18"/>
      <c r="O652" s="126"/>
      <c r="P652" s="126"/>
      <c r="R652" s="16"/>
      <c r="S652" s="16"/>
      <c r="T652" s="17"/>
      <c r="U652" s="18"/>
      <c r="V652" s="126"/>
      <c r="W652" s="126"/>
      <c r="Y652" s="16"/>
      <c r="Z652" s="16"/>
      <c r="AA652" s="17"/>
      <c r="AB652" s="18"/>
      <c r="AC652" s="126"/>
      <c r="AD652" s="126"/>
    </row>
    <row r="653" spans="2:30" ht="15" x14ac:dyDescent="0.25">
      <c r="B653" s="16"/>
      <c r="C653" s="16"/>
      <c r="D653" s="17"/>
      <c r="E653" s="18"/>
      <c r="F653" s="126"/>
      <c r="G653" s="126"/>
      <c r="K653" s="16"/>
      <c r="L653" s="16"/>
      <c r="M653" s="17"/>
      <c r="N653" s="18"/>
      <c r="O653" s="126"/>
      <c r="P653" s="126"/>
      <c r="R653" s="16"/>
      <c r="S653" s="16"/>
      <c r="T653" s="17"/>
      <c r="U653" s="18"/>
      <c r="V653" s="126"/>
      <c r="W653" s="126"/>
      <c r="Y653" s="16"/>
      <c r="Z653" s="16"/>
      <c r="AA653" s="17"/>
      <c r="AB653" s="18"/>
      <c r="AC653" s="126"/>
      <c r="AD653" s="126"/>
    </row>
    <row r="654" spans="2:30" ht="15" x14ac:dyDescent="0.25">
      <c r="B654" s="17"/>
      <c r="C654" s="19"/>
      <c r="D654" s="19"/>
      <c r="E654" s="18" t="s">
        <v>102</v>
      </c>
      <c r="F654" s="126"/>
      <c r="G654" s="126"/>
      <c r="K654" s="16"/>
      <c r="L654" s="16"/>
      <c r="M654" s="17"/>
      <c r="N654" s="18"/>
      <c r="O654" s="126"/>
      <c r="P654" s="126"/>
      <c r="R654" s="16"/>
      <c r="S654" s="16"/>
      <c r="T654" s="17"/>
      <c r="U654" s="18"/>
      <c r="V654" s="126"/>
      <c r="W654" s="126"/>
      <c r="Y654" s="17"/>
      <c r="Z654" s="19"/>
      <c r="AA654" s="19"/>
      <c r="AB654" s="18" t="s">
        <v>102</v>
      </c>
      <c r="AC654" s="126"/>
      <c r="AD654" s="126"/>
    </row>
    <row r="655" spans="2:30" ht="15" x14ac:dyDescent="0.25">
      <c r="B655" s="170"/>
      <c r="C655" s="170"/>
      <c r="D655" s="170"/>
      <c r="E655" s="170"/>
      <c r="F655" s="170"/>
      <c r="G655" s="170"/>
      <c r="K655" s="16"/>
      <c r="L655" s="16"/>
      <c r="M655" s="17"/>
      <c r="N655" s="18"/>
      <c r="O655" s="126"/>
      <c r="P655" s="126"/>
      <c r="R655" s="17"/>
      <c r="S655" s="19"/>
      <c r="T655" s="19"/>
      <c r="U655" s="18" t="s">
        <v>102</v>
      </c>
      <c r="V655" s="126"/>
      <c r="W655" s="126"/>
      <c r="Y655" s="170"/>
      <c r="Z655" s="170"/>
      <c r="AA655" s="170"/>
      <c r="AB655" s="170"/>
      <c r="AC655" s="170"/>
      <c r="AD655" s="170"/>
    </row>
    <row r="656" spans="2:30" ht="15" x14ac:dyDescent="0.25">
      <c r="B656" s="10" t="s">
        <v>93</v>
      </c>
      <c r="C656" s="115"/>
      <c r="D656" s="5"/>
      <c r="E656" s="4"/>
      <c r="F656" s="20" t="s">
        <v>103</v>
      </c>
      <c r="G656" s="117" t="s">
        <v>161</v>
      </c>
      <c r="K656" s="17"/>
      <c r="L656" s="19"/>
      <c r="M656" s="19"/>
      <c r="N656" s="18" t="s">
        <v>102</v>
      </c>
      <c r="O656" s="126"/>
      <c r="P656" s="126"/>
      <c r="Y656" s="10" t="s">
        <v>93</v>
      </c>
      <c r="Z656" s="115"/>
      <c r="AA656" s="5"/>
      <c r="AB656" s="4"/>
      <c r="AC656" s="20" t="s">
        <v>103</v>
      </c>
      <c r="AD656" s="117" t="s">
        <v>161</v>
      </c>
    </row>
    <row r="657" spans="2:30" x14ac:dyDescent="0.2">
      <c r="B657" s="10" t="s">
        <v>94</v>
      </c>
      <c r="C657" s="115"/>
      <c r="D657" s="5"/>
      <c r="E657" s="10"/>
      <c r="F657" s="6"/>
      <c r="G657" s="7"/>
      <c r="K657" s="170"/>
      <c r="L657" s="170"/>
      <c r="M657" s="170"/>
      <c r="N657" s="170"/>
      <c r="O657" s="170"/>
      <c r="P657" s="170"/>
      <c r="R657" s="10" t="s">
        <v>93</v>
      </c>
      <c r="S657" s="115"/>
      <c r="T657" s="5"/>
      <c r="U657" s="4"/>
      <c r="V657" s="20" t="s">
        <v>103</v>
      </c>
      <c r="W657" s="117" t="s">
        <v>161</v>
      </c>
      <c r="Y657" s="10" t="s">
        <v>94</v>
      </c>
      <c r="Z657" s="115"/>
      <c r="AA657" s="5"/>
      <c r="AB657" s="10"/>
      <c r="AC657" s="6"/>
      <c r="AD657" s="7"/>
    </row>
    <row r="658" spans="2:30" ht="13.5" thickBot="1" x14ac:dyDescent="0.25">
      <c r="B658" s="10" t="s">
        <v>96</v>
      </c>
      <c r="C658" s="10"/>
      <c r="D658" s="4"/>
      <c r="E658" s="123"/>
      <c r="F658" s="12"/>
      <c r="G658" s="13"/>
      <c r="K658" s="10" t="s">
        <v>93</v>
      </c>
      <c r="L658" s="115"/>
      <c r="M658" s="5"/>
      <c r="N658" s="4"/>
      <c r="O658" s="20" t="s">
        <v>103</v>
      </c>
      <c r="P658" s="117" t="s">
        <v>161</v>
      </c>
      <c r="R658" s="10" t="s">
        <v>94</v>
      </c>
      <c r="S658" s="115"/>
      <c r="T658" s="5"/>
      <c r="U658" s="10"/>
      <c r="V658" s="6"/>
      <c r="W658" s="7"/>
      <c r="Y658" s="10" t="s">
        <v>96</v>
      </c>
      <c r="Z658" s="10"/>
      <c r="AA658" s="4"/>
      <c r="AB658" s="123"/>
      <c r="AC658" s="12"/>
      <c r="AD658" s="13"/>
    </row>
    <row r="659" spans="2:30" ht="13.5" thickBot="1" x14ac:dyDescent="0.25">
      <c r="B659" s="2"/>
      <c r="C659" s="2"/>
      <c r="D659" s="134">
        <v>0</v>
      </c>
      <c r="E659" s="116" t="e">
        <f>VLOOKUP(D659,'PLAN CONT'!$B$3:$C$1423,2,0)</f>
        <v>#N/A</v>
      </c>
      <c r="F659" s="9"/>
      <c r="G659" s="8"/>
      <c r="K659" s="10" t="s">
        <v>94</v>
      </c>
      <c r="L659" s="115"/>
      <c r="M659" s="5"/>
      <c r="N659" s="10"/>
      <c r="O659" s="6"/>
      <c r="P659" s="7"/>
      <c r="R659" s="10" t="s">
        <v>96</v>
      </c>
      <c r="S659" s="10"/>
      <c r="T659" s="4"/>
      <c r="U659" s="123"/>
      <c r="V659" s="12"/>
      <c r="W659" s="13"/>
      <c r="Y659" s="2"/>
      <c r="Z659" s="2"/>
      <c r="AA659" s="134">
        <v>0</v>
      </c>
      <c r="AB659" s="116" t="e">
        <f>VLOOKUP(AA659,'PLAN CONT'!$B$3:$C$1423,2,0)</f>
        <v>#N/A</v>
      </c>
      <c r="AC659" s="9"/>
      <c r="AD659" s="8"/>
    </row>
    <row r="660" spans="2:30" ht="13.5" thickBot="1" x14ac:dyDescent="0.25">
      <c r="B660" s="1091" t="s">
        <v>100</v>
      </c>
      <c r="C660" s="1093" t="s">
        <v>101</v>
      </c>
      <c r="D660" s="1095" t="s">
        <v>97</v>
      </c>
      <c r="E660" s="1096"/>
      <c r="F660" s="1098" t="s">
        <v>98</v>
      </c>
      <c r="G660" s="1099"/>
      <c r="K660" s="10" t="s">
        <v>96</v>
      </c>
      <c r="L660" s="10"/>
      <c r="M660" s="4"/>
      <c r="N660" s="123"/>
      <c r="O660" s="12"/>
      <c r="P660" s="13"/>
      <c r="R660" s="2"/>
      <c r="S660" s="2"/>
      <c r="T660" s="134">
        <v>0</v>
      </c>
      <c r="U660" s="116" t="e">
        <f>VLOOKUP(T660,'PLAN CONT'!$B$3:$C$1423,2,0)</f>
        <v>#N/A</v>
      </c>
      <c r="V660" s="9"/>
      <c r="W660" s="8"/>
      <c r="Y660" s="1091" t="s">
        <v>100</v>
      </c>
      <c r="Z660" s="1093" t="s">
        <v>101</v>
      </c>
      <c r="AA660" s="1095" t="s">
        <v>97</v>
      </c>
      <c r="AB660" s="1096"/>
      <c r="AC660" s="1098" t="s">
        <v>98</v>
      </c>
      <c r="AD660" s="1099"/>
    </row>
    <row r="661" spans="2:30" ht="13.5" thickBot="1" x14ac:dyDescent="0.25">
      <c r="B661" s="1092"/>
      <c r="C661" s="1094"/>
      <c r="D661" s="1095"/>
      <c r="E661" s="1097"/>
      <c r="F661" s="133" t="s">
        <v>28</v>
      </c>
      <c r="G661" s="551" t="s">
        <v>29</v>
      </c>
      <c r="K661" s="2"/>
      <c r="L661" s="2"/>
      <c r="M661" s="134">
        <v>0</v>
      </c>
      <c r="N661" s="116" t="e">
        <f>VLOOKUP(M661,'PLAN CONT'!$B$3:$C$1423,2,0)</f>
        <v>#N/A</v>
      </c>
      <c r="O661" s="9"/>
      <c r="P661" s="8"/>
      <c r="R661" s="1091" t="s">
        <v>100</v>
      </c>
      <c r="S661" s="1093" t="s">
        <v>101</v>
      </c>
      <c r="T661" s="1095" t="s">
        <v>97</v>
      </c>
      <c r="U661" s="1096"/>
      <c r="V661" s="1098" t="s">
        <v>98</v>
      </c>
      <c r="W661" s="1099"/>
      <c r="Y661" s="1092"/>
      <c r="Z661" s="1094"/>
      <c r="AA661" s="1095"/>
      <c r="AB661" s="1097"/>
      <c r="AC661" s="133" t="s">
        <v>28</v>
      </c>
      <c r="AD661" s="551" t="s">
        <v>29</v>
      </c>
    </row>
    <row r="662" spans="2:30" ht="15" x14ac:dyDescent="0.25">
      <c r="B662" s="16"/>
      <c r="C662" s="16"/>
      <c r="D662" s="17"/>
      <c r="E662" s="18"/>
      <c r="F662" s="124">
        <f ca="1">SUMIF('LIBRO DIARIO'!$H$10:$K$157,D659,'LIBRO DIARIO'!$J$10:$J$157)</f>
        <v>0</v>
      </c>
      <c r="G662" s="125">
        <f ca="1">SUMIF('LIBRO DIARIO'!$H$10:$K$157,D659,'LIBRO DIARIO'!$K$10:$K$157)</f>
        <v>0</v>
      </c>
      <c r="K662" s="1091" t="s">
        <v>100</v>
      </c>
      <c r="L662" s="1093" t="s">
        <v>101</v>
      </c>
      <c r="M662" s="1095" t="s">
        <v>97</v>
      </c>
      <c r="N662" s="1096"/>
      <c r="O662" s="1098" t="s">
        <v>98</v>
      </c>
      <c r="P662" s="1099"/>
      <c r="R662" s="1092"/>
      <c r="S662" s="1094"/>
      <c r="T662" s="1095"/>
      <c r="U662" s="1097"/>
      <c r="V662" s="133" t="s">
        <v>28</v>
      </c>
      <c r="W662" s="551" t="s">
        <v>29</v>
      </c>
      <c r="Y662" s="16"/>
      <c r="Z662" s="16"/>
      <c r="AA662" s="17"/>
      <c r="AB662" s="18"/>
      <c r="AC662" s="124">
        <f ca="1">SUMIF('LIBRO DIARIO'!$H$10:$K$157,AA659,'LIBRO DIARIO'!$J$10:$J$157)</f>
        <v>0</v>
      </c>
      <c r="AD662" s="125">
        <f ca="1">SUMIF('LIBRO DIARIO'!$H$10:$K$157,AA659,'LIBRO DIARIO'!$K$10:$K$157)</f>
        <v>0</v>
      </c>
    </row>
    <row r="663" spans="2:30" ht="15" x14ac:dyDescent="0.25">
      <c r="B663" s="16"/>
      <c r="C663" s="16"/>
      <c r="D663" s="17"/>
      <c r="E663" s="18"/>
      <c r="F663" s="126"/>
      <c r="G663" s="126"/>
      <c r="K663" s="1092"/>
      <c r="L663" s="1094"/>
      <c r="M663" s="1095"/>
      <c r="N663" s="1097"/>
      <c r="O663" s="133" t="s">
        <v>28</v>
      </c>
      <c r="P663" s="551" t="s">
        <v>29</v>
      </c>
      <c r="R663" s="16"/>
      <c r="S663" s="16"/>
      <c r="T663" s="17"/>
      <c r="U663" s="18"/>
      <c r="V663" s="124">
        <f ca="1">SUMIF('LIBRO DIARIO'!$H$10:$K$157,T660,'LIBRO DIARIO'!$J$10:$J$157)</f>
        <v>0</v>
      </c>
      <c r="W663" s="125">
        <f ca="1">SUMIF('LIBRO DIARIO'!$H$10:$K$157,T660,'LIBRO DIARIO'!$K$10:$K$157)</f>
        <v>0</v>
      </c>
      <c r="Y663" s="16"/>
      <c r="Z663" s="16"/>
      <c r="AA663" s="17"/>
      <c r="AB663" s="18"/>
      <c r="AC663" s="126"/>
      <c r="AD663" s="126"/>
    </row>
    <row r="664" spans="2:30" ht="15" x14ac:dyDescent="0.25">
      <c r="B664" s="16"/>
      <c r="C664" s="16"/>
      <c r="D664" s="17"/>
      <c r="E664" s="18"/>
      <c r="F664" s="126"/>
      <c r="G664" s="126"/>
      <c r="K664" s="16"/>
      <c r="L664" s="16"/>
      <c r="M664" s="17"/>
      <c r="N664" s="18"/>
      <c r="O664" s="124">
        <f ca="1">SUMIF('LIBRO DIARIO'!$H$10:$K$157,M661,'LIBRO DIARIO'!$J$10:$J$157)</f>
        <v>0</v>
      </c>
      <c r="P664" s="125">
        <f ca="1">SUMIF('LIBRO DIARIO'!$H$10:$K$157,M661,'LIBRO DIARIO'!$K$10:$K$157)</f>
        <v>0</v>
      </c>
      <c r="R664" s="16"/>
      <c r="S664" s="16"/>
      <c r="T664" s="17"/>
      <c r="U664" s="18"/>
      <c r="V664" s="126"/>
      <c r="W664" s="126"/>
      <c r="Y664" s="16"/>
      <c r="Z664" s="16"/>
      <c r="AA664" s="17"/>
      <c r="AB664" s="18"/>
      <c r="AC664" s="126"/>
      <c r="AD664" s="126"/>
    </row>
    <row r="665" spans="2:30" ht="15" x14ac:dyDescent="0.25">
      <c r="B665" s="16"/>
      <c r="C665" s="16"/>
      <c r="D665" s="17"/>
      <c r="E665" s="18"/>
      <c r="F665" s="126"/>
      <c r="G665" s="126"/>
      <c r="K665" s="16"/>
      <c r="L665" s="16"/>
      <c r="M665" s="17"/>
      <c r="N665" s="18"/>
      <c r="O665" s="126"/>
      <c r="P665" s="126"/>
      <c r="R665" s="16"/>
      <c r="S665" s="16"/>
      <c r="T665" s="17"/>
      <c r="U665" s="18"/>
      <c r="V665" s="126"/>
      <c r="W665" s="126"/>
      <c r="Y665" s="16"/>
      <c r="Z665" s="16"/>
      <c r="AA665" s="17"/>
      <c r="AB665" s="18"/>
      <c r="AC665" s="126"/>
      <c r="AD665" s="126"/>
    </row>
    <row r="666" spans="2:30" ht="15" x14ac:dyDescent="0.25">
      <c r="B666" s="16"/>
      <c r="C666" s="16"/>
      <c r="D666" s="17"/>
      <c r="E666" s="18"/>
      <c r="F666" s="126"/>
      <c r="G666" s="126"/>
      <c r="K666" s="16"/>
      <c r="L666" s="16"/>
      <c r="M666" s="17"/>
      <c r="N666" s="18"/>
      <c r="O666" s="126"/>
      <c r="P666" s="126"/>
      <c r="R666" s="16"/>
      <c r="S666" s="16"/>
      <c r="T666" s="17"/>
      <c r="U666" s="18"/>
      <c r="V666" s="126"/>
      <c r="W666" s="126"/>
      <c r="Y666" s="16"/>
      <c r="Z666" s="16"/>
      <c r="AA666" s="17"/>
      <c r="AB666" s="18"/>
      <c r="AC666" s="126"/>
      <c r="AD666" s="126"/>
    </row>
    <row r="667" spans="2:30" ht="15" x14ac:dyDescent="0.25">
      <c r="B667" s="16"/>
      <c r="C667" s="16"/>
      <c r="D667" s="17"/>
      <c r="E667" s="18"/>
      <c r="F667" s="126"/>
      <c r="G667" s="126"/>
      <c r="K667" s="16"/>
      <c r="L667" s="16"/>
      <c r="M667" s="17"/>
      <c r="N667" s="18"/>
      <c r="O667" s="126"/>
      <c r="P667" s="126"/>
      <c r="R667" s="16"/>
      <c r="S667" s="16"/>
      <c r="T667" s="17"/>
      <c r="U667" s="18"/>
      <c r="V667" s="126"/>
      <c r="W667" s="126"/>
      <c r="Y667" s="16"/>
      <c r="Z667" s="16"/>
      <c r="AA667" s="17"/>
      <c r="AB667" s="18"/>
      <c r="AC667" s="126"/>
      <c r="AD667" s="126"/>
    </row>
    <row r="668" spans="2:30" ht="15" x14ac:dyDescent="0.25">
      <c r="B668" s="16"/>
      <c r="C668" s="16"/>
      <c r="D668" s="17"/>
      <c r="E668" s="18"/>
      <c r="F668" s="126"/>
      <c r="G668" s="126"/>
      <c r="K668" s="16"/>
      <c r="L668" s="16"/>
      <c r="M668" s="17"/>
      <c r="N668" s="18"/>
      <c r="O668" s="126"/>
      <c r="P668" s="126"/>
      <c r="R668" s="16"/>
      <c r="S668" s="16"/>
      <c r="T668" s="17"/>
      <c r="U668" s="18"/>
      <c r="V668" s="126"/>
      <c r="W668" s="126"/>
      <c r="Y668" s="16"/>
      <c r="Z668" s="16"/>
      <c r="AA668" s="17"/>
      <c r="AB668" s="18"/>
      <c r="AC668" s="126"/>
      <c r="AD668" s="126"/>
    </row>
    <row r="669" spans="2:30" ht="15" x14ac:dyDescent="0.25">
      <c r="B669" s="16"/>
      <c r="C669" s="16"/>
      <c r="D669" s="17"/>
      <c r="E669" s="18"/>
      <c r="F669" s="126"/>
      <c r="G669" s="126"/>
      <c r="K669" s="16"/>
      <c r="L669" s="16"/>
      <c r="M669" s="17"/>
      <c r="N669" s="18"/>
      <c r="O669" s="126"/>
      <c r="P669" s="126"/>
      <c r="R669" s="16"/>
      <c r="S669" s="16"/>
      <c r="T669" s="17"/>
      <c r="U669" s="18"/>
      <c r="V669" s="126"/>
      <c r="W669" s="126"/>
      <c r="Y669" s="16"/>
      <c r="Z669" s="16"/>
      <c r="AA669" s="17"/>
      <c r="AB669" s="18"/>
      <c r="AC669" s="126"/>
      <c r="AD669" s="126"/>
    </row>
    <row r="670" spans="2:30" ht="15" x14ac:dyDescent="0.25">
      <c r="B670" s="16"/>
      <c r="C670" s="16"/>
      <c r="D670" s="17"/>
      <c r="E670" s="18"/>
      <c r="F670" s="126"/>
      <c r="G670" s="126"/>
      <c r="K670" s="16"/>
      <c r="L670" s="16"/>
      <c r="M670" s="17"/>
      <c r="N670" s="18"/>
      <c r="O670" s="126"/>
      <c r="P670" s="126"/>
      <c r="R670" s="16"/>
      <c r="S670" s="16"/>
      <c r="T670" s="17"/>
      <c r="U670" s="18"/>
      <c r="V670" s="126"/>
      <c r="W670" s="126"/>
      <c r="Y670" s="16"/>
      <c r="Z670" s="16"/>
      <c r="AA670" s="17"/>
      <c r="AB670" s="18"/>
      <c r="AC670" s="126"/>
      <c r="AD670" s="126"/>
    </row>
    <row r="671" spans="2:30" ht="15" x14ac:dyDescent="0.25">
      <c r="B671" s="17"/>
      <c r="C671" s="19"/>
      <c r="D671" s="19"/>
      <c r="E671" s="18" t="s">
        <v>102</v>
      </c>
      <c r="F671" s="126"/>
      <c r="G671" s="126"/>
      <c r="K671" s="16"/>
      <c r="L671" s="16"/>
      <c r="M671" s="17"/>
      <c r="N671" s="18"/>
      <c r="O671" s="126"/>
      <c r="P671" s="126"/>
      <c r="R671" s="16"/>
      <c r="S671" s="16"/>
      <c r="T671" s="17"/>
      <c r="U671" s="18"/>
      <c r="V671" s="126"/>
      <c r="W671" s="126"/>
      <c r="Y671" s="17"/>
      <c r="Z671" s="19"/>
      <c r="AA671" s="19"/>
      <c r="AB671" s="18" t="s">
        <v>102</v>
      </c>
      <c r="AC671" s="126"/>
      <c r="AD671" s="126"/>
    </row>
    <row r="672" spans="2:30" ht="15" x14ac:dyDescent="0.25">
      <c r="B672" s="170"/>
      <c r="C672" s="170"/>
      <c r="D672" s="170"/>
      <c r="E672" s="170"/>
      <c r="F672" s="170"/>
      <c r="G672" s="170"/>
      <c r="K672" s="16"/>
      <c r="L672" s="16"/>
      <c r="M672" s="17"/>
      <c r="N672" s="18"/>
      <c r="O672" s="126"/>
      <c r="P672" s="126"/>
      <c r="R672" s="17"/>
      <c r="S672" s="19"/>
      <c r="T672" s="19"/>
      <c r="U672" s="18" t="s">
        <v>102</v>
      </c>
      <c r="V672" s="126"/>
      <c r="W672" s="126"/>
      <c r="Y672" s="170"/>
      <c r="Z672" s="170"/>
      <c r="AA672" s="170"/>
      <c r="AB672" s="170"/>
      <c r="AC672" s="170"/>
      <c r="AD672" s="170"/>
    </row>
    <row r="673" spans="2:30" ht="15" x14ac:dyDescent="0.25">
      <c r="B673" s="10" t="s">
        <v>93</v>
      </c>
      <c r="C673" s="115"/>
      <c r="D673" s="5"/>
      <c r="E673" s="4"/>
      <c r="F673" s="20" t="s">
        <v>103</v>
      </c>
      <c r="G673" s="117" t="s">
        <v>161</v>
      </c>
      <c r="K673" s="17"/>
      <c r="L673" s="19"/>
      <c r="M673" s="19"/>
      <c r="N673" s="18" t="s">
        <v>102</v>
      </c>
      <c r="O673" s="126"/>
      <c r="P673" s="126"/>
      <c r="Y673" s="10" t="s">
        <v>93</v>
      </c>
      <c r="Z673" s="115"/>
      <c r="AA673" s="5"/>
      <c r="AB673" s="4"/>
      <c r="AC673" s="20" t="s">
        <v>103</v>
      </c>
      <c r="AD673" s="117" t="s">
        <v>161</v>
      </c>
    </row>
    <row r="674" spans="2:30" x14ac:dyDescent="0.2">
      <c r="B674" s="10" t="s">
        <v>94</v>
      </c>
      <c r="C674" s="115"/>
      <c r="D674" s="5"/>
      <c r="E674" s="10"/>
      <c r="F674" s="6"/>
      <c r="G674" s="7"/>
      <c r="K674" s="170"/>
      <c r="L674" s="170"/>
      <c r="M674" s="170"/>
      <c r="N674" s="170"/>
      <c r="O674" s="170"/>
      <c r="P674" s="170"/>
      <c r="R674" s="10" t="s">
        <v>93</v>
      </c>
      <c r="S674" s="115"/>
      <c r="T674" s="5"/>
      <c r="U674" s="4"/>
      <c r="V674" s="20" t="s">
        <v>103</v>
      </c>
      <c r="W674" s="117" t="s">
        <v>161</v>
      </c>
      <c r="Y674" s="10" t="s">
        <v>94</v>
      </c>
      <c r="Z674" s="115"/>
      <c r="AA674" s="5"/>
      <c r="AB674" s="10"/>
      <c r="AC674" s="6"/>
      <c r="AD674" s="7"/>
    </row>
    <row r="675" spans="2:30" ht="13.5" thickBot="1" x14ac:dyDescent="0.25">
      <c r="B675" s="10" t="s">
        <v>96</v>
      </c>
      <c r="C675" s="10"/>
      <c r="D675" s="4"/>
      <c r="E675" s="123"/>
      <c r="F675" s="12"/>
      <c r="G675" s="13"/>
      <c r="K675" s="10" t="s">
        <v>93</v>
      </c>
      <c r="L675" s="115"/>
      <c r="M675" s="5"/>
      <c r="N675" s="4"/>
      <c r="O675" s="20" t="s">
        <v>103</v>
      </c>
      <c r="P675" s="117" t="s">
        <v>161</v>
      </c>
      <c r="R675" s="10" t="s">
        <v>94</v>
      </c>
      <c r="S675" s="115"/>
      <c r="T675" s="5"/>
      <c r="U675" s="10"/>
      <c r="V675" s="6"/>
      <c r="W675" s="7"/>
      <c r="Y675" s="10" t="s">
        <v>96</v>
      </c>
      <c r="Z675" s="10"/>
      <c r="AA675" s="4"/>
      <c r="AB675" s="123"/>
      <c r="AC675" s="12"/>
      <c r="AD675" s="13"/>
    </row>
    <row r="676" spans="2:30" ht="13.5" thickBot="1" x14ac:dyDescent="0.25">
      <c r="B676" s="2"/>
      <c r="C676" s="2"/>
      <c r="D676" s="134">
        <v>0</v>
      </c>
      <c r="E676" s="116" t="e">
        <f>VLOOKUP(D676,'PLAN CONT'!$B$3:$C$1423,2,0)</f>
        <v>#N/A</v>
      </c>
      <c r="F676" s="9"/>
      <c r="G676" s="8"/>
      <c r="K676" s="10" t="s">
        <v>94</v>
      </c>
      <c r="L676" s="115"/>
      <c r="M676" s="5"/>
      <c r="N676" s="10"/>
      <c r="O676" s="6"/>
      <c r="P676" s="7"/>
      <c r="R676" s="10" t="s">
        <v>96</v>
      </c>
      <c r="S676" s="10"/>
      <c r="T676" s="4"/>
      <c r="U676" s="123"/>
      <c r="V676" s="12"/>
      <c r="W676" s="13"/>
      <c r="Y676" s="2"/>
      <c r="Z676" s="2"/>
      <c r="AA676" s="134">
        <v>0</v>
      </c>
      <c r="AB676" s="116" t="e">
        <f>VLOOKUP(AA676,'PLAN CONT'!$B$3:$C$1423,2,0)</f>
        <v>#N/A</v>
      </c>
      <c r="AC676" s="9"/>
      <c r="AD676" s="8"/>
    </row>
    <row r="677" spans="2:30" ht="13.5" thickBot="1" x14ac:dyDescent="0.25">
      <c r="B677" s="1091" t="s">
        <v>100</v>
      </c>
      <c r="C677" s="1093" t="s">
        <v>101</v>
      </c>
      <c r="D677" s="1095" t="s">
        <v>97</v>
      </c>
      <c r="E677" s="1096"/>
      <c r="F677" s="1098" t="s">
        <v>98</v>
      </c>
      <c r="G677" s="1099"/>
      <c r="K677" s="10" t="s">
        <v>96</v>
      </c>
      <c r="L677" s="10"/>
      <c r="M677" s="4"/>
      <c r="N677" s="123"/>
      <c r="O677" s="12"/>
      <c r="P677" s="13"/>
      <c r="R677" s="2"/>
      <c r="S677" s="2"/>
      <c r="T677" s="134">
        <v>0</v>
      </c>
      <c r="U677" s="116" t="e">
        <f>VLOOKUP(T677,'PLAN CONT'!$B$3:$C$1423,2,0)</f>
        <v>#N/A</v>
      </c>
      <c r="V677" s="9"/>
      <c r="W677" s="8"/>
      <c r="Y677" s="1091" t="s">
        <v>100</v>
      </c>
      <c r="Z677" s="1093" t="s">
        <v>101</v>
      </c>
      <c r="AA677" s="1095" t="s">
        <v>97</v>
      </c>
      <c r="AB677" s="1096"/>
      <c r="AC677" s="1098" t="s">
        <v>98</v>
      </c>
      <c r="AD677" s="1099"/>
    </row>
    <row r="678" spans="2:30" ht="13.5" thickBot="1" x14ac:dyDescent="0.25">
      <c r="B678" s="1092"/>
      <c r="C678" s="1094"/>
      <c r="D678" s="1095"/>
      <c r="E678" s="1097"/>
      <c r="F678" s="133" t="s">
        <v>28</v>
      </c>
      <c r="G678" s="551" t="s">
        <v>29</v>
      </c>
      <c r="K678" s="2"/>
      <c r="L678" s="2"/>
      <c r="M678" s="134">
        <v>0</v>
      </c>
      <c r="N678" s="116" t="e">
        <f>VLOOKUP(M678,'PLAN CONT'!$B$3:$C$1423,2,0)</f>
        <v>#N/A</v>
      </c>
      <c r="O678" s="9"/>
      <c r="P678" s="8"/>
      <c r="R678" s="1091" t="s">
        <v>100</v>
      </c>
      <c r="S678" s="1093" t="s">
        <v>101</v>
      </c>
      <c r="T678" s="1095" t="s">
        <v>97</v>
      </c>
      <c r="U678" s="1096"/>
      <c r="V678" s="1098" t="s">
        <v>98</v>
      </c>
      <c r="W678" s="1099"/>
      <c r="Y678" s="1092"/>
      <c r="Z678" s="1094"/>
      <c r="AA678" s="1095"/>
      <c r="AB678" s="1097"/>
      <c r="AC678" s="133" t="s">
        <v>28</v>
      </c>
      <c r="AD678" s="551" t="s">
        <v>29</v>
      </c>
    </row>
    <row r="679" spans="2:30" ht="15" x14ac:dyDescent="0.25">
      <c r="B679" s="16"/>
      <c r="C679" s="16"/>
      <c r="D679" s="17"/>
      <c r="E679" s="18"/>
      <c r="F679" s="124">
        <f ca="1">SUMIF('LIBRO DIARIO'!$H$10:$K$157,D676,'LIBRO DIARIO'!$J$10:$J$157)</f>
        <v>0</v>
      </c>
      <c r="G679" s="125">
        <f ca="1">SUMIF('LIBRO DIARIO'!$H$10:$K$157,D676,'LIBRO DIARIO'!$K$10:$K$157)</f>
        <v>0</v>
      </c>
      <c r="K679" s="1091" t="s">
        <v>100</v>
      </c>
      <c r="L679" s="1093" t="s">
        <v>101</v>
      </c>
      <c r="M679" s="1095" t="s">
        <v>97</v>
      </c>
      <c r="N679" s="1096"/>
      <c r="O679" s="1098" t="s">
        <v>98</v>
      </c>
      <c r="P679" s="1099"/>
      <c r="R679" s="1092"/>
      <c r="S679" s="1094"/>
      <c r="T679" s="1095"/>
      <c r="U679" s="1097"/>
      <c r="V679" s="133" t="s">
        <v>28</v>
      </c>
      <c r="W679" s="551" t="s">
        <v>29</v>
      </c>
      <c r="Y679" s="16"/>
      <c r="Z679" s="16"/>
      <c r="AA679" s="17"/>
      <c r="AB679" s="18"/>
      <c r="AC679" s="124">
        <f ca="1">SUMIF('LIBRO DIARIO'!$H$10:$K$157,AA676,'LIBRO DIARIO'!$J$10:$J$157)</f>
        <v>0</v>
      </c>
      <c r="AD679" s="125">
        <f ca="1">SUMIF('LIBRO DIARIO'!$H$10:$K$157,AA676,'LIBRO DIARIO'!$K$10:$K$157)</f>
        <v>0</v>
      </c>
    </row>
    <row r="680" spans="2:30" ht="15" x14ac:dyDescent="0.25">
      <c r="B680" s="16"/>
      <c r="C680" s="16"/>
      <c r="D680" s="17"/>
      <c r="E680" s="18"/>
      <c r="F680" s="126"/>
      <c r="G680" s="126"/>
      <c r="K680" s="1092"/>
      <c r="L680" s="1094"/>
      <c r="M680" s="1095"/>
      <c r="N680" s="1097"/>
      <c r="O680" s="133" t="s">
        <v>28</v>
      </c>
      <c r="P680" s="551" t="s">
        <v>29</v>
      </c>
      <c r="R680" s="16"/>
      <c r="S680" s="16"/>
      <c r="T680" s="17"/>
      <c r="U680" s="18"/>
      <c r="V680" s="124">
        <f ca="1">SUMIF('LIBRO DIARIO'!$H$10:$K$157,T677,'LIBRO DIARIO'!$J$10:$J$157)</f>
        <v>0</v>
      </c>
      <c r="W680" s="125">
        <f ca="1">SUMIF('LIBRO DIARIO'!$H$10:$K$157,T677,'LIBRO DIARIO'!$K$10:$K$157)</f>
        <v>0</v>
      </c>
      <c r="Y680" s="16"/>
      <c r="Z680" s="16"/>
      <c r="AA680" s="17"/>
      <c r="AB680" s="18"/>
      <c r="AC680" s="126"/>
      <c r="AD680" s="126"/>
    </row>
    <row r="681" spans="2:30" ht="15" x14ac:dyDescent="0.25">
      <c r="B681" s="16"/>
      <c r="C681" s="16"/>
      <c r="D681" s="17"/>
      <c r="E681" s="18"/>
      <c r="F681" s="126"/>
      <c r="G681" s="126"/>
      <c r="K681" s="16"/>
      <c r="L681" s="16"/>
      <c r="M681" s="17"/>
      <c r="N681" s="18"/>
      <c r="O681" s="124">
        <f ca="1">SUMIF('LIBRO DIARIO'!$H$10:$K$157,M678,'LIBRO DIARIO'!$J$10:$J$157)</f>
        <v>0</v>
      </c>
      <c r="P681" s="125">
        <f ca="1">SUMIF('LIBRO DIARIO'!$H$10:$K$157,M678,'LIBRO DIARIO'!$K$10:$K$157)</f>
        <v>0</v>
      </c>
      <c r="R681" s="16"/>
      <c r="S681" s="16"/>
      <c r="T681" s="17"/>
      <c r="U681" s="18"/>
      <c r="V681" s="126"/>
      <c r="W681" s="126"/>
      <c r="Y681" s="16"/>
      <c r="Z681" s="16"/>
      <c r="AA681" s="17"/>
      <c r="AB681" s="18"/>
      <c r="AC681" s="126"/>
      <c r="AD681" s="126"/>
    </row>
    <row r="682" spans="2:30" ht="15" x14ac:dyDescent="0.25">
      <c r="B682" s="16"/>
      <c r="C682" s="16"/>
      <c r="D682" s="17"/>
      <c r="E682" s="18"/>
      <c r="F682" s="126"/>
      <c r="G682" s="126"/>
      <c r="K682" s="16"/>
      <c r="L682" s="16"/>
      <c r="M682" s="17"/>
      <c r="N682" s="18"/>
      <c r="O682" s="126"/>
      <c r="P682" s="126"/>
      <c r="R682" s="16"/>
      <c r="S682" s="16"/>
      <c r="T682" s="17"/>
      <c r="U682" s="18"/>
      <c r="V682" s="126"/>
      <c r="W682" s="126"/>
      <c r="Y682" s="16"/>
      <c r="Z682" s="16"/>
      <c r="AA682" s="17"/>
      <c r="AB682" s="18"/>
      <c r="AC682" s="126"/>
      <c r="AD682" s="126"/>
    </row>
    <row r="683" spans="2:30" ht="15" x14ac:dyDescent="0.25">
      <c r="B683" s="16"/>
      <c r="C683" s="16"/>
      <c r="D683" s="17"/>
      <c r="E683" s="18"/>
      <c r="F683" s="126"/>
      <c r="G683" s="126"/>
      <c r="K683" s="16"/>
      <c r="L683" s="16"/>
      <c r="M683" s="17"/>
      <c r="N683" s="18"/>
      <c r="O683" s="126"/>
      <c r="P683" s="126"/>
      <c r="R683" s="16"/>
      <c r="S683" s="16"/>
      <c r="T683" s="17"/>
      <c r="U683" s="18"/>
      <c r="V683" s="126"/>
      <c r="W683" s="126"/>
      <c r="Y683" s="16"/>
      <c r="Z683" s="16"/>
      <c r="AA683" s="17"/>
      <c r="AB683" s="18"/>
      <c r="AC683" s="126"/>
      <c r="AD683" s="126"/>
    </row>
    <row r="684" spans="2:30" ht="15" x14ac:dyDescent="0.25">
      <c r="B684" s="16"/>
      <c r="C684" s="16"/>
      <c r="D684" s="17"/>
      <c r="E684" s="18"/>
      <c r="F684" s="126"/>
      <c r="G684" s="126"/>
      <c r="K684" s="16"/>
      <c r="L684" s="16"/>
      <c r="M684" s="17"/>
      <c r="N684" s="18"/>
      <c r="O684" s="126"/>
      <c r="P684" s="126"/>
      <c r="R684" s="16"/>
      <c r="S684" s="16"/>
      <c r="T684" s="17"/>
      <c r="U684" s="18"/>
      <c r="V684" s="126"/>
      <c r="W684" s="126"/>
      <c r="Y684" s="16"/>
      <c r="Z684" s="16"/>
      <c r="AA684" s="17"/>
      <c r="AB684" s="18"/>
      <c r="AC684" s="126"/>
      <c r="AD684" s="126"/>
    </row>
    <row r="685" spans="2:30" ht="15" x14ac:dyDescent="0.25">
      <c r="B685" s="16"/>
      <c r="C685" s="16"/>
      <c r="D685" s="17"/>
      <c r="E685" s="18"/>
      <c r="F685" s="126"/>
      <c r="G685" s="126"/>
      <c r="K685" s="16"/>
      <c r="L685" s="16"/>
      <c r="M685" s="17"/>
      <c r="N685" s="18"/>
      <c r="O685" s="126"/>
      <c r="P685" s="126"/>
      <c r="R685" s="16"/>
      <c r="S685" s="16"/>
      <c r="T685" s="17"/>
      <c r="U685" s="18"/>
      <c r="V685" s="126"/>
      <c r="W685" s="126"/>
      <c r="Y685" s="16"/>
      <c r="Z685" s="16"/>
      <c r="AA685" s="17"/>
      <c r="AB685" s="18"/>
      <c r="AC685" s="126"/>
      <c r="AD685" s="126"/>
    </row>
    <row r="686" spans="2:30" ht="15" x14ac:dyDescent="0.25">
      <c r="B686" s="16"/>
      <c r="C686" s="16"/>
      <c r="D686" s="17"/>
      <c r="E686" s="18"/>
      <c r="F686" s="126"/>
      <c r="G686" s="126"/>
      <c r="K686" s="16"/>
      <c r="L686" s="16"/>
      <c r="M686" s="17"/>
      <c r="N686" s="18"/>
      <c r="O686" s="126"/>
      <c r="P686" s="126"/>
      <c r="R686" s="16"/>
      <c r="S686" s="16"/>
      <c r="T686" s="17"/>
      <c r="U686" s="18"/>
      <c r="V686" s="126"/>
      <c r="W686" s="126"/>
      <c r="Y686" s="16"/>
      <c r="Z686" s="16"/>
      <c r="AA686" s="17"/>
      <c r="AB686" s="18"/>
      <c r="AC686" s="126"/>
      <c r="AD686" s="126"/>
    </row>
    <row r="687" spans="2:30" ht="15" x14ac:dyDescent="0.25">
      <c r="B687" s="16"/>
      <c r="C687" s="16"/>
      <c r="D687" s="17"/>
      <c r="E687" s="18"/>
      <c r="F687" s="126"/>
      <c r="G687" s="126"/>
      <c r="K687" s="16"/>
      <c r="L687" s="16"/>
      <c r="M687" s="17"/>
      <c r="N687" s="18"/>
      <c r="O687" s="126"/>
      <c r="P687" s="126"/>
      <c r="R687" s="16"/>
      <c r="S687" s="16"/>
      <c r="T687" s="17"/>
      <c r="U687" s="18"/>
      <c r="V687" s="126"/>
      <c r="W687" s="126"/>
      <c r="Y687" s="16"/>
      <c r="Z687" s="16"/>
      <c r="AA687" s="17"/>
      <c r="AB687" s="18"/>
      <c r="AC687" s="126"/>
      <c r="AD687" s="126"/>
    </row>
    <row r="688" spans="2:30" ht="15" x14ac:dyDescent="0.25">
      <c r="B688" s="17"/>
      <c r="C688" s="19"/>
      <c r="D688" s="19"/>
      <c r="E688" s="18" t="s">
        <v>102</v>
      </c>
      <c r="F688" s="126"/>
      <c r="G688" s="126"/>
      <c r="K688" s="16"/>
      <c r="L688" s="16"/>
      <c r="M688" s="17"/>
      <c r="N688" s="18"/>
      <c r="O688" s="126"/>
      <c r="P688" s="126"/>
      <c r="R688" s="16"/>
      <c r="S688" s="16"/>
      <c r="T688" s="17"/>
      <c r="U688" s="18"/>
      <c r="V688" s="126"/>
      <c r="W688" s="126"/>
      <c r="Y688" s="17"/>
      <c r="Z688" s="19"/>
      <c r="AA688" s="19"/>
      <c r="AB688" s="18" t="s">
        <v>102</v>
      </c>
      <c r="AC688" s="126"/>
      <c r="AD688" s="126"/>
    </row>
    <row r="689" spans="2:30" ht="15" x14ac:dyDescent="0.25">
      <c r="B689" s="170"/>
      <c r="C689" s="170"/>
      <c r="D689" s="170"/>
      <c r="E689" s="170"/>
      <c r="F689" s="170"/>
      <c r="G689" s="170"/>
      <c r="K689" s="16"/>
      <c r="L689" s="16"/>
      <c r="M689" s="17"/>
      <c r="N689" s="18"/>
      <c r="O689" s="126"/>
      <c r="P689" s="126"/>
      <c r="R689" s="17"/>
      <c r="S689" s="19"/>
      <c r="T689" s="19"/>
      <c r="U689" s="18" t="s">
        <v>102</v>
      </c>
      <c r="V689" s="126"/>
      <c r="W689" s="126"/>
      <c r="Y689" s="170"/>
      <c r="Z689" s="170"/>
      <c r="AA689" s="170"/>
      <c r="AB689" s="170"/>
      <c r="AC689" s="170"/>
      <c r="AD689" s="170"/>
    </row>
    <row r="690" spans="2:30" ht="15" x14ac:dyDescent="0.25">
      <c r="B690" s="10" t="s">
        <v>93</v>
      </c>
      <c r="C690" s="115"/>
      <c r="D690" s="5"/>
      <c r="E690" s="4"/>
      <c r="F690" s="20" t="s">
        <v>103</v>
      </c>
      <c r="G690" s="117" t="s">
        <v>161</v>
      </c>
      <c r="K690" s="17"/>
      <c r="L690" s="19"/>
      <c r="M690" s="19"/>
      <c r="N690" s="18" t="s">
        <v>102</v>
      </c>
      <c r="O690" s="126"/>
      <c r="P690" s="126"/>
      <c r="Y690" s="10" t="s">
        <v>93</v>
      </c>
      <c r="Z690" s="115"/>
      <c r="AA690" s="5"/>
      <c r="AB690" s="4"/>
      <c r="AC690" s="20" t="s">
        <v>103</v>
      </c>
      <c r="AD690" s="117" t="s">
        <v>161</v>
      </c>
    </row>
    <row r="691" spans="2:30" x14ac:dyDescent="0.2">
      <c r="B691" s="10" t="s">
        <v>94</v>
      </c>
      <c r="C691" s="115"/>
      <c r="D691" s="5"/>
      <c r="E691" s="10"/>
      <c r="F691" s="6"/>
      <c r="G691" s="7"/>
      <c r="K691" s="170"/>
      <c r="L691" s="170"/>
      <c r="M691" s="170"/>
      <c r="N691" s="170"/>
      <c r="O691" s="170"/>
      <c r="P691" s="170"/>
      <c r="R691" s="10" t="s">
        <v>93</v>
      </c>
      <c r="S691" s="115"/>
      <c r="T691" s="5"/>
      <c r="U691" s="4"/>
      <c r="V691" s="20" t="s">
        <v>103</v>
      </c>
      <c r="W691" s="117" t="s">
        <v>161</v>
      </c>
      <c r="Y691" s="10" t="s">
        <v>94</v>
      </c>
      <c r="Z691" s="115"/>
      <c r="AA691" s="5"/>
      <c r="AB691" s="10"/>
      <c r="AC691" s="6"/>
      <c r="AD691" s="7"/>
    </row>
    <row r="692" spans="2:30" ht="13.5" thickBot="1" x14ac:dyDescent="0.25">
      <c r="B692" s="10" t="s">
        <v>96</v>
      </c>
      <c r="C692" s="10"/>
      <c r="D692" s="4"/>
      <c r="E692" s="123"/>
      <c r="F692" s="12"/>
      <c r="G692" s="13"/>
      <c r="K692" s="10" t="s">
        <v>93</v>
      </c>
      <c r="L692" s="115"/>
      <c r="M692" s="5"/>
      <c r="N692" s="4"/>
      <c r="O692" s="20" t="s">
        <v>103</v>
      </c>
      <c r="P692" s="117" t="s">
        <v>161</v>
      </c>
      <c r="R692" s="10" t="s">
        <v>94</v>
      </c>
      <c r="S692" s="115"/>
      <c r="T692" s="5"/>
      <c r="U692" s="10"/>
      <c r="V692" s="6"/>
      <c r="W692" s="7"/>
      <c r="Y692" s="10" t="s">
        <v>96</v>
      </c>
      <c r="Z692" s="10"/>
      <c r="AA692" s="4"/>
      <c r="AB692" s="123"/>
      <c r="AC692" s="12"/>
      <c r="AD692" s="13"/>
    </row>
    <row r="693" spans="2:30" ht="13.5" thickBot="1" x14ac:dyDescent="0.25">
      <c r="B693" s="2"/>
      <c r="C693" s="2"/>
      <c r="D693" s="134">
        <v>0</v>
      </c>
      <c r="E693" s="116" t="e">
        <f>VLOOKUP(D693,'PLAN CONT'!$B$3:$C$1423,2,0)</f>
        <v>#N/A</v>
      </c>
      <c r="F693" s="9"/>
      <c r="G693" s="8"/>
      <c r="K693" s="10" t="s">
        <v>94</v>
      </c>
      <c r="L693" s="115"/>
      <c r="M693" s="5"/>
      <c r="N693" s="10"/>
      <c r="O693" s="6"/>
      <c r="P693" s="7"/>
      <c r="R693" s="10" t="s">
        <v>96</v>
      </c>
      <c r="S693" s="10"/>
      <c r="T693" s="4"/>
      <c r="U693" s="123"/>
      <c r="V693" s="12"/>
      <c r="W693" s="13"/>
      <c r="Y693" s="2"/>
      <c r="Z693" s="2"/>
      <c r="AA693" s="134">
        <v>0</v>
      </c>
      <c r="AB693" s="116" t="e">
        <f>VLOOKUP(AA693,'PLAN CONT'!$B$3:$C$1423,2,0)</f>
        <v>#N/A</v>
      </c>
      <c r="AC693" s="9"/>
      <c r="AD693" s="8"/>
    </row>
    <row r="694" spans="2:30" ht="13.5" thickBot="1" x14ac:dyDescent="0.25">
      <c r="B694" s="1091" t="s">
        <v>100</v>
      </c>
      <c r="C694" s="1093" t="s">
        <v>101</v>
      </c>
      <c r="D694" s="1095" t="s">
        <v>97</v>
      </c>
      <c r="E694" s="1096"/>
      <c r="F694" s="1098" t="s">
        <v>98</v>
      </c>
      <c r="G694" s="1099"/>
      <c r="K694" s="10" t="s">
        <v>96</v>
      </c>
      <c r="L694" s="10"/>
      <c r="M694" s="4"/>
      <c r="N694" s="123"/>
      <c r="O694" s="12"/>
      <c r="P694" s="13"/>
      <c r="R694" s="2"/>
      <c r="S694" s="2"/>
      <c r="T694" s="134">
        <v>0</v>
      </c>
      <c r="U694" s="116" t="e">
        <f>VLOOKUP(T694,'PLAN CONT'!$B$3:$C$1423,2,0)</f>
        <v>#N/A</v>
      </c>
      <c r="V694" s="9"/>
      <c r="W694" s="8"/>
      <c r="Y694" s="1091" t="s">
        <v>100</v>
      </c>
      <c r="Z694" s="1093" t="s">
        <v>101</v>
      </c>
      <c r="AA694" s="1095" t="s">
        <v>97</v>
      </c>
      <c r="AB694" s="1096"/>
      <c r="AC694" s="1098" t="s">
        <v>98</v>
      </c>
      <c r="AD694" s="1099"/>
    </row>
    <row r="695" spans="2:30" ht="13.5" thickBot="1" x14ac:dyDescent="0.25">
      <c r="B695" s="1092"/>
      <c r="C695" s="1094"/>
      <c r="D695" s="1095"/>
      <c r="E695" s="1097"/>
      <c r="F695" s="133" t="s">
        <v>28</v>
      </c>
      <c r="G695" s="551" t="s">
        <v>29</v>
      </c>
      <c r="K695" s="2"/>
      <c r="L695" s="2"/>
      <c r="M695" s="134">
        <v>0</v>
      </c>
      <c r="N695" s="116" t="e">
        <f>VLOOKUP(M695,'PLAN CONT'!$B$3:$C$1423,2,0)</f>
        <v>#N/A</v>
      </c>
      <c r="O695" s="9"/>
      <c r="P695" s="8"/>
      <c r="R695" s="1091" t="s">
        <v>100</v>
      </c>
      <c r="S695" s="1093" t="s">
        <v>101</v>
      </c>
      <c r="T695" s="1095" t="s">
        <v>97</v>
      </c>
      <c r="U695" s="1096"/>
      <c r="V695" s="1098" t="s">
        <v>98</v>
      </c>
      <c r="W695" s="1099"/>
      <c r="Y695" s="1092"/>
      <c r="Z695" s="1094"/>
      <c r="AA695" s="1095"/>
      <c r="AB695" s="1097"/>
      <c r="AC695" s="133" t="s">
        <v>28</v>
      </c>
      <c r="AD695" s="551" t="s">
        <v>29</v>
      </c>
    </row>
    <row r="696" spans="2:30" ht="15" x14ac:dyDescent="0.25">
      <c r="B696" s="16"/>
      <c r="C696" s="16"/>
      <c r="D696" s="17"/>
      <c r="E696" s="18"/>
      <c r="F696" s="124">
        <f ca="1">SUMIF('LIBRO DIARIO'!$H$10:$K$157,D693,'LIBRO DIARIO'!$J$10:$J$157)</f>
        <v>0</v>
      </c>
      <c r="G696" s="125">
        <f ca="1">SUMIF('LIBRO DIARIO'!$H$10:$K$157,D693,'LIBRO DIARIO'!$K$10:$K$157)</f>
        <v>0</v>
      </c>
      <c r="K696" s="1091" t="s">
        <v>100</v>
      </c>
      <c r="L696" s="1093" t="s">
        <v>101</v>
      </c>
      <c r="M696" s="1095" t="s">
        <v>97</v>
      </c>
      <c r="N696" s="1096"/>
      <c r="O696" s="1098" t="s">
        <v>98</v>
      </c>
      <c r="P696" s="1099"/>
      <c r="R696" s="1092"/>
      <c r="S696" s="1094"/>
      <c r="T696" s="1095"/>
      <c r="U696" s="1097"/>
      <c r="V696" s="133" t="s">
        <v>28</v>
      </c>
      <c r="W696" s="551" t="s">
        <v>29</v>
      </c>
      <c r="Y696" s="16"/>
      <c r="Z696" s="16"/>
      <c r="AA696" s="17"/>
      <c r="AB696" s="18"/>
      <c r="AC696" s="124">
        <f ca="1">SUMIF('LIBRO DIARIO'!$H$10:$K$157,AA693,'LIBRO DIARIO'!$J$10:$J$157)</f>
        <v>0</v>
      </c>
      <c r="AD696" s="125">
        <f ca="1">SUMIF('LIBRO DIARIO'!$H$10:$K$157,AA693,'LIBRO DIARIO'!$K$10:$K$157)</f>
        <v>0</v>
      </c>
    </row>
    <row r="697" spans="2:30" ht="15" x14ac:dyDescent="0.25">
      <c r="B697" s="16"/>
      <c r="C697" s="16"/>
      <c r="D697" s="17"/>
      <c r="E697" s="18"/>
      <c r="F697" s="126"/>
      <c r="G697" s="126"/>
      <c r="K697" s="1092"/>
      <c r="L697" s="1094"/>
      <c r="M697" s="1095"/>
      <c r="N697" s="1097"/>
      <c r="O697" s="133" t="s">
        <v>28</v>
      </c>
      <c r="P697" s="551" t="s">
        <v>29</v>
      </c>
      <c r="R697" s="16"/>
      <c r="S697" s="16"/>
      <c r="T697" s="17"/>
      <c r="U697" s="18"/>
      <c r="V697" s="124">
        <f ca="1">SUMIF('LIBRO DIARIO'!$H$10:$K$157,T694,'LIBRO DIARIO'!$J$10:$J$157)</f>
        <v>0</v>
      </c>
      <c r="W697" s="125">
        <f ca="1">SUMIF('LIBRO DIARIO'!$H$10:$K$157,T694,'LIBRO DIARIO'!$K$10:$K$157)</f>
        <v>0</v>
      </c>
      <c r="Y697" s="16"/>
      <c r="Z697" s="16"/>
      <c r="AA697" s="17"/>
      <c r="AB697" s="18"/>
      <c r="AC697" s="126"/>
      <c r="AD697" s="126"/>
    </row>
    <row r="698" spans="2:30" ht="15" x14ac:dyDescent="0.25">
      <c r="B698" s="16"/>
      <c r="C698" s="16"/>
      <c r="D698" s="17"/>
      <c r="E698" s="18"/>
      <c r="F698" s="126"/>
      <c r="G698" s="126"/>
      <c r="K698" s="16"/>
      <c r="L698" s="16"/>
      <c r="M698" s="17"/>
      <c r="N698" s="18"/>
      <c r="O698" s="124">
        <f ca="1">SUMIF('LIBRO DIARIO'!$H$10:$K$157,M695,'LIBRO DIARIO'!$J$10:$J$157)</f>
        <v>0</v>
      </c>
      <c r="P698" s="125">
        <f ca="1">SUMIF('LIBRO DIARIO'!$H$10:$K$157,M695,'LIBRO DIARIO'!$K$10:$K$157)</f>
        <v>0</v>
      </c>
      <c r="R698" s="16"/>
      <c r="S698" s="16"/>
      <c r="T698" s="17"/>
      <c r="U698" s="18"/>
      <c r="V698" s="126"/>
      <c r="W698" s="126"/>
      <c r="Y698" s="16"/>
      <c r="Z698" s="16"/>
      <c r="AA698" s="17"/>
      <c r="AB698" s="18"/>
      <c r="AC698" s="126"/>
      <c r="AD698" s="126"/>
    </row>
    <row r="699" spans="2:30" ht="15" x14ac:dyDescent="0.25">
      <c r="B699" s="16"/>
      <c r="C699" s="16"/>
      <c r="D699" s="17"/>
      <c r="E699" s="18"/>
      <c r="F699" s="126"/>
      <c r="G699" s="126"/>
      <c r="K699" s="16"/>
      <c r="L699" s="16"/>
      <c r="M699" s="17"/>
      <c r="N699" s="18"/>
      <c r="O699" s="126"/>
      <c r="P699" s="126"/>
      <c r="R699" s="16"/>
      <c r="S699" s="16"/>
      <c r="T699" s="17"/>
      <c r="U699" s="18"/>
      <c r="V699" s="126"/>
      <c r="W699" s="126"/>
      <c r="Y699" s="16"/>
      <c r="Z699" s="16"/>
      <c r="AA699" s="17"/>
      <c r="AB699" s="18"/>
      <c r="AC699" s="126"/>
      <c r="AD699" s="126"/>
    </row>
    <row r="700" spans="2:30" ht="15" x14ac:dyDescent="0.25">
      <c r="B700" s="16"/>
      <c r="C700" s="16"/>
      <c r="D700" s="17"/>
      <c r="E700" s="18"/>
      <c r="F700" s="126"/>
      <c r="G700" s="126"/>
      <c r="K700" s="16"/>
      <c r="L700" s="16"/>
      <c r="M700" s="17"/>
      <c r="N700" s="18"/>
      <c r="O700" s="126"/>
      <c r="P700" s="126"/>
      <c r="R700" s="16"/>
      <c r="S700" s="16"/>
      <c r="T700" s="17"/>
      <c r="U700" s="18"/>
      <c r="V700" s="126"/>
      <c r="W700" s="126"/>
      <c r="Y700" s="16"/>
      <c r="Z700" s="16"/>
      <c r="AA700" s="17"/>
      <c r="AB700" s="18"/>
      <c r="AC700" s="126"/>
      <c r="AD700" s="126"/>
    </row>
    <row r="701" spans="2:30" ht="15" x14ac:dyDescent="0.25">
      <c r="B701" s="16"/>
      <c r="C701" s="16"/>
      <c r="D701" s="17"/>
      <c r="E701" s="18"/>
      <c r="F701" s="126"/>
      <c r="G701" s="126"/>
      <c r="K701" s="16"/>
      <c r="L701" s="16"/>
      <c r="M701" s="17"/>
      <c r="N701" s="18"/>
      <c r="O701" s="126"/>
      <c r="P701" s="126"/>
      <c r="R701" s="16"/>
      <c r="S701" s="16"/>
      <c r="T701" s="17"/>
      <c r="U701" s="18"/>
      <c r="V701" s="126"/>
      <c r="W701" s="126"/>
      <c r="Y701" s="16"/>
      <c r="Z701" s="16"/>
      <c r="AA701" s="17"/>
      <c r="AB701" s="18"/>
      <c r="AC701" s="126"/>
      <c r="AD701" s="126"/>
    </row>
    <row r="702" spans="2:30" ht="15" x14ac:dyDescent="0.25">
      <c r="B702" s="16"/>
      <c r="C702" s="16"/>
      <c r="D702" s="17"/>
      <c r="E702" s="18"/>
      <c r="F702" s="126"/>
      <c r="G702" s="126"/>
      <c r="K702" s="16"/>
      <c r="L702" s="16"/>
      <c r="M702" s="17"/>
      <c r="N702" s="18"/>
      <c r="O702" s="126"/>
      <c r="P702" s="126"/>
      <c r="R702" s="16"/>
      <c r="S702" s="16"/>
      <c r="T702" s="17"/>
      <c r="U702" s="18"/>
      <c r="V702" s="126"/>
      <c r="W702" s="126"/>
      <c r="Y702" s="16"/>
      <c r="Z702" s="16"/>
      <c r="AA702" s="17"/>
      <c r="AB702" s="18"/>
      <c r="AC702" s="126"/>
      <c r="AD702" s="126"/>
    </row>
    <row r="703" spans="2:30" ht="15" x14ac:dyDescent="0.25">
      <c r="B703" s="16"/>
      <c r="C703" s="16"/>
      <c r="D703" s="17"/>
      <c r="E703" s="18"/>
      <c r="F703" s="126"/>
      <c r="G703" s="126"/>
      <c r="K703" s="16"/>
      <c r="L703" s="16"/>
      <c r="M703" s="17"/>
      <c r="N703" s="18"/>
      <c r="O703" s="126"/>
      <c r="P703" s="126"/>
      <c r="R703" s="16"/>
      <c r="S703" s="16"/>
      <c r="T703" s="17"/>
      <c r="U703" s="18"/>
      <c r="V703" s="126"/>
      <c r="W703" s="126"/>
      <c r="Y703" s="16"/>
      <c r="Z703" s="16"/>
      <c r="AA703" s="17"/>
      <c r="AB703" s="18"/>
      <c r="AC703" s="126"/>
      <c r="AD703" s="126"/>
    </row>
    <row r="704" spans="2:30" ht="15" x14ac:dyDescent="0.25">
      <c r="B704" s="16"/>
      <c r="C704" s="16"/>
      <c r="D704" s="17"/>
      <c r="E704" s="18"/>
      <c r="F704" s="126"/>
      <c r="G704" s="126"/>
      <c r="K704" s="16"/>
      <c r="L704" s="16"/>
      <c r="M704" s="17"/>
      <c r="N704" s="18"/>
      <c r="O704" s="126"/>
      <c r="P704" s="126"/>
      <c r="R704" s="16"/>
      <c r="S704" s="16"/>
      <c r="T704" s="17"/>
      <c r="U704" s="18"/>
      <c r="V704" s="126"/>
      <c r="W704" s="126"/>
      <c r="Y704" s="16"/>
      <c r="Z704" s="16"/>
      <c r="AA704" s="17"/>
      <c r="AB704" s="18"/>
      <c r="AC704" s="126"/>
      <c r="AD704" s="126"/>
    </row>
    <row r="705" spans="2:30" ht="15" x14ac:dyDescent="0.25">
      <c r="B705" s="17"/>
      <c r="C705" s="19"/>
      <c r="D705" s="19"/>
      <c r="E705" s="18" t="s">
        <v>102</v>
      </c>
      <c r="F705" s="126"/>
      <c r="G705" s="126"/>
      <c r="K705" s="16"/>
      <c r="L705" s="16"/>
      <c r="M705" s="17"/>
      <c r="N705" s="18"/>
      <c r="O705" s="126"/>
      <c r="P705" s="126"/>
      <c r="R705" s="16"/>
      <c r="S705" s="16"/>
      <c r="T705" s="17"/>
      <c r="U705" s="18"/>
      <c r="V705" s="126"/>
      <c r="W705" s="126"/>
      <c r="Y705" s="17"/>
      <c r="Z705" s="19"/>
      <c r="AA705" s="19"/>
      <c r="AB705" s="18" t="s">
        <v>102</v>
      </c>
      <c r="AC705" s="126"/>
      <c r="AD705" s="126"/>
    </row>
    <row r="706" spans="2:30" ht="15" x14ac:dyDescent="0.25">
      <c r="B706" s="170"/>
      <c r="C706" s="170"/>
      <c r="D706" s="170"/>
      <c r="E706" s="170"/>
      <c r="F706" s="170"/>
      <c r="G706" s="170"/>
      <c r="K706" s="16"/>
      <c r="L706" s="16"/>
      <c r="M706" s="17"/>
      <c r="N706" s="18"/>
      <c r="O706" s="126"/>
      <c r="P706" s="126"/>
      <c r="R706" s="17"/>
      <c r="S706" s="19"/>
      <c r="T706" s="19"/>
      <c r="U706" s="18" t="s">
        <v>102</v>
      </c>
      <c r="V706" s="126"/>
      <c r="W706" s="126"/>
      <c r="Y706" s="170"/>
      <c r="Z706" s="170"/>
      <c r="AA706" s="170"/>
      <c r="AB706" s="170"/>
      <c r="AC706" s="170"/>
      <c r="AD706" s="170"/>
    </row>
    <row r="707" spans="2:30" ht="15" x14ac:dyDescent="0.25">
      <c r="B707" s="10" t="s">
        <v>93</v>
      </c>
      <c r="C707" s="115"/>
      <c r="D707" s="5"/>
      <c r="E707" s="4"/>
      <c r="F707" s="20" t="s">
        <v>103</v>
      </c>
      <c r="G707" s="117" t="s">
        <v>161</v>
      </c>
      <c r="K707" s="17"/>
      <c r="L707" s="19"/>
      <c r="M707" s="19"/>
      <c r="N707" s="18" t="s">
        <v>102</v>
      </c>
      <c r="O707" s="126"/>
      <c r="P707" s="126"/>
      <c r="Y707" s="10" t="s">
        <v>93</v>
      </c>
      <c r="Z707" s="115"/>
      <c r="AA707" s="5"/>
      <c r="AB707" s="4"/>
      <c r="AC707" s="20" t="s">
        <v>103</v>
      </c>
      <c r="AD707" s="117" t="s">
        <v>161</v>
      </c>
    </row>
    <row r="708" spans="2:30" x14ac:dyDescent="0.2">
      <c r="B708" s="10" t="s">
        <v>94</v>
      </c>
      <c r="C708" s="115"/>
      <c r="D708" s="5"/>
      <c r="E708" s="10"/>
      <c r="F708" s="6"/>
      <c r="G708" s="7"/>
      <c r="K708" s="170"/>
      <c r="L708" s="170"/>
      <c r="M708" s="170"/>
      <c r="N708" s="170"/>
      <c r="O708" s="170"/>
      <c r="P708" s="170"/>
      <c r="R708" s="10" t="s">
        <v>93</v>
      </c>
      <c r="S708" s="115"/>
      <c r="T708" s="5"/>
      <c r="U708" s="4"/>
      <c r="V708" s="20" t="s">
        <v>103</v>
      </c>
      <c r="W708" s="117" t="s">
        <v>161</v>
      </c>
      <c r="Y708" s="10" t="s">
        <v>94</v>
      </c>
      <c r="Z708" s="115"/>
      <c r="AA708" s="5"/>
      <c r="AB708" s="10"/>
      <c r="AC708" s="6"/>
      <c r="AD708" s="7"/>
    </row>
    <row r="709" spans="2:30" ht="13.5" thickBot="1" x14ac:dyDescent="0.25">
      <c r="B709" s="10" t="s">
        <v>96</v>
      </c>
      <c r="C709" s="10"/>
      <c r="D709" s="4"/>
      <c r="E709" s="123"/>
      <c r="F709" s="12"/>
      <c r="G709" s="13"/>
      <c r="K709" s="10" t="s">
        <v>93</v>
      </c>
      <c r="L709" s="115"/>
      <c r="M709" s="5"/>
      <c r="N709" s="4"/>
      <c r="O709" s="20" t="s">
        <v>103</v>
      </c>
      <c r="P709" s="117" t="s">
        <v>161</v>
      </c>
      <c r="R709" s="10" t="s">
        <v>94</v>
      </c>
      <c r="S709" s="115"/>
      <c r="T709" s="5"/>
      <c r="U709" s="10"/>
      <c r="V709" s="6"/>
      <c r="W709" s="7"/>
      <c r="Y709" s="10" t="s">
        <v>96</v>
      </c>
      <c r="Z709" s="10"/>
      <c r="AA709" s="4"/>
      <c r="AB709" s="123"/>
      <c r="AC709" s="12"/>
      <c r="AD709" s="13"/>
    </row>
    <row r="710" spans="2:30" ht="13.5" thickBot="1" x14ac:dyDescent="0.25">
      <c r="B710" s="2"/>
      <c r="C710" s="2"/>
      <c r="D710" s="134">
        <v>0</v>
      </c>
      <c r="E710" s="116" t="e">
        <f>VLOOKUP(D710,'PLAN CONT'!$B$3:$C$1423,2,0)</f>
        <v>#N/A</v>
      </c>
      <c r="F710" s="9"/>
      <c r="G710" s="8"/>
      <c r="K710" s="10" t="s">
        <v>94</v>
      </c>
      <c r="L710" s="115"/>
      <c r="M710" s="5"/>
      <c r="N710" s="10"/>
      <c r="O710" s="6"/>
      <c r="P710" s="7"/>
      <c r="R710" s="10" t="s">
        <v>96</v>
      </c>
      <c r="S710" s="10"/>
      <c r="T710" s="4"/>
      <c r="U710" s="123"/>
      <c r="V710" s="12"/>
      <c r="W710" s="13"/>
      <c r="Y710" s="2"/>
      <c r="Z710" s="2"/>
      <c r="AA710" s="134">
        <v>0</v>
      </c>
      <c r="AB710" s="116" t="e">
        <f>VLOOKUP(AA710,'PLAN CONT'!$B$3:$C$1423,2,0)</f>
        <v>#N/A</v>
      </c>
      <c r="AC710" s="9"/>
      <c r="AD710" s="8"/>
    </row>
    <row r="711" spans="2:30" ht="13.5" thickBot="1" x14ac:dyDescent="0.25">
      <c r="B711" s="1091" t="s">
        <v>100</v>
      </c>
      <c r="C711" s="1093" t="s">
        <v>101</v>
      </c>
      <c r="D711" s="1095" t="s">
        <v>97</v>
      </c>
      <c r="E711" s="1096"/>
      <c r="F711" s="1098" t="s">
        <v>98</v>
      </c>
      <c r="G711" s="1099"/>
      <c r="K711" s="10" t="s">
        <v>96</v>
      </c>
      <c r="L711" s="10"/>
      <c r="M711" s="4"/>
      <c r="N711" s="123"/>
      <c r="O711" s="12"/>
      <c r="P711" s="13"/>
      <c r="R711" s="2"/>
      <c r="S711" s="2"/>
      <c r="T711" s="134">
        <v>0</v>
      </c>
      <c r="U711" s="116" t="e">
        <f>VLOOKUP(T711,'PLAN CONT'!$B$3:$C$1423,2,0)</f>
        <v>#N/A</v>
      </c>
      <c r="V711" s="9"/>
      <c r="W711" s="8"/>
      <c r="Y711" s="1091" t="s">
        <v>100</v>
      </c>
      <c r="Z711" s="1093" t="s">
        <v>101</v>
      </c>
      <c r="AA711" s="1095" t="s">
        <v>97</v>
      </c>
      <c r="AB711" s="1096"/>
      <c r="AC711" s="1098" t="s">
        <v>98</v>
      </c>
      <c r="AD711" s="1099"/>
    </row>
    <row r="712" spans="2:30" ht="13.5" thickBot="1" x14ac:dyDescent="0.25">
      <c r="B712" s="1092"/>
      <c r="C712" s="1094"/>
      <c r="D712" s="1095"/>
      <c r="E712" s="1097"/>
      <c r="F712" s="133" t="s">
        <v>28</v>
      </c>
      <c r="G712" s="551" t="s">
        <v>29</v>
      </c>
      <c r="K712" s="2"/>
      <c r="L712" s="2"/>
      <c r="M712" s="134">
        <v>0</v>
      </c>
      <c r="N712" s="116" t="e">
        <f>VLOOKUP(M712,'PLAN CONT'!$B$3:$C$1423,2,0)</f>
        <v>#N/A</v>
      </c>
      <c r="O712" s="9"/>
      <c r="P712" s="8"/>
      <c r="R712" s="1091" t="s">
        <v>100</v>
      </c>
      <c r="S712" s="1093" t="s">
        <v>101</v>
      </c>
      <c r="T712" s="1095" t="s">
        <v>97</v>
      </c>
      <c r="U712" s="1096"/>
      <c r="V712" s="1098" t="s">
        <v>98</v>
      </c>
      <c r="W712" s="1099"/>
      <c r="Y712" s="1092"/>
      <c r="Z712" s="1094"/>
      <c r="AA712" s="1095"/>
      <c r="AB712" s="1097"/>
      <c r="AC712" s="133" t="s">
        <v>28</v>
      </c>
      <c r="AD712" s="551" t="s">
        <v>29</v>
      </c>
    </row>
    <row r="713" spans="2:30" ht="15" x14ac:dyDescent="0.25">
      <c r="B713" s="16"/>
      <c r="C713" s="16"/>
      <c r="D713" s="17"/>
      <c r="E713" s="18"/>
      <c r="F713" s="124">
        <f ca="1">SUMIF('LIBRO DIARIO'!$H$10:$K$157,D710,'LIBRO DIARIO'!$J$10:$J$157)</f>
        <v>0</v>
      </c>
      <c r="G713" s="125">
        <f ca="1">SUMIF('LIBRO DIARIO'!$H$10:$K$157,D710,'LIBRO DIARIO'!$K$10:$K$157)</f>
        <v>0</v>
      </c>
      <c r="K713" s="1091" t="s">
        <v>100</v>
      </c>
      <c r="L713" s="1093" t="s">
        <v>101</v>
      </c>
      <c r="M713" s="1095" t="s">
        <v>97</v>
      </c>
      <c r="N713" s="1096"/>
      <c r="O713" s="1098" t="s">
        <v>98</v>
      </c>
      <c r="P713" s="1099"/>
      <c r="R713" s="1092"/>
      <c r="S713" s="1094"/>
      <c r="T713" s="1095"/>
      <c r="U713" s="1097"/>
      <c r="V713" s="133" t="s">
        <v>28</v>
      </c>
      <c r="W713" s="551" t="s">
        <v>29</v>
      </c>
      <c r="Y713" s="16"/>
      <c r="Z713" s="16"/>
      <c r="AA713" s="17"/>
      <c r="AB713" s="18"/>
      <c r="AC713" s="124">
        <f ca="1">SUMIF('LIBRO DIARIO'!$H$10:$K$157,AA710,'LIBRO DIARIO'!$J$10:$J$157)</f>
        <v>0</v>
      </c>
      <c r="AD713" s="125">
        <f ca="1">SUMIF('LIBRO DIARIO'!$H$10:$K$157,AA710,'LIBRO DIARIO'!$K$10:$K$157)</f>
        <v>0</v>
      </c>
    </row>
    <row r="714" spans="2:30" ht="15" x14ac:dyDescent="0.25">
      <c r="B714" s="16"/>
      <c r="C714" s="16"/>
      <c r="D714" s="17"/>
      <c r="E714" s="18"/>
      <c r="F714" s="126"/>
      <c r="G714" s="126"/>
      <c r="K714" s="1092"/>
      <c r="L714" s="1094"/>
      <c r="M714" s="1095"/>
      <c r="N714" s="1097"/>
      <c r="O714" s="133" t="s">
        <v>28</v>
      </c>
      <c r="P714" s="551" t="s">
        <v>29</v>
      </c>
      <c r="R714" s="16"/>
      <c r="S714" s="16"/>
      <c r="T714" s="17"/>
      <c r="U714" s="18"/>
      <c r="V714" s="124">
        <f ca="1">SUMIF('LIBRO DIARIO'!$H$10:$K$157,T711,'LIBRO DIARIO'!$J$10:$J$157)</f>
        <v>0</v>
      </c>
      <c r="W714" s="125">
        <f ca="1">SUMIF('LIBRO DIARIO'!$H$10:$K$157,T711,'LIBRO DIARIO'!$K$10:$K$157)</f>
        <v>0</v>
      </c>
      <c r="Y714" s="16"/>
      <c r="Z714" s="16"/>
      <c r="AA714" s="17"/>
      <c r="AB714" s="18"/>
      <c r="AC714" s="126"/>
      <c r="AD714" s="126"/>
    </row>
    <row r="715" spans="2:30" ht="15" x14ac:dyDescent="0.25">
      <c r="B715" s="16"/>
      <c r="C715" s="16"/>
      <c r="D715" s="17"/>
      <c r="E715" s="18"/>
      <c r="F715" s="126"/>
      <c r="G715" s="126"/>
      <c r="K715" s="16"/>
      <c r="L715" s="16"/>
      <c r="M715" s="17"/>
      <c r="N715" s="18"/>
      <c r="O715" s="124">
        <f ca="1">SUMIF('LIBRO DIARIO'!$H$10:$K$157,M712,'LIBRO DIARIO'!$J$10:$J$157)</f>
        <v>0</v>
      </c>
      <c r="P715" s="125">
        <f ca="1">SUMIF('LIBRO DIARIO'!$H$10:$K$157,M712,'LIBRO DIARIO'!$K$10:$K$157)</f>
        <v>0</v>
      </c>
      <c r="R715" s="16"/>
      <c r="S715" s="16"/>
      <c r="T715" s="17"/>
      <c r="U715" s="18"/>
      <c r="V715" s="126"/>
      <c r="W715" s="126"/>
      <c r="Y715" s="16"/>
      <c r="Z715" s="16"/>
      <c r="AA715" s="17"/>
      <c r="AB715" s="18"/>
      <c r="AC715" s="126"/>
      <c r="AD715" s="126"/>
    </row>
    <row r="716" spans="2:30" ht="15" x14ac:dyDescent="0.25">
      <c r="B716" s="16"/>
      <c r="C716" s="16"/>
      <c r="D716" s="17"/>
      <c r="E716" s="18"/>
      <c r="F716" s="126"/>
      <c r="G716" s="126"/>
      <c r="K716" s="16"/>
      <c r="L716" s="16"/>
      <c r="M716" s="17"/>
      <c r="N716" s="18"/>
      <c r="O716" s="126"/>
      <c r="P716" s="126"/>
      <c r="R716" s="16"/>
      <c r="S716" s="16"/>
      <c r="T716" s="17"/>
      <c r="U716" s="18"/>
      <c r="V716" s="126"/>
      <c r="W716" s="126"/>
      <c r="Y716" s="16"/>
      <c r="Z716" s="16"/>
      <c r="AA716" s="17"/>
      <c r="AB716" s="18"/>
      <c r="AC716" s="126"/>
      <c r="AD716" s="126"/>
    </row>
    <row r="717" spans="2:30" ht="15" x14ac:dyDescent="0.25">
      <c r="B717" s="16"/>
      <c r="C717" s="16"/>
      <c r="D717" s="17"/>
      <c r="E717" s="18"/>
      <c r="F717" s="126"/>
      <c r="G717" s="126"/>
      <c r="K717" s="16"/>
      <c r="L717" s="16"/>
      <c r="M717" s="17"/>
      <c r="N717" s="18"/>
      <c r="O717" s="126"/>
      <c r="P717" s="126"/>
      <c r="R717" s="16"/>
      <c r="S717" s="16"/>
      <c r="T717" s="17"/>
      <c r="U717" s="18"/>
      <c r="V717" s="126"/>
      <c r="W717" s="126"/>
      <c r="Y717" s="16"/>
      <c r="Z717" s="16"/>
      <c r="AA717" s="17"/>
      <c r="AB717" s="18"/>
      <c r="AC717" s="126"/>
      <c r="AD717" s="126"/>
    </row>
    <row r="718" spans="2:30" ht="15" x14ac:dyDescent="0.25">
      <c r="B718" s="16"/>
      <c r="C718" s="16"/>
      <c r="D718" s="17"/>
      <c r="E718" s="18"/>
      <c r="F718" s="126"/>
      <c r="G718" s="126"/>
      <c r="K718" s="16"/>
      <c r="L718" s="16"/>
      <c r="M718" s="17"/>
      <c r="N718" s="18"/>
      <c r="O718" s="126"/>
      <c r="P718" s="126"/>
      <c r="R718" s="16"/>
      <c r="S718" s="16"/>
      <c r="T718" s="17"/>
      <c r="U718" s="18"/>
      <c r="V718" s="126"/>
      <c r="W718" s="126"/>
      <c r="Y718" s="16"/>
      <c r="Z718" s="16"/>
      <c r="AA718" s="17"/>
      <c r="AB718" s="18"/>
      <c r="AC718" s="126"/>
      <c r="AD718" s="126"/>
    </row>
    <row r="719" spans="2:30" ht="15" x14ac:dyDescent="0.25">
      <c r="B719" s="16"/>
      <c r="C719" s="16"/>
      <c r="D719" s="17"/>
      <c r="E719" s="18"/>
      <c r="F719" s="126"/>
      <c r="G719" s="126"/>
      <c r="K719" s="16"/>
      <c r="L719" s="16"/>
      <c r="M719" s="17"/>
      <c r="N719" s="18"/>
      <c r="O719" s="126"/>
      <c r="P719" s="126"/>
      <c r="R719" s="16"/>
      <c r="S719" s="16"/>
      <c r="T719" s="17"/>
      <c r="U719" s="18"/>
      <c r="V719" s="126"/>
      <c r="W719" s="126"/>
      <c r="Y719" s="16"/>
      <c r="Z719" s="16"/>
      <c r="AA719" s="17"/>
      <c r="AB719" s="18"/>
      <c r="AC719" s="126"/>
      <c r="AD719" s="126"/>
    </row>
    <row r="720" spans="2:30" ht="15" x14ac:dyDescent="0.25">
      <c r="B720" s="16"/>
      <c r="C720" s="16"/>
      <c r="D720" s="17"/>
      <c r="E720" s="18"/>
      <c r="F720" s="126"/>
      <c r="G720" s="126"/>
      <c r="K720" s="16"/>
      <c r="L720" s="16"/>
      <c r="M720" s="17"/>
      <c r="N720" s="18"/>
      <c r="O720" s="126"/>
      <c r="P720" s="126"/>
      <c r="R720" s="16"/>
      <c r="S720" s="16"/>
      <c r="T720" s="17"/>
      <c r="U720" s="18"/>
      <c r="V720" s="126"/>
      <c r="W720" s="126"/>
      <c r="Y720" s="16"/>
      <c r="Z720" s="16"/>
      <c r="AA720" s="17"/>
      <c r="AB720" s="18"/>
      <c r="AC720" s="126"/>
      <c r="AD720" s="126"/>
    </row>
    <row r="721" spans="2:30" ht="15" x14ac:dyDescent="0.25">
      <c r="B721" s="16"/>
      <c r="C721" s="16"/>
      <c r="D721" s="17"/>
      <c r="E721" s="18"/>
      <c r="F721" s="126"/>
      <c r="G721" s="126"/>
      <c r="K721" s="16"/>
      <c r="L721" s="16"/>
      <c r="M721" s="17"/>
      <c r="N721" s="18"/>
      <c r="O721" s="126"/>
      <c r="P721" s="126"/>
      <c r="R721" s="16"/>
      <c r="S721" s="16"/>
      <c r="T721" s="17"/>
      <c r="U721" s="18"/>
      <c r="V721" s="126"/>
      <c r="W721" s="126"/>
      <c r="Y721" s="16"/>
      <c r="Z721" s="16"/>
      <c r="AA721" s="17"/>
      <c r="AB721" s="18"/>
      <c r="AC721" s="126"/>
      <c r="AD721" s="126"/>
    </row>
    <row r="722" spans="2:30" ht="15" x14ac:dyDescent="0.25">
      <c r="B722" s="17"/>
      <c r="C722" s="19"/>
      <c r="D722" s="19"/>
      <c r="E722" s="18" t="s">
        <v>102</v>
      </c>
      <c r="F722" s="126"/>
      <c r="G722" s="126"/>
      <c r="K722" s="16"/>
      <c r="L722" s="16"/>
      <c r="M722" s="17"/>
      <c r="N722" s="18"/>
      <c r="O722" s="126"/>
      <c r="P722" s="126"/>
      <c r="R722" s="16"/>
      <c r="S722" s="16"/>
      <c r="T722" s="17"/>
      <c r="U722" s="18"/>
      <c r="V722" s="126"/>
      <c r="W722" s="126"/>
      <c r="Y722" s="17"/>
      <c r="Z722" s="19"/>
      <c r="AA722" s="19"/>
      <c r="AB722" s="18" t="s">
        <v>102</v>
      </c>
      <c r="AC722" s="126"/>
      <c r="AD722" s="126"/>
    </row>
    <row r="723" spans="2:30" ht="15" x14ac:dyDescent="0.25">
      <c r="B723" s="170"/>
      <c r="C723" s="170"/>
      <c r="D723" s="170"/>
      <c r="E723" s="170"/>
      <c r="F723" s="170"/>
      <c r="G723" s="170"/>
      <c r="K723" s="16"/>
      <c r="L723" s="16"/>
      <c r="M723" s="17"/>
      <c r="N723" s="18"/>
      <c r="O723" s="126"/>
      <c r="P723" s="126"/>
      <c r="R723" s="17"/>
      <c r="S723" s="19"/>
      <c r="T723" s="19"/>
      <c r="U723" s="18" t="s">
        <v>102</v>
      </c>
      <c r="V723" s="126"/>
      <c r="W723" s="126"/>
      <c r="Y723" s="170"/>
      <c r="Z723" s="170"/>
      <c r="AA723" s="170"/>
      <c r="AB723" s="170"/>
      <c r="AC723" s="170"/>
      <c r="AD723" s="170"/>
    </row>
    <row r="724" spans="2:30" ht="15" x14ac:dyDescent="0.25">
      <c r="B724" s="10" t="s">
        <v>93</v>
      </c>
      <c r="C724" s="115"/>
      <c r="D724" s="5"/>
      <c r="E724" s="4"/>
      <c r="F724" s="20" t="s">
        <v>103</v>
      </c>
      <c r="G724" s="117" t="s">
        <v>161</v>
      </c>
      <c r="K724" s="17"/>
      <c r="L724" s="19"/>
      <c r="M724" s="19"/>
      <c r="N724" s="18" t="s">
        <v>102</v>
      </c>
      <c r="O724" s="126"/>
      <c r="P724" s="126"/>
      <c r="Y724" s="10" t="s">
        <v>93</v>
      </c>
      <c r="Z724" s="115"/>
      <c r="AA724" s="5"/>
      <c r="AB724" s="4"/>
      <c r="AC724" s="20" t="s">
        <v>103</v>
      </c>
      <c r="AD724" s="117" t="s">
        <v>161</v>
      </c>
    </row>
    <row r="725" spans="2:30" x14ac:dyDescent="0.2">
      <c r="B725" s="10" t="s">
        <v>94</v>
      </c>
      <c r="C725" s="115"/>
      <c r="D725" s="5"/>
      <c r="E725" s="10"/>
      <c r="F725" s="6"/>
      <c r="G725" s="7"/>
      <c r="K725" s="170"/>
      <c r="L725" s="170"/>
      <c r="M725" s="170"/>
      <c r="N725" s="170"/>
      <c r="O725" s="170"/>
      <c r="P725" s="170"/>
      <c r="R725" s="10" t="s">
        <v>93</v>
      </c>
      <c r="S725" s="115"/>
      <c r="T725" s="5"/>
      <c r="U725" s="4"/>
      <c r="V725" s="20" t="s">
        <v>103</v>
      </c>
      <c r="W725" s="117" t="s">
        <v>161</v>
      </c>
      <c r="Y725" s="10" t="s">
        <v>94</v>
      </c>
      <c r="Z725" s="115"/>
      <c r="AA725" s="5"/>
      <c r="AB725" s="10"/>
      <c r="AC725" s="6"/>
      <c r="AD725" s="7"/>
    </row>
    <row r="726" spans="2:30" ht="13.5" thickBot="1" x14ac:dyDescent="0.25">
      <c r="B726" s="10" t="s">
        <v>96</v>
      </c>
      <c r="C726" s="10"/>
      <c r="D726" s="4"/>
      <c r="E726" s="123"/>
      <c r="F726" s="12"/>
      <c r="G726" s="13"/>
      <c r="K726" s="10" t="s">
        <v>93</v>
      </c>
      <c r="L726" s="115"/>
      <c r="M726" s="5"/>
      <c r="N726" s="4"/>
      <c r="O726" s="20" t="s">
        <v>103</v>
      </c>
      <c r="P726" s="117" t="s">
        <v>161</v>
      </c>
      <c r="R726" s="10" t="s">
        <v>94</v>
      </c>
      <c r="S726" s="115"/>
      <c r="T726" s="5"/>
      <c r="U726" s="10"/>
      <c r="V726" s="6"/>
      <c r="W726" s="7"/>
      <c r="Y726" s="10" t="s">
        <v>96</v>
      </c>
      <c r="Z726" s="10"/>
      <c r="AA726" s="4"/>
      <c r="AB726" s="123"/>
      <c r="AC726" s="12"/>
      <c r="AD726" s="13"/>
    </row>
    <row r="727" spans="2:30" ht="13.5" thickBot="1" x14ac:dyDescent="0.25">
      <c r="B727" s="2"/>
      <c r="C727" s="2"/>
      <c r="D727" s="134">
        <v>0</v>
      </c>
      <c r="E727" s="116" t="e">
        <f>VLOOKUP(D727,'PLAN CONT'!$B$3:$C$1423,2,0)</f>
        <v>#N/A</v>
      </c>
      <c r="F727" s="9"/>
      <c r="G727" s="8"/>
      <c r="K727" s="10" t="s">
        <v>94</v>
      </c>
      <c r="L727" s="115"/>
      <c r="M727" s="5"/>
      <c r="N727" s="10"/>
      <c r="O727" s="6"/>
      <c r="P727" s="7"/>
      <c r="R727" s="10" t="s">
        <v>96</v>
      </c>
      <c r="S727" s="10"/>
      <c r="T727" s="4"/>
      <c r="U727" s="123"/>
      <c r="V727" s="12"/>
      <c r="W727" s="13"/>
      <c r="Y727" s="2"/>
      <c r="Z727" s="2"/>
      <c r="AA727" s="134">
        <v>0</v>
      </c>
      <c r="AB727" s="116" t="e">
        <f>VLOOKUP(AA727,'PLAN CONT'!$B$3:$C$1423,2,0)</f>
        <v>#N/A</v>
      </c>
      <c r="AC727" s="9"/>
      <c r="AD727" s="8"/>
    </row>
    <row r="728" spans="2:30" ht="13.5" thickBot="1" x14ac:dyDescent="0.25">
      <c r="B728" s="1091" t="s">
        <v>100</v>
      </c>
      <c r="C728" s="1093" t="s">
        <v>101</v>
      </c>
      <c r="D728" s="1095" t="s">
        <v>97</v>
      </c>
      <c r="E728" s="1096"/>
      <c r="F728" s="1098" t="s">
        <v>98</v>
      </c>
      <c r="G728" s="1099"/>
      <c r="K728" s="10" t="s">
        <v>96</v>
      </c>
      <c r="L728" s="10"/>
      <c r="M728" s="4"/>
      <c r="N728" s="123"/>
      <c r="O728" s="12"/>
      <c r="P728" s="13"/>
      <c r="R728" s="2"/>
      <c r="S728" s="2"/>
      <c r="T728" s="134">
        <v>0</v>
      </c>
      <c r="U728" s="116" t="e">
        <f>VLOOKUP(T728,'PLAN CONT'!$B$3:$C$1423,2,0)</f>
        <v>#N/A</v>
      </c>
      <c r="V728" s="9"/>
      <c r="W728" s="8"/>
      <c r="Y728" s="1091" t="s">
        <v>100</v>
      </c>
      <c r="Z728" s="1093" t="s">
        <v>101</v>
      </c>
      <c r="AA728" s="1095" t="s">
        <v>97</v>
      </c>
      <c r="AB728" s="1096"/>
      <c r="AC728" s="1098" t="s">
        <v>98</v>
      </c>
      <c r="AD728" s="1099"/>
    </row>
    <row r="729" spans="2:30" ht="13.5" thickBot="1" x14ac:dyDescent="0.25">
      <c r="B729" s="1092"/>
      <c r="C729" s="1094"/>
      <c r="D729" s="1095"/>
      <c r="E729" s="1097"/>
      <c r="F729" s="133" t="s">
        <v>28</v>
      </c>
      <c r="G729" s="551" t="s">
        <v>29</v>
      </c>
      <c r="K729" s="2"/>
      <c r="L729" s="2"/>
      <c r="M729" s="134">
        <v>0</v>
      </c>
      <c r="N729" s="116" t="e">
        <f>VLOOKUP(M729,'PLAN CONT'!$B$3:$C$1423,2,0)</f>
        <v>#N/A</v>
      </c>
      <c r="O729" s="9"/>
      <c r="P729" s="8"/>
      <c r="R729" s="1091" t="s">
        <v>100</v>
      </c>
      <c r="S729" s="1093" t="s">
        <v>101</v>
      </c>
      <c r="T729" s="1095" t="s">
        <v>97</v>
      </c>
      <c r="U729" s="1096"/>
      <c r="V729" s="1098" t="s">
        <v>98</v>
      </c>
      <c r="W729" s="1099"/>
      <c r="Y729" s="1092"/>
      <c r="Z729" s="1094"/>
      <c r="AA729" s="1095"/>
      <c r="AB729" s="1097"/>
      <c r="AC729" s="133" t="s">
        <v>28</v>
      </c>
      <c r="AD729" s="551" t="s">
        <v>29</v>
      </c>
    </row>
    <row r="730" spans="2:30" ht="15" x14ac:dyDescent="0.25">
      <c r="B730" s="16"/>
      <c r="C730" s="16"/>
      <c r="D730" s="17"/>
      <c r="E730" s="18"/>
      <c r="F730" s="124">
        <f ca="1">SUMIF('LIBRO DIARIO'!$H$10:$K$157,D727,'LIBRO DIARIO'!$J$10:$J$157)</f>
        <v>0</v>
      </c>
      <c r="G730" s="125">
        <f ca="1">SUMIF('LIBRO DIARIO'!$H$10:$K$157,D727,'LIBRO DIARIO'!$K$10:$K$157)</f>
        <v>0</v>
      </c>
      <c r="K730" s="1091" t="s">
        <v>100</v>
      </c>
      <c r="L730" s="1093" t="s">
        <v>101</v>
      </c>
      <c r="M730" s="1095" t="s">
        <v>97</v>
      </c>
      <c r="N730" s="1096"/>
      <c r="O730" s="1098" t="s">
        <v>98</v>
      </c>
      <c r="P730" s="1099"/>
      <c r="R730" s="1092"/>
      <c r="S730" s="1094"/>
      <c r="T730" s="1095"/>
      <c r="U730" s="1097"/>
      <c r="V730" s="133" t="s">
        <v>28</v>
      </c>
      <c r="W730" s="551" t="s">
        <v>29</v>
      </c>
      <c r="Y730" s="16"/>
      <c r="Z730" s="16"/>
      <c r="AA730" s="17"/>
      <c r="AB730" s="18"/>
      <c r="AC730" s="124">
        <f ca="1">SUMIF('LIBRO DIARIO'!$H$10:$K$157,AA727,'LIBRO DIARIO'!$J$10:$J$157)</f>
        <v>0</v>
      </c>
      <c r="AD730" s="125">
        <f ca="1">SUMIF('LIBRO DIARIO'!$H$10:$K$157,AA727,'LIBRO DIARIO'!$K$10:$K$157)</f>
        <v>0</v>
      </c>
    </row>
    <row r="731" spans="2:30" ht="15" x14ac:dyDescent="0.25">
      <c r="B731" s="16"/>
      <c r="C731" s="16"/>
      <c r="D731" s="17"/>
      <c r="E731" s="18"/>
      <c r="F731" s="126"/>
      <c r="G731" s="126"/>
      <c r="K731" s="1092"/>
      <c r="L731" s="1094"/>
      <c r="M731" s="1095"/>
      <c r="N731" s="1097"/>
      <c r="O731" s="133" t="s">
        <v>28</v>
      </c>
      <c r="P731" s="551" t="s">
        <v>29</v>
      </c>
      <c r="R731" s="16"/>
      <c r="S731" s="16"/>
      <c r="T731" s="17"/>
      <c r="U731" s="18"/>
      <c r="V731" s="124">
        <f ca="1">SUMIF('LIBRO DIARIO'!$H$10:$K$157,T728,'LIBRO DIARIO'!$J$10:$J$157)</f>
        <v>0</v>
      </c>
      <c r="W731" s="125">
        <f ca="1">SUMIF('LIBRO DIARIO'!$H$10:$K$157,T728,'LIBRO DIARIO'!$K$10:$K$157)</f>
        <v>0</v>
      </c>
      <c r="Y731" s="16"/>
      <c r="Z731" s="16"/>
      <c r="AA731" s="17"/>
      <c r="AB731" s="18"/>
      <c r="AC731" s="126"/>
      <c r="AD731" s="126"/>
    </row>
    <row r="732" spans="2:30" ht="15" x14ac:dyDescent="0.25">
      <c r="B732" s="16"/>
      <c r="C732" s="16"/>
      <c r="D732" s="17"/>
      <c r="E732" s="18"/>
      <c r="F732" s="126"/>
      <c r="G732" s="126"/>
      <c r="K732" s="16"/>
      <c r="L732" s="16"/>
      <c r="M732" s="17"/>
      <c r="N732" s="18"/>
      <c r="O732" s="124">
        <f ca="1">SUMIF('LIBRO DIARIO'!$H$10:$K$157,M729,'LIBRO DIARIO'!$J$10:$J$157)</f>
        <v>0</v>
      </c>
      <c r="P732" s="125">
        <f ca="1">SUMIF('LIBRO DIARIO'!$H$10:$K$157,M729,'LIBRO DIARIO'!$K$10:$K$157)</f>
        <v>0</v>
      </c>
      <c r="R732" s="16"/>
      <c r="S732" s="16"/>
      <c r="T732" s="17"/>
      <c r="U732" s="18"/>
      <c r="V732" s="126"/>
      <c r="W732" s="126"/>
      <c r="Y732" s="16"/>
      <c r="Z732" s="16"/>
      <c r="AA732" s="17"/>
      <c r="AB732" s="18"/>
      <c r="AC732" s="126"/>
      <c r="AD732" s="126"/>
    </row>
    <row r="733" spans="2:30" ht="15" x14ac:dyDescent="0.25">
      <c r="B733" s="16"/>
      <c r="C733" s="16"/>
      <c r="D733" s="17"/>
      <c r="E733" s="18"/>
      <c r="F733" s="126"/>
      <c r="G733" s="126"/>
      <c r="K733" s="16"/>
      <c r="L733" s="16"/>
      <c r="M733" s="17"/>
      <c r="N733" s="18"/>
      <c r="O733" s="126"/>
      <c r="P733" s="126"/>
      <c r="R733" s="16"/>
      <c r="S733" s="16"/>
      <c r="T733" s="17"/>
      <c r="U733" s="18"/>
      <c r="V733" s="126"/>
      <c r="W733" s="126"/>
      <c r="Y733" s="16"/>
      <c r="Z733" s="16"/>
      <c r="AA733" s="17"/>
      <c r="AB733" s="18"/>
      <c r="AC733" s="126"/>
      <c r="AD733" s="126"/>
    </row>
    <row r="734" spans="2:30" ht="15" x14ac:dyDescent="0.25">
      <c r="B734" s="16"/>
      <c r="C734" s="16"/>
      <c r="D734" s="17"/>
      <c r="E734" s="18"/>
      <c r="F734" s="126"/>
      <c r="G734" s="126"/>
      <c r="K734" s="16"/>
      <c r="L734" s="16"/>
      <c r="M734" s="17"/>
      <c r="N734" s="18"/>
      <c r="O734" s="126"/>
      <c r="P734" s="126"/>
      <c r="R734" s="16"/>
      <c r="S734" s="16"/>
      <c r="T734" s="17"/>
      <c r="U734" s="18"/>
      <c r="V734" s="126"/>
      <c r="W734" s="126"/>
      <c r="Y734" s="16"/>
      <c r="Z734" s="16"/>
      <c r="AA734" s="17"/>
      <c r="AB734" s="18"/>
      <c r="AC734" s="126"/>
      <c r="AD734" s="126"/>
    </row>
    <row r="735" spans="2:30" ht="15" x14ac:dyDescent="0.25">
      <c r="B735" s="16"/>
      <c r="C735" s="16"/>
      <c r="D735" s="17"/>
      <c r="E735" s="18"/>
      <c r="F735" s="126"/>
      <c r="G735" s="126"/>
      <c r="K735" s="16"/>
      <c r="L735" s="16"/>
      <c r="M735" s="17"/>
      <c r="N735" s="18"/>
      <c r="O735" s="126"/>
      <c r="P735" s="126"/>
      <c r="R735" s="16"/>
      <c r="S735" s="16"/>
      <c r="T735" s="17"/>
      <c r="U735" s="18"/>
      <c r="V735" s="126"/>
      <c r="W735" s="126"/>
      <c r="Y735" s="16"/>
      <c r="Z735" s="16"/>
      <c r="AA735" s="17"/>
      <c r="AB735" s="18"/>
      <c r="AC735" s="126"/>
      <c r="AD735" s="126"/>
    </row>
    <row r="736" spans="2:30" ht="15" x14ac:dyDescent="0.25">
      <c r="B736" s="16"/>
      <c r="C736" s="16"/>
      <c r="D736" s="17"/>
      <c r="E736" s="18"/>
      <c r="F736" s="126"/>
      <c r="G736" s="126"/>
      <c r="K736" s="16"/>
      <c r="L736" s="16"/>
      <c r="M736" s="17"/>
      <c r="N736" s="18"/>
      <c r="O736" s="126"/>
      <c r="P736" s="126"/>
      <c r="R736" s="16"/>
      <c r="S736" s="16"/>
      <c r="T736" s="17"/>
      <c r="U736" s="18"/>
      <c r="V736" s="126"/>
      <c r="W736" s="126"/>
      <c r="Y736" s="16"/>
      <c r="Z736" s="16"/>
      <c r="AA736" s="17"/>
      <c r="AB736" s="18"/>
      <c r="AC736" s="126"/>
      <c r="AD736" s="126"/>
    </row>
    <row r="737" spans="2:30" ht="15" x14ac:dyDescent="0.25">
      <c r="B737" s="16"/>
      <c r="C737" s="16"/>
      <c r="D737" s="17"/>
      <c r="E737" s="18"/>
      <c r="F737" s="126"/>
      <c r="G737" s="126"/>
      <c r="K737" s="16"/>
      <c r="L737" s="16"/>
      <c r="M737" s="17"/>
      <c r="N737" s="18"/>
      <c r="O737" s="126"/>
      <c r="P737" s="126"/>
      <c r="R737" s="16"/>
      <c r="S737" s="16"/>
      <c r="T737" s="17"/>
      <c r="U737" s="18"/>
      <c r="V737" s="126"/>
      <c r="W737" s="126"/>
      <c r="Y737" s="16"/>
      <c r="Z737" s="16"/>
      <c r="AA737" s="17"/>
      <c r="AB737" s="18"/>
      <c r="AC737" s="126"/>
      <c r="AD737" s="126"/>
    </row>
    <row r="738" spans="2:30" ht="15" x14ac:dyDescent="0.25">
      <c r="B738" s="16"/>
      <c r="C738" s="16"/>
      <c r="D738" s="17"/>
      <c r="E738" s="18"/>
      <c r="F738" s="126"/>
      <c r="G738" s="126"/>
      <c r="K738" s="16"/>
      <c r="L738" s="16"/>
      <c r="M738" s="17"/>
      <c r="N738" s="18"/>
      <c r="O738" s="126"/>
      <c r="P738" s="126"/>
      <c r="R738" s="16"/>
      <c r="S738" s="16"/>
      <c r="T738" s="17"/>
      <c r="U738" s="18"/>
      <c r="V738" s="126"/>
      <c r="W738" s="126"/>
      <c r="Y738" s="16"/>
      <c r="Z738" s="16"/>
      <c r="AA738" s="17"/>
      <c r="AB738" s="18"/>
      <c r="AC738" s="126"/>
      <c r="AD738" s="126"/>
    </row>
    <row r="739" spans="2:30" ht="15" x14ac:dyDescent="0.25">
      <c r="B739" s="17"/>
      <c r="C739" s="19"/>
      <c r="D739" s="19"/>
      <c r="E739" s="18" t="s">
        <v>102</v>
      </c>
      <c r="F739" s="126"/>
      <c r="G739" s="126"/>
      <c r="K739" s="16"/>
      <c r="L739" s="16"/>
      <c r="M739" s="17"/>
      <c r="N739" s="18"/>
      <c r="O739" s="126"/>
      <c r="P739" s="126"/>
      <c r="R739" s="16"/>
      <c r="S739" s="16"/>
      <c r="T739" s="17"/>
      <c r="U739" s="18"/>
      <c r="V739" s="126"/>
      <c r="W739" s="126"/>
      <c r="Y739" s="17"/>
      <c r="Z739" s="19"/>
      <c r="AA739" s="19"/>
      <c r="AB739" s="18" t="s">
        <v>102</v>
      </c>
      <c r="AC739" s="126"/>
      <c r="AD739" s="126"/>
    </row>
    <row r="740" spans="2:30" ht="15" x14ac:dyDescent="0.25">
      <c r="B740" s="170"/>
      <c r="C740" s="170"/>
      <c r="D740" s="170"/>
      <c r="E740" s="170"/>
      <c r="F740" s="170"/>
      <c r="G740" s="170"/>
      <c r="K740" s="16"/>
      <c r="L740" s="16"/>
      <c r="M740" s="17"/>
      <c r="N740" s="18"/>
      <c r="O740" s="126"/>
      <c r="P740" s="126"/>
      <c r="R740" s="17"/>
      <c r="S740" s="19"/>
      <c r="T740" s="19"/>
      <c r="U740" s="18" t="s">
        <v>102</v>
      </c>
      <c r="V740" s="126"/>
      <c r="W740" s="126"/>
      <c r="Y740" s="170"/>
      <c r="Z740" s="170"/>
      <c r="AA740" s="170"/>
      <c r="AB740" s="170"/>
      <c r="AC740" s="170"/>
      <c r="AD740" s="170"/>
    </row>
    <row r="741" spans="2:30" ht="15" x14ac:dyDescent="0.25">
      <c r="B741" s="10" t="s">
        <v>93</v>
      </c>
      <c r="C741" s="115"/>
      <c r="D741" s="5"/>
      <c r="E741" s="4"/>
      <c r="F741" s="20" t="s">
        <v>103</v>
      </c>
      <c r="G741" s="117" t="s">
        <v>161</v>
      </c>
      <c r="K741" s="17"/>
      <c r="L741" s="19"/>
      <c r="M741" s="19"/>
      <c r="N741" s="18" t="s">
        <v>102</v>
      </c>
      <c r="O741" s="126"/>
      <c r="P741" s="126"/>
      <c r="Y741" s="10" t="s">
        <v>93</v>
      </c>
      <c r="Z741" s="115"/>
      <c r="AA741" s="5"/>
      <c r="AB741" s="4"/>
      <c r="AC741" s="20" t="s">
        <v>103</v>
      </c>
      <c r="AD741" s="117" t="s">
        <v>161</v>
      </c>
    </row>
    <row r="742" spans="2:30" x14ac:dyDescent="0.2">
      <c r="B742" s="10" t="s">
        <v>94</v>
      </c>
      <c r="C742" s="115"/>
      <c r="D742" s="5"/>
      <c r="E742" s="10"/>
      <c r="F742" s="6"/>
      <c r="G742" s="7"/>
      <c r="K742" s="170"/>
      <c r="L742" s="170"/>
      <c r="M742" s="170"/>
      <c r="N742" s="170"/>
      <c r="O742" s="170"/>
      <c r="P742" s="170"/>
      <c r="R742" s="10" t="s">
        <v>93</v>
      </c>
      <c r="S742" s="115"/>
      <c r="T742" s="5"/>
      <c r="U742" s="4"/>
      <c r="V742" s="20" t="s">
        <v>103</v>
      </c>
      <c r="W742" s="117" t="s">
        <v>161</v>
      </c>
      <c r="Y742" s="10" t="s">
        <v>94</v>
      </c>
      <c r="Z742" s="115"/>
      <c r="AA742" s="5"/>
      <c r="AB742" s="10"/>
      <c r="AC742" s="6"/>
      <c r="AD742" s="7"/>
    </row>
    <row r="743" spans="2:30" ht="13.5" thickBot="1" x14ac:dyDescent="0.25">
      <c r="B743" s="10" t="s">
        <v>96</v>
      </c>
      <c r="C743" s="10"/>
      <c r="D743" s="4"/>
      <c r="E743" s="123"/>
      <c r="F743" s="12"/>
      <c r="G743" s="13"/>
      <c r="K743" s="10" t="s">
        <v>93</v>
      </c>
      <c r="L743" s="115"/>
      <c r="M743" s="5"/>
      <c r="N743" s="4"/>
      <c r="O743" s="20" t="s">
        <v>103</v>
      </c>
      <c r="P743" s="117" t="s">
        <v>161</v>
      </c>
      <c r="R743" s="10" t="s">
        <v>94</v>
      </c>
      <c r="S743" s="115"/>
      <c r="T743" s="5"/>
      <c r="U743" s="10"/>
      <c r="V743" s="6"/>
      <c r="W743" s="7"/>
      <c r="Y743" s="10" t="s">
        <v>96</v>
      </c>
      <c r="Z743" s="10"/>
      <c r="AA743" s="4"/>
      <c r="AB743" s="123"/>
      <c r="AC743" s="12"/>
      <c r="AD743" s="13"/>
    </row>
    <row r="744" spans="2:30" ht="13.5" thickBot="1" x14ac:dyDescent="0.25">
      <c r="B744" s="2"/>
      <c r="C744" s="2"/>
      <c r="D744" s="134">
        <v>0</v>
      </c>
      <c r="E744" s="116" t="e">
        <f>VLOOKUP(D744,'PLAN CONT'!$B$3:$C$1423,2,0)</f>
        <v>#N/A</v>
      </c>
      <c r="F744" s="9"/>
      <c r="G744" s="8"/>
      <c r="K744" s="10" t="s">
        <v>94</v>
      </c>
      <c r="L744" s="115"/>
      <c r="M744" s="5"/>
      <c r="N744" s="10"/>
      <c r="O744" s="6"/>
      <c r="P744" s="7"/>
      <c r="R744" s="10" t="s">
        <v>96</v>
      </c>
      <c r="S744" s="10"/>
      <c r="T744" s="4"/>
      <c r="U744" s="123"/>
      <c r="V744" s="12"/>
      <c r="W744" s="13"/>
      <c r="Y744" s="2"/>
      <c r="Z744" s="2"/>
      <c r="AA744" s="134">
        <v>0</v>
      </c>
      <c r="AB744" s="116" t="e">
        <f>VLOOKUP(AA744,'PLAN CONT'!$B$3:$C$1423,2,0)</f>
        <v>#N/A</v>
      </c>
      <c r="AC744" s="9"/>
      <c r="AD744" s="8"/>
    </row>
    <row r="745" spans="2:30" ht="13.5" thickBot="1" x14ac:dyDescent="0.25">
      <c r="B745" s="1091" t="s">
        <v>100</v>
      </c>
      <c r="C745" s="1093" t="s">
        <v>101</v>
      </c>
      <c r="D745" s="1095" t="s">
        <v>97</v>
      </c>
      <c r="E745" s="1096"/>
      <c r="F745" s="1098" t="s">
        <v>98</v>
      </c>
      <c r="G745" s="1099"/>
      <c r="K745" s="10" t="s">
        <v>96</v>
      </c>
      <c r="L745" s="10"/>
      <c r="M745" s="4"/>
      <c r="N745" s="123"/>
      <c r="O745" s="12"/>
      <c r="P745" s="13"/>
      <c r="R745" s="2"/>
      <c r="S745" s="2"/>
      <c r="T745" s="134">
        <v>0</v>
      </c>
      <c r="U745" s="116" t="e">
        <f>VLOOKUP(T745,'PLAN CONT'!$B$3:$C$1423,2,0)</f>
        <v>#N/A</v>
      </c>
      <c r="V745" s="9"/>
      <c r="W745" s="8"/>
      <c r="Y745" s="1091" t="s">
        <v>100</v>
      </c>
      <c r="Z745" s="1093" t="s">
        <v>101</v>
      </c>
      <c r="AA745" s="1095" t="s">
        <v>97</v>
      </c>
      <c r="AB745" s="1096"/>
      <c r="AC745" s="1098" t="s">
        <v>98</v>
      </c>
      <c r="AD745" s="1099"/>
    </row>
    <row r="746" spans="2:30" ht="13.5" thickBot="1" x14ac:dyDescent="0.25">
      <c r="B746" s="1092"/>
      <c r="C746" s="1094"/>
      <c r="D746" s="1095"/>
      <c r="E746" s="1097"/>
      <c r="F746" s="133" t="s">
        <v>28</v>
      </c>
      <c r="G746" s="551" t="s">
        <v>29</v>
      </c>
      <c r="K746" s="2"/>
      <c r="L746" s="2"/>
      <c r="M746" s="134">
        <v>0</v>
      </c>
      <c r="N746" s="116" t="e">
        <f>VLOOKUP(M746,'PLAN CONT'!$B$3:$C$1423,2,0)</f>
        <v>#N/A</v>
      </c>
      <c r="O746" s="9"/>
      <c r="P746" s="8"/>
      <c r="R746" s="1091" t="s">
        <v>100</v>
      </c>
      <c r="S746" s="1093" t="s">
        <v>101</v>
      </c>
      <c r="T746" s="1095" t="s">
        <v>97</v>
      </c>
      <c r="U746" s="1096"/>
      <c r="V746" s="1098" t="s">
        <v>98</v>
      </c>
      <c r="W746" s="1099"/>
      <c r="Y746" s="1092"/>
      <c r="Z746" s="1094"/>
      <c r="AA746" s="1095"/>
      <c r="AB746" s="1097"/>
      <c r="AC746" s="133" t="s">
        <v>28</v>
      </c>
      <c r="AD746" s="551" t="s">
        <v>29</v>
      </c>
    </row>
    <row r="747" spans="2:30" ht="15" x14ac:dyDescent="0.25">
      <c r="B747" s="16"/>
      <c r="C747" s="16"/>
      <c r="D747" s="17"/>
      <c r="E747" s="18"/>
      <c r="F747" s="124">
        <f ca="1">SUMIF('LIBRO DIARIO'!$H$10:$K$157,D744,'LIBRO DIARIO'!$J$10:$J$157)</f>
        <v>0</v>
      </c>
      <c r="G747" s="125">
        <f ca="1">SUMIF('LIBRO DIARIO'!$H$10:$K$157,D744,'LIBRO DIARIO'!$K$10:$K$157)</f>
        <v>0</v>
      </c>
      <c r="K747" s="1091" t="s">
        <v>100</v>
      </c>
      <c r="L747" s="1093" t="s">
        <v>101</v>
      </c>
      <c r="M747" s="1095" t="s">
        <v>97</v>
      </c>
      <c r="N747" s="1096"/>
      <c r="O747" s="1098" t="s">
        <v>98</v>
      </c>
      <c r="P747" s="1099"/>
      <c r="R747" s="1092"/>
      <c r="S747" s="1094"/>
      <c r="T747" s="1095"/>
      <c r="U747" s="1097"/>
      <c r="V747" s="133" t="s">
        <v>28</v>
      </c>
      <c r="W747" s="551" t="s">
        <v>29</v>
      </c>
      <c r="Y747" s="16"/>
      <c r="Z747" s="16"/>
      <c r="AA747" s="17"/>
      <c r="AB747" s="18"/>
      <c r="AC747" s="124">
        <f ca="1">SUMIF('LIBRO DIARIO'!$H$10:$K$157,AA744,'LIBRO DIARIO'!$J$10:$J$157)</f>
        <v>0</v>
      </c>
      <c r="AD747" s="125">
        <f ca="1">SUMIF('LIBRO DIARIO'!$H$10:$K$157,AA744,'LIBRO DIARIO'!$K$10:$K$157)</f>
        <v>0</v>
      </c>
    </row>
    <row r="748" spans="2:30" ht="15" x14ac:dyDescent="0.25">
      <c r="B748" s="16"/>
      <c r="C748" s="16"/>
      <c r="D748" s="17"/>
      <c r="E748" s="18"/>
      <c r="F748" s="126"/>
      <c r="G748" s="126"/>
      <c r="K748" s="1092"/>
      <c r="L748" s="1094"/>
      <c r="M748" s="1095"/>
      <c r="N748" s="1097"/>
      <c r="O748" s="133" t="s">
        <v>28</v>
      </c>
      <c r="P748" s="551" t="s">
        <v>29</v>
      </c>
      <c r="R748" s="16"/>
      <c r="S748" s="16"/>
      <c r="T748" s="17"/>
      <c r="U748" s="18"/>
      <c r="V748" s="124">
        <f ca="1">SUMIF('LIBRO DIARIO'!$H$10:$K$157,T745,'LIBRO DIARIO'!$J$10:$J$157)</f>
        <v>0</v>
      </c>
      <c r="W748" s="125">
        <f ca="1">SUMIF('LIBRO DIARIO'!$H$10:$K$157,T745,'LIBRO DIARIO'!$K$10:$K$157)</f>
        <v>0</v>
      </c>
      <c r="Y748" s="16"/>
      <c r="Z748" s="16"/>
      <c r="AA748" s="17"/>
      <c r="AB748" s="18"/>
      <c r="AC748" s="126"/>
      <c r="AD748" s="126"/>
    </row>
    <row r="749" spans="2:30" ht="15" x14ac:dyDescent="0.25">
      <c r="B749" s="16"/>
      <c r="C749" s="16"/>
      <c r="D749" s="17"/>
      <c r="E749" s="18"/>
      <c r="F749" s="126"/>
      <c r="G749" s="126"/>
      <c r="K749" s="16"/>
      <c r="L749" s="16"/>
      <c r="M749" s="17"/>
      <c r="N749" s="18"/>
      <c r="O749" s="124">
        <f ca="1">SUMIF('LIBRO DIARIO'!$H$10:$K$157,M746,'LIBRO DIARIO'!$J$10:$J$157)</f>
        <v>0</v>
      </c>
      <c r="P749" s="125">
        <f ca="1">SUMIF('LIBRO DIARIO'!$H$10:$K$157,M746,'LIBRO DIARIO'!$K$10:$K$157)</f>
        <v>0</v>
      </c>
      <c r="R749" s="16"/>
      <c r="S749" s="16"/>
      <c r="T749" s="17"/>
      <c r="U749" s="18"/>
      <c r="V749" s="126"/>
      <c r="W749" s="126"/>
      <c r="Y749" s="16"/>
      <c r="Z749" s="16"/>
      <c r="AA749" s="17"/>
      <c r="AB749" s="18"/>
      <c r="AC749" s="126"/>
      <c r="AD749" s="126"/>
    </row>
    <row r="750" spans="2:30" ht="15" x14ac:dyDescent="0.25">
      <c r="B750" s="16"/>
      <c r="C750" s="16"/>
      <c r="D750" s="17"/>
      <c r="E750" s="18"/>
      <c r="F750" s="126"/>
      <c r="G750" s="126"/>
      <c r="K750" s="16"/>
      <c r="L750" s="16"/>
      <c r="M750" s="17"/>
      <c r="N750" s="18"/>
      <c r="O750" s="126"/>
      <c r="P750" s="126"/>
      <c r="R750" s="16"/>
      <c r="S750" s="16"/>
      <c r="T750" s="17"/>
      <c r="U750" s="18"/>
      <c r="V750" s="126"/>
      <c r="W750" s="126"/>
      <c r="Y750" s="16"/>
      <c r="Z750" s="16"/>
      <c r="AA750" s="17"/>
      <c r="AB750" s="18"/>
      <c r="AC750" s="126"/>
      <c r="AD750" s="126"/>
    </row>
    <row r="751" spans="2:30" ht="15" x14ac:dyDescent="0.25">
      <c r="B751" s="16"/>
      <c r="C751" s="16"/>
      <c r="D751" s="17"/>
      <c r="E751" s="18"/>
      <c r="F751" s="126"/>
      <c r="G751" s="126"/>
      <c r="K751" s="16"/>
      <c r="L751" s="16"/>
      <c r="M751" s="17"/>
      <c r="N751" s="18"/>
      <c r="O751" s="126"/>
      <c r="P751" s="126"/>
      <c r="R751" s="16"/>
      <c r="S751" s="16"/>
      <c r="T751" s="17"/>
      <c r="U751" s="18"/>
      <c r="V751" s="126"/>
      <c r="W751" s="126"/>
      <c r="Y751" s="16"/>
      <c r="Z751" s="16"/>
      <c r="AA751" s="17"/>
      <c r="AB751" s="18"/>
      <c r="AC751" s="126"/>
      <c r="AD751" s="126"/>
    </row>
    <row r="752" spans="2:30" ht="15" x14ac:dyDescent="0.25">
      <c r="B752" s="16"/>
      <c r="C752" s="16"/>
      <c r="D752" s="17"/>
      <c r="E752" s="18"/>
      <c r="F752" s="126"/>
      <c r="G752" s="126"/>
      <c r="K752" s="16"/>
      <c r="L752" s="16"/>
      <c r="M752" s="17"/>
      <c r="N752" s="18"/>
      <c r="O752" s="126"/>
      <c r="P752" s="126"/>
      <c r="R752" s="16"/>
      <c r="S752" s="16"/>
      <c r="T752" s="17"/>
      <c r="U752" s="18"/>
      <c r="V752" s="126"/>
      <c r="W752" s="126"/>
      <c r="Y752" s="16"/>
      <c r="Z752" s="16"/>
      <c r="AA752" s="17"/>
      <c r="AB752" s="18"/>
      <c r="AC752" s="126"/>
      <c r="AD752" s="126"/>
    </row>
    <row r="753" spans="2:30" ht="15" x14ac:dyDescent="0.25">
      <c r="B753" s="16"/>
      <c r="C753" s="16"/>
      <c r="D753" s="17"/>
      <c r="E753" s="18"/>
      <c r="F753" s="126"/>
      <c r="G753" s="126"/>
      <c r="K753" s="16"/>
      <c r="L753" s="16"/>
      <c r="M753" s="17"/>
      <c r="N753" s="18"/>
      <c r="O753" s="126"/>
      <c r="P753" s="126"/>
      <c r="R753" s="16"/>
      <c r="S753" s="16"/>
      <c r="T753" s="17"/>
      <c r="U753" s="18"/>
      <c r="V753" s="126"/>
      <c r="W753" s="126"/>
      <c r="Y753" s="16"/>
      <c r="Z753" s="16"/>
      <c r="AA753" s="17"/>
      <c r="AB753" s="18"/>
      <c r="AC753" s="126"/>
      <c r="AD753" s="126"/>
    </row>
    <row r="754" spans="2:30" ht="15" x14ac:dyDescent="0.25">
      <c r="B754" s="16"/>
      <c r="C754" s="16"/>
      <c r="D754" s="17"/>
      <c r="E754" s="18"/>
      <c r="F754" s="126"/>
      <c r="G754" s="126"/>
      <c r="K754" s="16"/>
      <c r="L754" s="16"/>
      <c r="M754" s="17"/>
      <c r="N754" s="18"/>
      <c r="O754" s="126"/>
      <c r="P754" s="126"/>
      <c r="R754" s="16"/>
      <c r="S754" s="16"/>
      <c r="T754" s="17"/>
      <c r="U754" s="18"/>
      <c r="V754" s="126"/>
      <c r="W754" s="126"/>
      <c r="Y754" s="16"/>
      <c r="Z754" s="16"/>
      <c r="AA754" s="17"/>
      <c r="AB754" s="18"/>
      <c r="AC754" s="126"/>
      <c r="AD754" s="126"/>
    </row>
    <row r="755" spans="2:30" ht="15" x14ac:dyDescent="0.25">
      <c r="B755" s="16"/>
      <c r="C755" s="16"/>
      <c r="D755" s="17"/>
      <c r="E755" s="18"/>
      <c r="F755" s="126"/>
      <c r="G755" s="126"/>
      <c r="K755" s="16"/>
      <c r="L755" s="16"/>
      <c r="M755" s="17"/>
      <c r="N755" s="18"/>
      <c r="O755" s="126"/>
      <c r="P755" s="126"/>
      <c r="R755" s="16"/>
      <c r="S755" s="16"/>
      <c r="T755" s="17"/>
      <c r="U755" s="18"/>
      <c r="V755" s="126"/>
      <c r="W755" s="126"/>
      <c r="Y755" s="16"/>
      <c r="Z755" s="16"/>
      <c r="AA755" s="17"/>
      <c r="AB755" s="18"/>
      <c r="AC755" s="126"/>
      <c r="AD755" s="126"/>
    </row>
    <row r="756" spans="2:30" ht="15" x14ac:dyDescent="0.25">
      <c r="B756" s="17"/>
      <c r="C756" s="19"/>
      <c r="D756" s="19"/>
      <c r="E756" s="18" t="s">
        <v>102</v>
      </c>
      <c r="F756" s="126"/>
      <c r="G756" s="126"/>
      <c r="K756" s="16"/>
      <c r="L756" s="16"/>
      <c r="M756" s="17"/>
      <c r="N756" s="18"/>
      <c r="O756" s="126"/>
      <c r="P756" s="126"/>
      <c r="R756" s="16"/>
      <c r="S756" s="16"/>
      <c r="T756" s="17"/>
      <c r="U756" s="18"/>
      <c r="V756" s="126"/>
      <c r="W756" s="126"/>
      <c r="Y756" s="17"/>
      <c r="Z756" s="19"/>
      <c r="AA756" s="19"/>
      <c r="AB756" s="18" t="s">
        <v>102</v>
      </c>
      <c r="AC756" s="126"/>
      <c r="AD756" s="126"/>
    </row>
    <row r="757" spans="2:30" ht="15" x14ac:dyDescent="0.25">
      <c r="B757" s="170"/>
      <c r="C757" s="170"/>
      <c r="D757" s="170"/>
      <c r="E757" s="170"/>
      <c r="F757" s="170"/>
      <c r="G757" s="170"/>
      <c r="K757" s="16"/>
      <c r="L757" s="16"/>
      <c r="M757" s="17"/>
      <c r="N757" s="18"/>
      <c r="O757" s="126"/>
      <c r="P757" s="126"/>
      <c r="R757" s="17"/>
      <c r="S757" s="19"/>
      <c r="T757" s="19"/>
      <c r="U757" s="18" t="s">
        <v>102</v>
      </c>
      <c r="V757" s="126"/>
      <c r="W757" s="126"/>
      <c r="Y757" s="170"/>
      <c r="Z757" s="170"/>
      <c r="AA757" s="170"/>
      <c r="AB757" s="170"/>
      <c r="AC757" s="170"/>
      <c r="AD757" s="170"/>
    </row>
    <row r="758" spans="2:30" ht="15" x14ac:dyDescent="0.25">
      <c r="B758" s="10" t="s">
        <v>93</v>
      </c>
      <c r="C758" s="115"/>
      <c r="D758" s="5"/>
      <c r="E758" s="4"/>
      <c r="F758" s="20" t="s">
        <v>103</v>
      </c>
      <c r="G758" s="117" t="s">
        <v>161</v>
      </c>
      <c r="K758" s="17"/>
      <c r="L758" s="19"/>
      <c r="M758" s="19"/>
      <c r="N758" s="18" t="s">
        <v>102</v>
      </c>
      <c r="O758" s="126"/>
      <c r="P758" s="126"/>
      <c r="Y758" s="10" t="s">
        <v>93</v>
      </c>
      <c r="Z758" s="115"/>
      <c r="AA758" s="5"/>
      <c r="AB758" s="4"/>
      <c r="AC758" s="20" t="s">
        <v>103</v>
      </c>
      <c r="AD758" s="117" t="s">
        <v>161</v>
      </c>
    </row>
    <row r="759" spans="2:30" x14ac:dyDescent="0.2">
      <c r="B759" s="10" t="s">
        <v>94</v>
      </c>
      <c r="C759" s="115"/>
      <c r="D759" s="5"/>
      <c r="E759" s="10"/>
      <c r="F759" s="6"/>
      <c r="G759" s="7"/>
      <c r="K759" s="170"/>
      <c r="L759" s="170"/>
      <c r="M759" s="170"/>
      <c r="N759" s="170"/>
      <c r="O759" s="170"/>
      <c r="P759" s="170"/>
      <c r="R759" s="10" t="s">
        <v>93</v>
      </c>
      <c r="S759" s="115"/>
      <c r="T759" s="5"/>
      <c r="U759" s="4"/>
      <c r="V759" s="20" t="s">
        <v>103</v>
      </c>
      <c r="W759" s="117" t="s">
        <v>161</v>
      </c>
      <c r="Y759" s="10" t="s">
        <v>94</v>
      </c>
      <c r="Z759" s="115"/>
      <c r="AA759" s="5"/>
      <c r="AB759" s="10"/>
      <c r="AC759" s="6"/>
      <c r="AD759" s="7"/>
    </row>
    <row r="760" spans="2:30" ht="13.5" thickBot="1" x14ac:dyDescent="0.25">
      <c r="B760" s="10" t="s">
        <v>96</v>
      </c>
      <c r="C760" s="10"/>
      <c r="D760" s="4"/>
      <c r="E760" s="123"/>
      <c r="F760" s="12"/>
      <c r="G760" s="13"/>
      <c r="K760" s="10" t="s">
        <v>93</v>
      </c>
      <c r="L760" s="115"/>
      <c r="M760" s="5"/>
      <c r="N760" s="4"/>
      <c r="O760" s="20" t="s">
        <v>103</v>
      </c>
      <c r="P760" s="117" t="s">
        <v>161</v>
      </c>
      <c r="R760" s="10" t="s">
        <v>94</v>
      </c>
      <c r="S760" s="115"/>
      <c r="T760" s="5"/>
      <c r="U760" s="10"/>
      <c r="V760" s="6"/>
      <c r="W760" s="7"/>
      <c r="Y760" s="10" t="s">
        <v>96</v>
      </c>
      <c r="Z760" s="10"/>
      <c r="AA760" s="4"/>
      <c r="AB760" s="123"/>
      <c r="AC760" s="12"/>
      <c r="AD760" s="13"/>
    </row>
    <row r="761" spans="2:30" ht="13.5" thickBot="1" x14ac:dyDescent="0.25">
      <c r="B761" s="2"/>
      <c r="C761" s="2"/>
      <c r="D761" s="134">
        <v>0</v>
      </c>
      <c r="E761" s="116" t="e">
        <f>VLOOKUP(D761,'PLAN CONT'!$B$3:$C$1423,2,0)</f>
        <v>#N/A</v>
      </c>
      <c r="F761" s="9"/>
      <c r="G761" s="8"/>
      <c r="K761" s="10" t="s">
        <v>94</v>
      </c>
      <c r="L761" s="115"/>
      <c r="M761" s="5"/>
      <c r="N761" s="10"/>
      <c r="O761" s="6"/>
      <c r="P761" s="7"/>
      <c r="R761" s="10" t="s">
        <v>96</v>
      </c>
      <c r="S761" s="10"/>
      <c r="T761" s="4"/>
      <c r="U761" s="123"/>
      <c r="V761" s="12"/>
      <c r="W761" s="13"/>
      <c r="Y761" s="2"/>
      <c r="Z761" s="2"/>
      <c r="AA761" s="134">
        <v>0</v>
      </c>
      <c r="AB761" s="116" t="e">
        <f>VLOOKUP(AA761,'PLAN CONT'!$B$3:$C$1423,2,0)</f>
        <v>#N/A</v>
      </c>
      <c r="AC761" s="9"/>
      <c r="AD761" s="8"/>
    </row>
    <row r="762" spans="2:30" ht="13.5" thickBot="1" x14ac:dyDescent="0.25">
      <c r="B762" s="1091" t="s">
        <v>100</v>
      </c>
      <c r="C762" s="1093" t="s">
        <v>101</v>
      </c>
      <c r="D762" s="1095" t="s">
        <v>97</v>
      </c>
      <c r="E762" s="1096"/>
      <c r="F762" s="1098" t="s">
        <v>98</v>
      </c>
      <c r="G762" s="1099"/>
      <c r="K762" s="10" t="s">
        <v>96</v>
      </c>
      <c r="L762" s="10"/>
      <c r="M762" s="4"/>
      <c r="N762" s="123"/>
      <c r="O762" s="12"/>
      <c r="P762" s="13"/>
      <c r="R762" s="2"/>
      <c r="S762" s="2"/>
      <c r="T762" s="134">
        <v>0</v>
      </c>
      <c r="U762" s="116" t="e">
        <f>VLOOKUP(T762,'PLAN CONT'!$B$3:$C$1423,2,0)</f>
        <v>#N/A</v>
      </c>
      <c r="V762" s="9"/>
      <c r="W762" s="8"/>
      <c r="Y762" s="1091" t="s">
        <v>100</v>
      </c>
      <c r="Z762" s="1093" t="s">
        <v>101</v>
      </c>
      <c r="AA762" s="1095" t="s">
        <v>97</v>
      </c>
      <c r="AB762" s="1096"/>
      <c r="AC762" s="1098" t="s">
        <v>98</v>
      </c>
      <c r="AD762" s="1099"/>
    </row>
    <row r="763" spans="2:30" ht="13.5" thickBot="1" x14ac:dyDescent="0.25">
      <c r="B763" s="1092"/>
      <c r="C763" s="1094"/>
      <c r="D763" s="1095"/>
      <c r="E763" s="1097"/>
      <c r="F763" s="133" t="s">
        <v>28</v>
      </c>
      <c r="G763" s="551" t="s">
        <v>29</v>
      </c>
      <c r="K763" s="2"/>
      <c r="L763" s="2"/>
      <c r="M763" s="134">
        <v>0</v>
      </c>
      <c r="N763" s="116" t="e">
        <f>VLOOKUP(M763,'PLAN CONT'!$B$3:$C$1423,2,0)</f>
        <v>#N/A</v>
      </c>
      <c r="O763" s="9"/>
      <c r="P763" s="8"/>
      <c r="R763" s="1091" t="s">
        <v>100</v>
      </c>
      <c r="S763" s="1093" t="s">
        <v>101</v>
      </c>
      <c r="T763" s="1095" t="s">
        <v>97</v>
      </c>
      <c r="U763" s="1096"/>
      <c r="V763" s="1098" t="s">
        <v>98</v>
      </c>
      <c r="W763" s="1099"/>
      <c r="Y763" s="1092"/>
      <c r="Z763" s="1094"/>
      <c r="AA763" s="1095"/>
      <c r="AB763" s="1097"/>
      <c r="AC763" s="133" t="s">
        <v>28</v>
      </c>
      <c r="AD763" s="551" t="s">
        <v>29</v>
      </c>
    </row>
    <row r="764" spans="2:30" ht="15" x14ac:dyDescent="0.25">
      <c r="B764" s="16"/>
      <c r="C764" s="16"/>
      <c r="D764" s="17"/>
      <c r="E764" s="18"/>
      <c r="F764" s="124">
        <f ca="1">SUMIF('LIBRO DIARIO'!$H$10:$K$157,D761,'LIBRO DIARIO'!$J$10:$J$157)</f>
        <v>0</v>
      </c>
      <c r="G764" s="125">
        <f ca="1">SUMIF('LIBRO DIARIO'!$H$10:$K$157,D761,'LIBRO DIARIO'!$K$10:$K$157)</f>
        <v>0</v>
      </c>
      <c r="K764" s="1091" t="s">
        <v>100</v>
      </c>
      <c r="L764" s="1093" t="s">
        <v>101</v>
      </c>
      <c r="M764" s="1095" t="s">
        <v>97</v>
      </c>
      <c r="N764" s="1096"/>
      <c r="O764" s="1098" t="s">
        <v>98</v>
      </c>
      <c r="P764" s="1099"/>
      <c r="R764" s="1092"/>
      <c r="S764" s="1094"/>
      <c r="T764" s="1095"/>
      <c r="U764" s="1097"/>
      <c r="V764" s="133" t="s">
        <v>28</v>
      </c>
      <c r="W764" s="551" t="s">
        <v>29</v>
      </c>
      <c r="Y764" s="16"/>
      <c r="Z764" s="16"/>
      <c r="AA764" s="17"/>
      <c r="AB764" s="18"/>
      <c r="AC764" s="124">
        <f ca="1">SUMIF('LIBRO DIARIO'!$H$10:$K$157,AA761,'LIBRO DIARIO'!$J$10:$J$157)</f>
        <v>0</v>
      </c>
      <c r="AD764" s="125">
        <f ca="1">SUMIF('LIBRO DIARIO'!$H$10:$K$157,AA761,'LIBRO DIARIO'!$K$10:$K$157)</f>
        <v>0</v>
      </c>
    </row>
    <row r="765" spans="2:30" ht="15" x14ac:dyDescent="0.25">
      <c r="B765" s="16"/>
      <c r="C765" s="16"/>
      <c r="D765" s="17"/>
      <c r="E765" s="18"/>
      <c r="F765" s="126"/>
      <c r="G765" s="126"/>
      <c r="K765" s="1092"/>
      <c r="L765" s="1094"/>
      <c r="M765" s="1095"/>
      <c r="N765" s="1097"/>
      <c r="O765" s="133" t="s">
        <v>28</v>
      </c>
      <c r="P765" s="551" t="s">
        <v>29</v>
      </c>
      <c r="R765" s="16"/>
      <c r="S765" s="16"/>
      <c r="T765" s="17"/>
      <c r="U765" s="18"/>
      <c r="V765" s="124">
        <f ca="1">SUMIF('LIBRO DIARIO'!$H$10:$K$157,T762,'LIBRO DIARIO'!$J$10:$J$157)</f>
        <v>0</v>
      </c>
      <c r="W765" s="125">
        <f ca="1">SUMIF('LIBRO DIARIO'!$H$10:$K$157,T762,'LIBRO DIARIO'!$K$10:$K$157)</f>
        <v>0</v>
      </c>
      <c r="Y765" s="16"/>
      <c r="Z765" s="16"/>
      <c r="AA765" s="17"/>
      <c r="AB765" s="18"/>
      <c r="AC765" s="126"/>
      <c r="AD765" s="126"/>
    </row>
    <row r="766" spans="2:30" ht="15" x14ac:dyDescent="0.25">
      <c r="B766" s="16"/>
      <c r="C766" s="16"/>
      <c r="D766" s="17"/>
      <c r="E766" s="18"/>
      <c r="F766" s="126"/>
      <c r="G766" s="126"/>
      <c r="K766" s="16"/>
      <c r="L766" s="16"/>
      <c r="M766" s="17"/>
      <c r="N766" s="18"/>
      <c r="O766" s="124">
        <f ca="1">SUMIF('LIBRO DIARIO'!$H$10:$K$157,M763,'LIBRO DIARIO'!$J$10:$J$157)</f>
        <v>0</v>
      </c>
      <c r="P766" s="125">
        <f ca="1">SUMIF('LIBRO DIARIO'!$H$10:$K$157,M763,'LIBRO DIARIO'!$K$10:$K$157)</f>
        <v>0</v>
      </c>
      <c r="R766" s="16"/>
      <c r="S766" s="16"/>
      <c r="T766" s="17"/>
      <c r="U766" s="18"/>
      <c r="V766" s="126"/>
      <c r="W766" s="126"/>
      <c r="Y766" s="16"/>
      <c r="Z766" s="16"/>
      <c r="AA766" s="17"/>
      <c r="AB766" s="18"/>
      <c r="AC766" s="126"/>
      <c r="AD766" s="126"/>
    </row>
    <row r="767" spans="2:30" ht="15" x14ac:dyDescent="0.25">
      <c r="B767" s="16"/>
      <c r="C767" s="16"/>
      <c r="D767" s="17"/>
      <c r="E767" s="18"/>
      <c r="F767" s="126"/>
      <c r="G767" s="126"/>
      <c r="K767" s="16"/>
      <c r="L767" s="16"/>
      <c r="M767" s="17"/>
      <c r="N767" s="18"/>
      <c r="O767" s="126"/>
      <c r="P767" s="126"/>
      <c r="R767" s="16"/>
      <c r="S767" s="16"/>
      <c r="T767" s="17"/>
      <c r="U767" s="18"/>
      <c r="V767" s="126"/>
      <c r="W767" s="126"/>
      <c r="Y767" s="16"/>
      <c r="Z767" s="16"/>
      <c r="AA767" s="17"/>
      <c r="AB767" s="18"/>
      <c r="AC767" s="126"/>
      <c r="AD767" s="126"/>
    </row>
    <row r="768" spans="2:30" ht="15" x14ac:dyDescent="0.25">
      <c r="B768" s="16"/>
      <c r="C768" s="16"/>
      <c r="D768" s="17"/>
      <c r="E768" s="18"/>
      <c r="F768" s="126"/>
      <c r="G768" s="126"/>
      <c r="K768" s="16"/>
      <c r="L768" s="16"/>
      <c r="M768" s="17"/>
      <c r="N768" s="18"/>
      <c r="O768" s="126"/>
      <c r="P768" s="126"/>
      <c r="R768" s="16"/>
      <c r="S768" s="16"/>
      <c r="T768" s="17"/>
      <c r="U768" s="18"/>
      <c r="V768" s="126"/>
      <c r="W768" s="126"/>
      <c r="Y768" s="16"/>
      <c r="Z768" s="16"/>
      <c r="AA768" s="17"/>
      <c r="AB768" s="18"/>
      <c r="AC768" s="126"/>
      <c r="AD768" s="126"/>
    </row>
    <row r="769" spans="2:30" ht="15" x14ac:dyDescent="0.25">
      <c r="B769" s="16"/>
      <c r="C769" s="16"/>
      <c r="D769" s="17"/>
      <c r="E769" s="18"/>
      <c r="F769" s="126"/>
      <c r="G769" s="126"/>
      <c r="K769" s="16"/>
      <c r="L769" s="16"/>
      <c r="M769" s="17"/>
      <c r="N769" s="18"/>
      <c r="O769" s="126"/>
      <c r="P769" s="126"/>
      <c r="R769" s="16"/>
      <c r="S769" s="16"/>
      <c r="T769" s="17"/>
      <c r="U769" s="18"/>
      <c r="V769" s="126"/>
      <c r="W769" s="126"/>
      <c r="Y769" s="16"/>
      <c r="Z769" s="16"/>
      <c r="AA769" s="17"/>
      <c r="AB769" s="18"/>
      <c r="AC769" s="126"/>
      <c r="AD769" s="126"/>
    </row>
    <row r="770" spans="2:30" ht="15" x14ac:dyDescent="0.25">
      <c r="B770" s="16"/>
      <c r="C770" s="16"/>
      <c r="D770" s="17"/>
      <c r="E770" s="18"/>
      <c r="F770" s="126"/>
      <c r="G770" s="126"/>
      <c r="K770" s="16"/>
      <c r="L770" s="16"/>
      <c r="M770" s="17"/>
      <c r="N770" s="18"/>
      <c r="O770" s="126"/>
      <c r="P770" s="126"/>
      <c r="R770" s="16"/>
      <c r="S770" s="16"/>
      <c r="T770" s="17"/>
      <c r="U770" s="18"/>
      <c r="V770" s="126"/>
      <c r="W770" s="126"/>
      <c r="Y770" s="16"/>
      <c r="Z770" s="16"/>
      <c r="AA770" s="17"/>
      <c r="AB770" s="18"/>
      <c r="AC770" s="126"/>
      <c r="AD770" s="126"/>
    </row>
    <row r="771" spans="2:30" ht="15" x14ac:dyDescent="0.25">
      <c r="B771" s="16"/>
      <c r="C771" s="16"/>
      <c r="D771" s="17"/>
      <c r="E771" s="18"/>
      <c r="F771" s="126"/>
      <c r="G771" s="126"/>
      <c r="K771" s="16"/>
      <c r="L771" s="16"/>
      <c r="M771" s="17"/>
      <c r="N771" s="18"/>
      <c r="O771" s="126"/>
      <c r="P771" s="126"/>
      <c r="R771" s="16"/>
      <c r="S771" s="16"/>
      <c r="T771" s="17"/>
      <c r="U771" s="18"/>
      <c r="V771" s="126"/>
      <c r="W771" s="126"/>
      <c r="Y771" s="16"/>
      <c r="Z771" s="16"/>
      <c r="AA771" s="17"/>
      <c r="AB771" s="18"/>
      <c r="AC771" s="126"/>
      <c r="AD771" s="126"/>
    </row>
    <row r="772" spans="2:30" ht="15" x14ac:dyDescent="0.25">
      <c r="B772" s="16"/>
      <c r="C772" s="16"/>
      <c r="D772" s="17"/>
      <c r="E772" s="18"/>
      <c r="F772" s="126"/>
      <c r="G772" s="126"/>
      <c r="K772" s="16"/>
      <c r="L772" s="16"/>
      <c r="M772" s="17"/>
      <c r="N772" s="18"/>
      <c r="O772" s="126"/>
      <c r="P772" s="126"/>
      <c r="R772" s="16"/>
      <c r="S772" s="16"/>
      <c r="T772" s="17"/>
      <c r="U772" s="18"/>
      <c r="V772" s="126"/>
      <c r="W772" s="126"/>
      <c r="Y772" s="16"/>
      <c r="Z772" s="16"/>
      <c r="AA772" s="17"/>
      <c r="AB772" s="18"/>
      <c r="AC772" s="126"/>
      <c r="AD772" s="126"/>
    </row>
    <row r="773" spans="2:30" ht="15" x14ac:dyDescent="0.25">
      <c r="B773" s="17"/>
      <c r="C773" s="19"/>
      <c r="D773" s="19"/>
      <c r="E773" s="18" t="s">
        <v>102</v>
      </c>
      <c r="F773" s="126"/>
      <c r="G773" s="126"/>
      <c r="K773" s="16"/>
      <c r="L773" s="16"/>
      <c r="M773" s="17"/>
      <c r="N773" s="18"/>
      <c r="O773" s="126"/>
      <c r="P773" s="126"/>
      <c r="R773" s="16"/>
      <c r="S773" s="16"/>
      <c r="T773" s="17"/>
      <c r="U773" s="18"/>
      <c r="V773" s="126"/>
      <c r="W773" s="126"/>
      <c r="Y773" s="17"/>
      <c r="Z773" s="19"/>
      <c r="AA773" s="19"/>
      <c r="AB773" s="18" t="s">
        <v>102</v>
      </c>
      <c r="AC773" s="126"/>
      <c r="AD773" s="126"/>
    </row>
    <row r="774" spans="2:30" ht="15" x14ac:dyDescent="0.25">
      <c r="B774" s="170"/>
      <c r="C774" s="170"/>
      <c r="D774" s="170"/>
      <c r="E774" s="170"/>
      <c r="F774" s="170"/>
      <c r="G774" s="170"/>
      <c r="K774" s="16"/>
      <c r="L774" s="16"/>
      <c r="M774" s="17"/>
      <c r="N774" s="18"/>
      <c r="O774" s="126"/>
      <c r="P774" s="126"/>
      <c r="R774" s="17"/>
      <c r="S774" s="19"/>
      <c r="T774" s="19"/>
      <c r="U774" s="18" t="s">
        <v>102</v>
      </c>
      <c r="V774" s="126"/>
      <c r="W774" s="126"/>
      <c r="Y774" s="170"/>
      <c r="Z774" s="170"/>
      <c r="AA774" s="170"/>
      <c r="AB774" s="170"/>
      <c r="AC774" s="170"/>
      <c r="AD774" s="170"/>
    </row>
    <row r="775" spans="2:30" ht="15" x14ac:dyDescent="0.25">
      <c r="B775" s="10" t="s">
        <v>93</v>
      </c>
      <c r="C775" s="115"/>
      <c r="D775" s="5"/>
      <c r="E775" s="4"/>
      <c r="F775" s="20" t="s">
        <v>103</v>
      </c>
      <c r="G775" s="117" t="s">
        <v>161</v>
      </c>
      <c r="K775" s="17"/>
      <c r="L775" s="19"/>
      <c r="M775" s="19"/>
      <c r="N775" s="18" t="s">
        <v>102</v>
      </c>
      <c r="O775" s="126"/>
      <c r="P775" s="126"/>
      <c r="Y775" s="10" t="s">
        <v>93</v>
      </c>
      <c r="Z775" s="115"/>
      <c r="AA775" s="5"/>
      <c r="AB775" s="4"/>
      <c r="AC775" s="20" t="s">
        <v>103</v>
      </c>
      <c r="AD775" s="117" t="s">
        <v>161</v>
      </c>
    </row>
    <row r="776" spans="2:30" x14ac:dyDescent="0.2">
      <c r="B776" s="10" t="s">
        <v>94</v>
      </c>
      <c r="C776" s="115"/>
      <c r="D776" s="5"/>
      <c r="E776" s="10"/>
      <c r="F776" s="6"/>
      <c r="G776" s="7"/>
      <c r="K776" s="170"/>
      <c r="L776" s="170"/>
      <c r="M776" s="170"/>
      <c r="N776" s="170"/>
      <c r="O776" s="170"/>
      <c r="P776" s="170"/>
      <c r="R776" s="10" t="s">
        <v>93</v>
      </c>
      <c r="S776" s="115"/>
      <c r="T776" s="5"/>
      <c r="U776" s="4"/>
      <c r="V776" s="20" t="s">
        <v>103</v>
      </c>
      <c r="W776" s="117" t="s">
        <v>161</v>
      </c>
      <c r="Y776" s="10" t="s">
        <v>94</v>
      </c>
      <c r="Z776" s="115"/>
      <c r="AA776" s="5"/>
      <c r="AB776" s="10"/>
      <c r="AC776" s="6"/>
      <c r="AD776" s="7"/>
    </row>
    <row r="777" spans="2:30" ht="13.5" thickBot="1" x14ac:dyDescent="0.25">
      <c r="B777" s="10" t="s">
        <v>96</v>
      </c>
      <c r="C777" s="10"/>
      <c r="D777" s="4"/>
      <c r="E777" s="123"/>
      <c r="F777" s="12"/>
      <c r="G777" s="13"/>
      <c r="K777" s="10" t="s">
        <v>93</v>
      </c>
      <c r="L777" s="115"/>
      <c r="M777" s="5"/>
      <c r="N777" s="4"/>
      <c r="O777" s="20" t="s">
        <v>103</v>
      </c>
      <c r="P777" s="117" t="s">
        <v>161</v>
      </c>
      <c r="R777" s="10" t="s">
        <v>94</v>
      </c>
      <c r="S777" s="115"/>
      <c r="T777" s="5"/>
      <c r="U777" s="10"/>
      <c r="V777" s="6"/>
      <c r="W777" s="7"/>
      <c r="Y777" s="10" t="s">
        <v>96</v>
      </c>
      <c r="Z777" s="10"/>
      <c r="AA777" s="4"/>
      <c r="AB777" s="123"/>
      <c r="AC777" s="12"/>
      <c r="AD777" s="13"/>
    </row>
    <row r="778" spans="2:30" ht="13.5" thickBot="1" x14ac:dyDescent="0.25">
      <c r="B778" s="2"/>
      <c r="C778" s="2"/>
      <c r="D778" s="134">
        <v>0</v>
      </c>
      <c r="E778" s="116" t="e">
        <f>VLOOKUP(D778,'PLAN CONT'!$B$3:$C$1423,2,0)</f>
        <v>#N/A</v>
      </c>
      <c r="F778" s="9"/>
      <c r="G778" s="8"/>
      <c r="K778" s="10" t="s">
        <v>94</v>
      </c>
      <c r="L778" s="115"/>
      <c r="M778" s="5"/>
      <c r="N778" s="10"/>
      <c r="O778" s="6"/>
      <c r="P778" s="7"/>
      <c r="R778" s="10" t="s">
        <v>96</v>
      </c>
      <c r="S778" s="10"/>
      <c r="T778" s="4"/>
      <c r="U778" s="123"/>
      <c r="V778" s="12"/>
      <c r="W778" s="13"/>
      <c r="Y778" s="2"/>
      <c r="Z778" s="2"/>
      <c r="AA778" s="134">
        <v>0</v>
      </c>
      <c r="AB778" s="116" t="e">
        <f>VLOOKUP(AA778,'PLAN CONT'!$B$3:$C$1423,2,0)</f>
        <v>#N/A</v>
      </c>
      <c r="AC778" s="9"/>
      <c r="AD778" s="8"/>
    </row>
    <row r="779" spans="2:30" ht="13.5" thickBot="1" x14ac:dyDescent="0.25">
      <c r="B779" s="1091" t="s">
        <v>100</v>
      </c>
      <c r="C779" s="1093" t="s">
        <v>101</v>
      </c>
      <c r="D779" s="1095" t="s">
        <v>97</v>
      </c>
      <c r="E779" s="1096"/>
      <c r="F779" s="1098" t="s">
        <v>98</v>
      </c>
      <c r="G779" s="1099"/>
      <c r="K779" s="10" t="s">
        <v>96</v>
      </c>
      <c r="L779" s="10"/>
      <c r="M779" s="4"/>
      <c r="N779" s="123"/>
      <c r="O779" s="12"/>
      <c r="P779" s="13"/>
      <c r="R779" s="2"/>
      <c r="S779" s="2"/>
      <c r="T779" s="134">
        <v>0</v>
      </c>
      <c r="U779" s="116" t="e">
        <f>VLOOKUP(T779,'PLAN CONT'!$B$3:$C$1423,2,0)</f>
        <v>#N/A</v>
      </c>
      <c r="V779" s="9"/>
      <c r="W779" s="8"/>
      <c r="Y779" s="1091" t="s">
        <v>100</v>
      </c>
      <c r="Z779" s="1093" t="s">
        <v>101</v>
      </c>
      <c r="AA779" s="1095" t="s">
        <v>97</v>
      </c>
      <c r="AB779" s="1096"/>
      <c r="AC779" s="1098" t="s">
        <v>98</v>
      </c>
      <c r="AD779" s="1099"/>
    </row>
    <row r="780" spans="2:30" ht="13.5" thickBot="1" x14ac:dyDescent="0.25">
      <c r="B780" s="1092"/>
      <c r="C780" s="1094"/>
      <c r="D780" s="1095"/>
      <c r="E780" s="1097"/>
      <c r="F780" s="133" t="s">
        <v>28</v>
      </c>
      <c r="G780" s="551" t="s">
        <v>29</v>
      </c>
      <c r="K780" s="2"/>
      <c r="L780" s="2"/>
      <c r="M780" s="134">
        <v>0</v>
      </c>
      <c r="N780" s="116" t="e">
        <f>VLOOKUP(M780,'PLAN CONT'!$B$3:$C$1423,2,0)</f>
        <v>#N/A</v>
      </c>
      <c r="O780" s="9"/>
      <c r="P780" s="8"/>
      <c r="R780" s="1091" t="s">
        <v>100</v>
      </c>
      <c r="S780" s="1093" t="s">
        <v>101</v>
      </c>
      <c r="T780" s="1095" t="s">
        <v>97</v>
      </c>
      <c r="U780" s="1096"/>
      <c r="V780" s="1098" t="s">
        <v>98</v>
      </c>
      <c r="W780" s="1099"/>
      <c r="Y780" s="1092"/>
      <c r="Z780" s="1094"/>
      <c r="AA780" s="1095"/>
      <c r="AB780" s="1097"/>
      <c r="AC780" s="133" t="s">
        <v>28</v>
      </c>
      <c r="AD780" s="551" t="s">
        <v>29</v>
      </c>
    </row>
    <row r="781" spans="2:30" ht="15" x14ac:dyDescent="0.25">
      <c r="B781" s="16"/>
      <c r="C781" s="16"/>
      <c r="D781" s="17"/>
      <c r="E781" s="18"/>
      <c r="F781" s="124">
        <f ca="1">SUMIF('LIBRO DIARIO'!$H$10:$K$157,D778,'LIBRO DIARIO'!$J$10:$J$157)</f>
        <v>0</v>
      </c>
      <c r="G781" s="125">
        <f ca="1">SUMIF('LIBRO DIARIO'!$H$10:$K$157,D778,'LIBRO DIARIO'!$K$10:$K$157)</f>
        <v>0</v>
      </c>
      <c r="K781" s="1091" t="s">
        <v>100</v>
      </c>
      <c r="L781" s="1093" t="s">
        <v>101</v>
      </c>
      <c r="M781" s="1095" t="s">
        <v>97</v>
      </c>
      <c r="N781" s="1096"/>
      <c r="O781" s="1098" t="s">
        <v>98</v>
      </c>
      <c r="P781" s="1099"/>
      <c r="R781" s="1092"/>
      <c r="S781" s="1094"/>
      <c r="T781" s="1095"/>
      <c r="U781" s="1097"/>
      <c r="V781" s="133" t="s">
        <v>28</v>
      </c>
      <c r="W781" s="551" t="s">
        <v>29</v>
      </c>
      <c r="Y781" s="16"/>
      <c r="Z781" s="16"/>
      <c r="AA781" s="17"/>
      <c r="AB781" s="18"/>
      <c r="AC781" s="124">
        <f ca="1">SUMIF('LIBRO DIARIO'!$H$10:$K$157,AA778,'LIBRO DIARIO'!$J$10:$J$157)</f>
        <v>0</v>
      </c>
      <c r="AD781" s="125">
        <f ca="1">SUMIF('LIBRO DIARIO'!$H$10:$K$157,AA778,'LIBRO DIARIO'!$K$10:$K$157)</f>
        <v>0</v>
      </c>
    </row>
    <row r="782" spans="2:30" ht="15" x14ac:dyDescent="0.25">
      <c r="B782" s="16"/>
      <c r="C782" s="16"/>
      <c r="D782" s="17"/>
      <c r="E782" s="18"/>
      <c r="F782" s="126"/>
      <c r="G782" s="126"/>
      <c r="K782" s="1092"/>
      <c r="L782" s="1094"/>
      <c r="M782" s="1095"/>
      <c r="N782" s="1097"/>
      <c r="O782" s="133" t="s">
        <v>28</v>
      </c>
      <c r="P782" s="551" t="s">
        <v>29</v>
      </c>
      <c r="R782" s="16"/>
      <c r="S782" s="16"/>
      <c r="T782" s="17"/>
      <c r="U782" s="18"/>
      <c r="V782" s="124">
        <f ca="1">SUMIF('LIBRO DIARIO'!$H$10:$K$157,T779,'LIBRO DIARIO'!$J$10:$J$157)</f>
        <v>0</v>
      </c>
      <c r="W782" s="125">
        <f ca="1">SUMIF('LIBRO DIARIO'!$H$10:$K$157,T779,'LIBRO DIARIO'!$K$10:$K$157)</f>
        <v>0</v>
      </c>
      <c r="Y782" s="16"/>
      <c r="Z782" s="16"/>
      <c r="AA782" s="17"/>
      <c r="AB782" s="18"/>
      <c r="AC782" s="126"/>
      <c r="AD782" s="126"/>
    </row>
    <row r="783" spans="2:30" ht="15" x14ac:dyDescent="0.25">
      <c r="B783" s="16"/>
      <c r="C783" s="16"/>
      <c r="D783" s="17"/>
      <c r="E783" s="18"/>
      <c r="F783" s="126"/>
      <c r="G783" s="126"/>
      <c r="K783" s="16"/>
      <c r="L783" s="16"/>
      <c r="M783" s="17"/>
      <c r="N783" s="18"/>
      <c r="O783" s="124">
        <f ca="1">SUMIF('LIBRO DIARIO'!$H$10:$K$157,M780,'LIBRO DIARIO'!$J$10:$J$157)</f>
        <v>0</v>
      </c>
      <c r="P783" s="125">
        <f ca="1">SUMIF('LIBRO DIARIO'!$H$10:$K$157,M780,'LIBRO DIARIO'!$K$10:$K$157)</f>
        <v>0</v>
      </c>
      <c r="R783" s="16"/>
      <c r="S783" s="16"/>
      <c r="T783" s="17"/>
      <c r="U783" s="18"/>
      <c r="V783" s="126"/>
      <c r="W783" s="126"/>
      <c r="Y783" s="16"/>
      <c r="Z783" s="16"/>
      <c r="AA783" s="17"/>
      <c r="AB783" s="18"/>
      <c r="AC783" s="126"/>
      <c r="AD783" s="126"/>
    </row>
    <row r="784" spans="2:30" ht="15" x14ac:dyDescent="0.25">
      <c r="B784" s="16"/>
      <c r="C784" s="16"/>
      <c r="D784" s="17"/>
      <c r="E784" s="18"/>
      <c r="F784" s="126"/>
      <c r="G784" s="126"/>
      <c r="K784" s="16"/>
      <c r="L784" s="16"/>
      <c r="M784" s="17"/>
      <c r="N784" s="18"/>
      <c r="O784" s="126"/>
      <c r="P784" s="126"/>
      <c r="R784" s="16"/>
      <c r="S784" s="16"/>
      <c r="T784" s="17"/>
      <c r="U784" s="18"/>
      <c r="V784" s="126"/>
      <c r="W784" s="126"/>
      <c r="Y784" s="16"/>
      <c r="Z784" s="16"/>
      <c r="AA784" s="17"/>
      <c r="AB784" s="18"/>
      <c r="AC784" s="126"/>
      <c r="AD784" s="126"/>
    </row>
    <row r="785" spans="2:30" ht="15" x14ac:dyDescent="0.25">
      <c r="B785" s="16"/>
      <c r="C785" s="16"/>
      <c r="D785" s="17"/>
      <c r="E785" s="18"/>
      <c r="F785" s="126"/>
      <c r="G785" s="126"/>
      <c r="K785" s="16"/>
      <c r="L785" s="16"/>
      <c r="M785" s="17"/>
      <c r="N785" s="18"/>
      <c r="O785" s="126"/>
      <c r="P785" s="126"/>
      <c r="R785" s="16"/>
      <c r="S785" s="16"/>
      <c r="T785" s="17"/>
      <c r="U785" s="18"/>
      <c r="V785" s="126"/>
      <c r="W785" s="126"/>
      <c r="Y785" s="16"/>
      <c r="Z785" s="16"/>
      <c r="AA785" s="17"/>
      <c r="AB785" s="18"/>
      <c r="AC785" s="126"/>
      <c r="AD785" s="126"/>
    </row>
    <row r="786" spans="2:30" ht="15" x14ac:dyDescent="0.25">
      <c r="B786" s="16"/>
      <c r="C786" s="16"/>
      <c r="D786" s="17"/>
      <c r="E786" s="18"/>
      <c r="F786" s="126"/>
      <c r="G786" s="126"/>
      <c r="K786" s="16"/>
      <c r="L786" s="16"/>
      <c r="M786" s="17"/>
      <c r="N786" s="18"/>
      <c r="O786" s="126"/>
      <c r="P786" s="126"/>
      <c r="R786" s="16"/>
      <c r="S786" s="16"/>
      <c r="T786" s="17"/>
      <c r="U786" s="18"/>
      <c r="V786" s="126"/>
      <c r="W786" s="126"/>
      <c r="Y786" s="16"/>
      <c r="Z786" s="16"/>
      <c r="AA786" s="17"/>
      <c r="AB786" s="18"/>
      <c r="AC786" s="126"/>
      <c r="AD786" s="126"/>
    </row>
    <row r="787" spans="2:30" ht="15" x14ac:dyDescent="0.25">
      <c r="B787" s="16"/>
      <c r="C787" s="16"/>
      <c r="D787" s="17"/>
      <c r="E787" s="18"/>
      <c r="F787" s="126"/>
      <c r="G787" s="126"/>
      <c r="K787" s="16"/>
      <c r="L787" s="16"/>
      <c r="M787" s="17"/>
      <c r="N787" s="18"/>
      <c r="O787" s="126"/>
      <c r="P787" s="126"/>
      <c r="R787" s="16"/>
      <c r="S787" s="16"/>
      <c r="T787" s="17"/>
      <c r="U787" s="18"/>
      <c r="V787" s="126"/>
      <c r="W787" s="126"/>
      <c r="Y787" s="16"/>
      <c r="Z787" s="16"/>
      <c r="AA787" s="17"/>
      <c r="AB787" s="18"/>
      <c r="AC787" s="126"/>
      <c r="AD787" s="126"/>
    </row>
    <row r="788" spans="2:30" ht="15" x14ac:dyDescent="0.25">
      <c r="B788" s="16"/>
      <c r="C788" s="16"/>
      <c r="D788" s="17"/>
      <c r="E788" s="18"/>
      <c r="F788" s="126"/>
      <c r="G788" s="126"/>
      <c r="K788" s="16"/>
      <c r="L788" s="16"/>
      <c r="M788" s="17"/>
      <c r="N788" s="18"/>
      <c r="O788" s="126"/>
      <c r="P788" s="126"/>
      <c r="R788" s="16"/>
      <c r="S788" s="16"/>
      <c r="T788" s="17"/>
      <c r="U788" s="18"/>
      <c r="V788" s="126"/>
      <c r="W788" s="126"/>
      <c r="Y788" s="16"/>
      <c r="Z788" s="16"/>
      <c r="AA788" s="17"/>
      <c r="AB788" s="18"/>
      <c r="AC788" s="126"/>
      <c r="AD788" s="126"/>
    </row>
    <row r="789" spans="2:30" ht="15" x14ac:dyDescent="0.25">
      <c r="B789" s="16"/>
      <c r="C789" s="16"/>
      <c r="D789" s="17"/>
      <c r="E789" s="18"/>
      <c r="F789" s="126"/>
      <c r="G789" s="126"/>
      <c r="K789" s="16"/>
      <c r="L789" s="16"/>
      <c r="M789" s="17"/>
      <c r="N789" s="18"/>
      <c r="O789" s="126"/>
      <c r="P789" s="126"/>
      <c r="R789" s="16"/>
      <c r="S789" s="16"/>
      <c r="T789" s="17"/>
      <c r="U789" s="18"/>
      <c r="V789" s="126"/>
      <c r="W789" s="126"/>
      <c r="Y789" s="16"/>
      <c r="Z789" s="16"/>
      <c r="AA789" s="17"/>
      <c r="AB789" s="18"/>
      <c r="AC789" s="126"/>
      <c r="AD789" s="126"/>
    </row>
    <row r="790" spans="2:30" ht="15" x14ac:dyDescent="0.25">
      <c r="B790" s="17"/>
      <c r="C790" s="19"/>
      <c r="D790" s="19"/>
      <c r="E790" s="18" t="s">
        <v>102</v>
      </c>
      <c r="F790" s="126"/>
      <c r="G790" s="126"/>
      <c r="K790" s="16"/>
      <c r="L790" s="16"/>
      <c r="M790" s="17"/>
      <c r="N790" s="18"/>
      <c r="O790" s="126"/>
      <c r="P790" s="126"/>
      <c r="R790" s="16"/>
      <c r="S790" s="16"/>
      <c r="T790" s="17"/>
      <c r="U790" s="18"/>
      <c r="V790" s="126"/>
      <c r="W790" s="126"/>
      <c r="Y790" s="17"/>
      <c r="Z790" s="19"/>
      <c r="AA790" s="19"/>
      <c r="AB790" s="18" t="s">
        <v>102</v>
      </c>
      <c r="AC790" s="126"/>
      <c r="AD790" s="126"/>
    </row>
    <row r="791" spans="2:30" ht="15" x14ac:dyDescent="0.25">
      <c r="B791" s="170"/>
      <c r="C791" s="170"/>
      <c r="D791" s="170"/>
      <c r="E791" s="170"/>
      <c r="F791" s="170"/>
      <c r="G791" s="170"/>
      <c r="K791" s="16"/>
      <c r="L791" s="16"/>
      <c r="M791" s="17"/>
      <c r="N791" s="18"/>
      <c r="O791" s="126"/>
      <c r="P791" s="126"/>
      <c r="R791" s="17"/>
      <c r="S791" s="19"/>
      <c r="T791" s="19"/>
      <c r="U791" s="18" t="s">
        <v>102</v>
      </c>
      <c r="V791" s="126"/>
      <c r="W791" s="126"/>
      <c r="Y791" s="170"/>
      <c r="Z791" s="170"/>
      <c r="AA791" s="170"/>
      <c r="AB791" s="170"/>
      <c r="AC791" s="170"/>
      <c r="AD791" s="170"/>
    </row>
    <row r="792" spans="2:30" ht="15" x14ac:dyDescent="0.25">
      <c r="B792" s="10" t="s">
        <v>93</v>
      </c>
      <c r="C792" s="115"/>
      <c r="D792" s="5"/>
      <c r="E792" s="4"/>
      <c r="F792" s="20" t="s">
        <v>103</v>
      </c>
      <c r="G792" s="117" t="s">
        <v>161</v>
      </c>
      <c r="K792" s="17"/>
      <c r="L792" s="19"/>
      <c r="M792" s="19"/>
      <c r="N792" s="18" t="s">
        <v>102</v>
      </c>
      <c r="O792" s="126"/>
      <c r="P792" s="126"/>
      <c r="Y792" s="10" t="s">
        <v>93</v>
      </c>
      <c r="Z792" s="115"/>
      <c r="AA792" s="5"/>
      <c r="AB792" s="4"/>
      <c r="AC792" s="20" t="s">
        <v>103</v>
      </c>
      <c r="AD792" s="117" t="s">
        <v>161</v>
      </c>
    </row>
    <row r="793" spans="2:30" x14ac:dyDescent="0.2">
      <c r="B793" s="10" t="s">
        <v>94</v>
      </c>
      <c r="C793" s="115"/>
      <c r="D793" s="5"/>
      <c r="E793" s="10"/>
      <c r="F793" s="6"/>
      <c r="G793" s="7"/>
      <c r="K793" s="170"/>
      <c r="L793" s="170"/>
      <c r="M793" s="170"/>
      <c r="N793" s="170"/>
      <c r="O793" s="170"/>
      <c r="P793" s="170"/>
      <c r="R793" s="10" t="s">
        <v>93</v>
      </c>
      <c r="S793" s="115"/>
      <c r="T793" s="5"/>
      <c r="U793" s="4"/>
      <c r="V793" s="20" t="s">
        <v>103</v>
      </c>
      <c r="W793" s="117" t="s">
        <v>161</v>
      </c>
      <c r="Y793" s="10" t="s">
        <v>94</v>
      </c>
      <c r="Z793" s="115"/>
      <c r="AA793" s="5"/>
      <c r="AB793" s="10"/>
      <c r="AC793" s="6"/>
      <c r="AD793" s="7"/>
    </row>
    <row r="794" spans="2:30" ht="13.5" thickBot="1" x14ac:dyDescent="0.25">
      <c r="B794" s="10" t="s">
        <v>96</v>
      </c>
      <c r="C794" s="10"/>
      <c r="D794" s="4"/>
      <c r="E794" s="123"/>
      <c r="F794" s="12"/>
      <c r="G794" s="13"/>
      <c r="K794" s="10" t="s">
        <v>93</v>
      </c>
      <c r="L794" s="115"/>
      <c r="M794" s="5"/>
      <c r="N794" s="4"/>
      <c r="O794" s="20" t="s">
        <v>103</v>
      </c>
      <c r="P794" s="117" t="s">
        <v>161</v>
      </c>
      <c r="R794" s="10" t="s">
        <v>94</v>
      </c>
      <c r="S794" s="115"/>
      <c r="T794" s="5"/>
      <c r="U794" s="10"/>
      <c r="V794" s="6"/>
      <c r="W794" s="7"/>
      <c r="Y794" s="10" t="s">
        <v>96</v>
      </c>
      <c r="Z794" s="10"/>
      <c r="AA794" s="4"/>
      <c r="AB794" s="123"/>
      <c r="AC794" s="12"/>
      <c r="AD794" s="13"/>
    </row>
    <row r="795" spans="2:30" ht="13.5" thickBot="1" x14ac:dyDescent="0.25">
      <c r="B795" s="2"/>
      <c r="C795" s="2"/>
      <c r="D795" s="134">
        <v>0</v>
      </c>
      <c r="E795" s="116" t="e">
        <f>VLOOKUP(D795,'PLAN CONT'!$B$3:$C$1423,2,0)</f>
        <v>#N/A</v>
      </c>
      <c r="F795" s="9"/>
      <c r="G795" s="8"/>
      <c r="K795" s="10" t="s">
        <v>94</v>
      </c>
      <c r="L795" s="115"/>
      <c r="M795" s="5"/>
      <c r="N795" s="10"/>
      <c r="O795" s="6"/>
      <c r="P795" s="7"/>
      <c r="R795" s="10" t="s">
        <v>96</v>
      </c>
      <c r="S795" s="10"/>
      <c r="T795" s="4"/>
      <c r="U795" s="123"/>
      <c r="V795" s="12"/>
      <c r="W795" s="13"/>
      <c r="Y795" s="2"/>
      <c r="Z795" s="2"/>
      <c r="AA795" s="134">
        <v>0</v>
      </c>
      <c r="AB795" s="116" t="e">
        <f>VLOOKUP(AA795,'PLAN CONT'!$B$3:$C$1423,2,0)</f>
        <v>#N/A</v>
      </c>
      <c r="AC795" s="9"/>
      <c r="AD795" s="8"/>
    </row>
    <row r="796" spans="2:30" ht="13.5" thickBot="1" x14ac:dyDescent="0.25">
      <c r="B796" s="1091" t="s">
        <v>100</v>
      </c>
      <c r="C796" s="1093" t="s">
        <v>101</v>
      </c>
      <c r="D796" s="1095" t="s">
        <v>97</v>
      </c>
      <c r="E796" s="1096"/>
      <c r="F796" s="1098" t="s">
        <v>98</v>
      </c>
      <c r="G796" s="1099"/>
      <c r="K796" s="10" t="s">
        <v>96</v>
      </c>
      <c r="L796" s="10"/>
      <c r="M796" s="4"/>
      <c r="N796" s="123"/>
      <c r="O796" s="12"/>
      <c r="P796" s="13"/>
      <c r="R796" s="2"/>
      <c r="S796" s="2"/>
      <c r="T796" s="134">
        <v>0</v>
      </c>
      <c r="U796" s="116" t="e">
        <f>VLOOKUP(T796,'PLAN CONT'!$B$3:$C$1423,2,0)</f>
        <v>#N/A</v>
      </c>
      <c r="V796" s="9"/>
      <c r="W796" s="8"/>
      <c r="Y796" s="1091" t="s">
        <v>100</v>
      </c>
      <c r="Z796" s="1093" t="s">
        <v>101</v>
      </c>
      <c r="AA796" s="1095" t="s">
        <v>97</v>
      </c>
      <c r="AB796" s="1096"/>
      <c r="AC796" s="1098" t="s">
        <v>98</v>
      </c>
      <c r="AD796" s="1099"/>
    </row>
    <row r="797" spans="2:30" ht="13.5" thickBot="1" x14ac:dyDescent="0.25">
      <c r="B797" s="1092"/>
      <c r="C797" s="1094"/>
      <c r="D797" s="1095"/>
      <c r="E797" s="1097"/>
      <c r="F797" s="133" t="s">
        <v>28</v>
      </c>
      <c r="G797" s="551" t="s">
        <v>29</v>
      </c>
      <c r="K797" s="2"/>
      <c r="L797" s="2"/>
      <c r="M797" s="134">
        <v>0</v>
      </c>
      <c r="N797" s="116" t="e">
        <f>VLOOKUP(M797,'PLAN CONT'!$B$3:$C$1423,2,0)</f>
        <v>#N/A</v>
      </c>
      <c r="O797" s="9"/>
      <c r="P797" s="8"/>
      <c r="R797" s="1091" t="s">
        <v>100</v>
      </c>
      <c r="S797" s="1093" t="s">
        <v>101</v>
      </c>
      <c r="T797" s="1095" t="s">
        <v>97</v>
      </c>
      <c r="U797" s="1096"/>
      <c r="V797" s="1098" t="s">
        <v>98</v>
      </c>
      <c r="W797" s="1099"/>
      <c r="Y797" s="1092"/>
      <c r="Z797" s="1094"/>
      <c r="AA797" s="1095"/>
      <c r="AB797" s="1097"/>
      <c r="AC797" s="133" t="s">
        <v>28</v>
      </c>
      <c r="AD797" s="551" t="s">
        <v>29</v>
      </c>
    </row>
    <row r="798" spans="2:30" ht="15" x14ac:dyDescent="0.25">
      <c r="B798" s="16"/>
      <c r="C798" s="16"/>
      <c r="D798" s="17"/>
      <c r="E798" s="18"/>
      <c r="F798" s="124">
        <f ca="1">SUMIF('LIBRO DIARIO'!$H$10:$K$157,D795,'LIBRO DIARIO'!$J$10:$J$157)</f>
        <v>0</v>
      </c>
      <c r="G798" s="125">
        <f ca="1">SUMIF('LIBRO DIARIO'!$H$10:$K$157,D795,'LIBRO DIARIO'!$K$10:$K$157)</f>
        <v>0</v>
      </c>
      <c r="K798" s="1091" t="s">
        <v>100</v>
      </c>
      <c r="L798" s="1093" t="s">
        <v>101</v>
      </c>
      <c r="M798" s="1095" t="s">
        <v>97</v>
      </c>
      <c r="N798" s="1096"/>
      <c r="O798" s="1098" t="s">
        <v>98</v>
      </c>
      <c r="P798" s="1099"/>
      <c r="R798" s="1092"/>
      <c r="S798" s="1094"/>
      <c r="T798" s="1095"/>
      <c r="U798" s="1097"/>
      <c r="V798" s="133" t="s">
        <v>28</v>
      </c>
      <c r="W798" s="551" t="s">
        <v>29</v>
      </c>
      <c r="Y798" s="16"/>
      <c r="Z798" s="16"/>
      <c r="AA798" s="17"/>
      <c r="AB798" s="18"/>
      <c r="AC798" s="124">
        <f ca="1">SUMIF('LIBRO DIARIO'!$H$10:$K$157,AA795,'LIBRO DIARIO'!$J$10:$J$157)</f>
        <v>0</v>
      </c>
      <c r="AD798" s="125">
        <f ca="1">SUMIF('LIBRO DIARIO'!$H$10:$K$157,AA795,'LIBRO DIARIO'!$K$10:$K$157)</f>
        <v>0</v>
      </c>
    </row>
    <row r="799" spans="2:30" ht="15" x14ac:dyDescent="0.25">
      <c r="B799" s="16"/>
      <c r="C799" s="16"/>
      <c r="D799" s="17"/>
      <c r="E799" s="18"/>
      <c r="F799" s="126"/>
      <c r="G799" s="126"/>
      <c r="K799" s="1092"/>
      <c r="L799" s="1094"/>
      <c r="M799" s="1095"/>
      <c r="N799" s="1097"/>
      <c r="O799" s="133" t="s">
        <v>28</v>
      </c>
      <c r="P799" s="551" t="s">
        <v>29</v>
      </c>
      <c r="R799" s="16"/>
      <c r="S799" s="16"/>
      <c r="T799" s="17"/>
      <c r="U799" s="18"/>
      <c r="V799" s="124">
        <f ca="1">SUMIF('LIBRO DIARIO'!$H$10:$K$157,T796,'LIBRO DIARIO'!$J$10:$J$157)</f>
        <v>0</v>
      </c>
      <c r="W799" s="125">
        <f ca="1">SUMIF('LIBRO DIARIO'!$H$10:$K$157,T796,'LIBRO DIARIO'!$K$10:$K$157)</f>
        <v>0</v>
      </c>
      <c r="Y799" s="16"/>
      <c r="Z799" s="16"/>
      <c r="AA799" s="17"/>
      <c r="AB799" s="18"/>
      <c r="AC799" s="126"/>
      <c r="AD799" s="126"/>
    </row>
    <row r="800" spans="2:30" ht="15" x14ac:dyDescent="0.25">
      <c r="B800" s="16"/>
      <c r="C800" s="16"/>
      <c r="D800" s="17"/>
      <c r="E800" s="18"/>
      <c r="F800" s="126"/>
      <c r="G800" s="126"/>
      <c r="K800" s="16"/>
      <c r="L800" s="16"/>
      <c r="M800" s="17"/>
      <c r="N800" s="18"/>
      <c r="O800" s="124">
        <f ca="1">SUMIF('LIBRO DIARIO'!$H$10:$K$157,M797,'LIBRO DIARIO'!$J$10:$J$157)</f>
        <v>0</v>
      </c>
      <c r="P800" s="125">
        <f ca="1">SUMIF('LIBRO DIARIO'!$H$10:$K$157,M797,'LIBRO DIARIO'!$K$10:$K$157)</f>
        <v>0</v>
      </c>
      <c r="R800" s="16"/>
      <c r="S800" s="16"/>
      <c r="T800" s="17"/>
      <c r="U800" s="18"/>
      <c r="V800" s="126"/>
      <c r="W800" s="126"/>
      <c r="Y800" s="16"/>
      <c r="Z800" s="16"/>
      <c r="AA800" s="17"/>
      <c r="AB800" s="18"/>
      <c r="AC800" s="126"/>
      <c r="AD800" s="126"/>
    </row>
    <row r="801" spans="2:30" ht="15" x14ac:dyDescent="0.25">
      <c r="B801" s="16"/>
      <c r="C801" s="16"/>
      <c r="D801" s="17"/>
      <c r="E801" s="18"/>
      <c r="F801" s="126"/>
      <c r="G801" s="126"/>
      <c r="K801" s="16"/>
      <c r="L801" s="16"/>
      <c r="M801" s="17"/>
      <c r="N801" s="18"/>
      <c r="O801" s="126"/>
      <c r="P801" s="126"/>
      <c r="R801" s="16"/>
      <c r="S801" s="16"/>
      <c r="T801" s="17"/>
      <c r="U801" s="18"/>
      <c r="V801" s="126"/>
      <c r="W801" s="126"/>
      <c r="Y801" s="16"/>
      <c r="Z801" s="16"/>
      <c r="AA801" s="17"/>
      <c r="AB801" s="18"/>
      <c r="AC801" s="126"/>
      <c r="AD801" s="126"/>
    </row>
    <row r="802" spans="2:30" ht="15" x14ac:dyDescent="0.25">
      <c r="B802" s="16"/>
      <c r="C802" s="16"/>
      <c r="D802" s="17"/>
      <c r="E802" s="18"/>
      <c r="F802" s="126"/>
      <c r="G802" s="126"/>
      <c r="K802" s="16"/>
      <c r="L802" s="16"/>
      <c r="M802" s="17"/>
      <c r="N802" s="18"/>
      <c r="O802" s="126"/>
      <c r="P802" s="126"/>
      <c r="R802" s="16"/>
      <c r="S802" s="16"/>
      <c r="T802" s="17"/>
      <c r="U802" s="18"/>
      <c r="V802" s="126"/>
      <c r="W802" s="126"/>
      <c r="Y802" s="16"/>
      <c r="Z802" s="16"/>
      <c r="AA802" s="17"/>
      <c r="AB802" s="18"/>
      <c r="AC802" s="126"/>
      <c r="AD802" s="126"/>
    </row>
    <row r="803" spans="2:30" ht="15" x14ac:dyDescent="0.25">
      <c r="B803" s="16"/>
      <c r="C803" s="16"/>
      <c r="D803" s="17"/>
      <c r="E803" s="18"/>
      <c r="F803" s="126"/>
      <c r="G803" s="126"/>
      <c r="K803" s="16"/>
      <c r="L803" s="16"/>
      <c r="M803" s="17"/>
      <c r="N803" s="18"/>
      <c r="O803" s="126"/>
      <c r="P803" s="126"/>
      <c r="R803" s="16"/>
      <c r="S803" s="16"/>
      <c r="T803" s="17"/>
      <c r="U803" s="18"/>
      <c r="V803" s="126"/>
      <c r="W803" s="126"/>
      <c r="Y803" s="16"/>
      <c r="Z803" s="16"/>
      <c r="AA803" s="17"/>
      <c r="AB803" s="18"/>
      <c r="AC803" s="126"/>
      <c r="AD803" s="126"/>
    </row>
    <row r="804" spans="2:30" ht="15" x14ac:dyDescent="0.25">
      <c r="B804" s="16"/>
      <c r="C804" s="16"/>
      <c r="D804" s="17"/>
      <c r="E804" s="18"/>
      <c r="F804" s="126"/>
      <c r="G804" s="126"/>
      <c r="K804" s="16"/>
      <c r="L804" s="16"/>
      <c r="M804" s="17"/>
      <c r="N804" s="18"/>
      <c r="O804" s="126"/>
      <c r="P804" s="126"/>
      <c r="R804" s="16"/>
      <c r="S804" s="16"/>
      <c r="T804" s="17"/>
      <c r="U804" s="18"/>
      <c r="V804" s="126"/>
      <c r="W804" s="126"/>
      <c r="Y804" s="16"/>
      <c r="Z804" s="16"/>
      <c r="AA804" s="17"/>
      <c r="AB804" s="18"/>
      <c r="AC804" s="126"/>
      <c r="AD804" s="126"/>
    </row>
    <row r="805" spans="2:30" ht="15" x14ac:dyDescent="0.25">
      <c r="B805" s="16"/>
      <c r="C805" s="16"/>
      <c r="D805" s="17"/>
      <c r="E805" s="18"/>
      <c r="F805" s="126"/>
      <c r="G805" s="126"/>
      <c r="K805" s="16"/>
      <c r="L805" s="16"/>
      <c r="M805" s="17"/>
      <c r="N805" s="18"/>
      <c r="O805" s="126"/>
      <c r="P805" s="126"/>
      <c r="R805" s="16"/>
      <c r="S805" s="16"/>
      <c r="T805" s="17"/>
      <c r="U805" s="18"/>
      <c r="V805" s="126"/>
      <c r="W805" s="126"/>
      <c r="Y805" s="16"/>
      <c r="Z805" s="16"/>
      <c r="AA805" s="17"/>
      <c r="AB805" s="18"/>
      <c r="AC805" s="126"/>
      <c r="AD805" s="126"/>
    </row>
    <row r="806" spans="2:30" ht="15" x14ac:dyDescent="0.25">
      <c r="B806" s="16"/>
      <c r="C806" s="16"/>
      <c r="D806" s="17"/>
      <c r="E806" s="18"/>
      <c r="F806" s="126"/>
      <c r="G806" s="126"/>
      <c r="K806" s="16"/>
      <c r="L806" s="16"/>
      <c r="M806" s="17"/>
      <c r="N806" s="18"/>
      <c r="O806" s="126"/>
      <c r="P806" s="126"/>
      <c r="R806" s="16"/>
      <c r="S806" s="16"/>
      <c r="T806" s="17"/>
      <c r="U806" s="18"/>
      <c r="V806" s="126"/>
      <c r="W806" s="126"/>
      <c r="Y806" s="16"/>
      <c r="Z806" s="16"/>
      <c r="AA806" s="17"/>
      <c r="AB806" s="18"/>
      <c r="AC806" s="126"/>
      <c r="AD806" s="126"/>
    </row>
    <row r="807" spans="2:30" ht="15" x14ac:dyDescent="0.25">
      <c r="B807" s="17"/>
      <c r="C807" s="19"/>
      <c r="D807" s="19"/>
      <c r="E807" s="18" t="s">
        <v>102</v>
      </c>
      <c r="F807" s="126"/>
      <c r="G807" s="126"/>
      <c r="K807" s="16"/>
      <c r="L807" s="16"/>
      <c r="M807" s="17"/>
      <c r="N807" s="18"/>
      <c r="O807" s="126"/>
      <c r="P807" s="126"/>
      <c r="R807" s="16"/>
      <c r="S807" s="16"/>
      <c r="T807" s="17"/>
      <c r="U807" s="18"/>
      <c r="V807" s="126"/>
      <c r="W807" s="126"/>
      <c r="Y807" s="17"/>
      <c r="Z807" s="19"/>
      <c r="AA807" s="19"/>
      <c r="AB807" s="18" t="s">
        <v>102</v>
      </c>
      <c r="AC807" s="126"/>
      <c r="AD807" s="126"/>
    </row>
    <row r="808" spans="2:30" ht="15" x14ac:dyDescent="0.25">
      <c r="B808" s="170"/>
      <c r="C808" s="170"/>
      <c r="D808" s="170"/>
      <c r="E808" s="170"/>
      <c r="F808" s="170"/>
      <c r="G808" s="170"/>
      <c r="K808" s="16"/>
      <c r="L808" s="16"/>
      <c r="M808" s="17"/>
      <c r="N808" s="18"/>
      <c r="O808" s="126"/>
      <c r="P808" s="126"/>
      <c r="R808" s="17"/>
      <c r="S808" s="19"/>
      <c r="T808" s="19"/>
      <c r="U808" s="18" t="s">
        <v>102</v>
      </c>
      <c r="V808" s="126"/>
      <c r="W808" s="126"/>
      <c r="Y808" s="170"/>
      <c r="Z808" s="170"/>
      <c r="AA808" s="170"/>
      <c r="AB808" s="170"/>
      <c r="AC808" s="170"/>
      <c r="AD808" s="170"/>
    </row>
    <row r="809" spans="2:30" ht="15" x14ac:dyDescent="0.25">
      <c r="B809" s="10" t="s">
        <v>93</v>
      </c>
      <c r="C809" s="115"/>
      <c r="D809" s="5"/>
      <c r="E809" s="4"/>
      <c r="F809" s="20" t="s">
        <v>103</v>
      </c>
      <c r="G809" s="117" t="s">
        <v>161</v>
      </c>
      <c r="K809" s="17"/>
      <c r="L809" s="19"/>
      <c r="M809" s="19"/>
      <c r="N809" s="18" t="s">
        <v>102</v>
      </c>
      <c r="O809" s="126"/>
      <c r="P809" s="126"/>
      <c r="Y809" s="10" t="s">
        <v>93</v>
      </c>
      <c r="Z809" s="115"/>
      <c r="AA809" s="5"/>
      <c r="AB809" s="4"/>
      <c r="AC809" s="20" t="s">
        <v>103</v>
      </c>
      <c r="AD809" s="117" t="s">
        <v>161</v>
      </c>
    </row>
    <row r="810" spans="2:30" x14ac:dyDescent="0.2">
      <c r="B810" s="10" t="s">
        <v>94</v>
      </c>
      <c r="C810" s="115"/>
      <c r="D810" s="5"/>
      <c r="E810" s="10"/>
      <c r="F810" s="6"/>
      <c r="G810" s="7"/>
      <c r="K810" s="170"/>
      <c r="L810" s="170"/>
      <c r="M810" s="170"/>
      <c r="N810" s="170"/>
      <c r="O810" s="170"/>
      <c r="P810" s="170"/>
      <c r="R810" s="10" t="s">
        <v>93</v>
      </c>
      <c r="S810" s="115"/>
      <c r="T810" s="5"/>
      <c r="U810" s="4"/>
      <c r="V810" s="20" t="s">
        <v>103</v>
      </c>
      <c r="W810" s="117" t="s">
        <v>161</v>
      </c>
      <c r="Y810" s="10" t="s">
        <v>94</v>
      </c>
      <c r="Z810" s="115"/>
      <c r="AA810" s="5"/>
      <c r="AB810" s="10"/>
      <c r="AC810" s="6"/>
      <c r="AD810" s="7"/>
    </row>
    <row r="811" spans="2:30" ht="13.5" thickBot="1" x14ac:dyDescent="0.25">
      <c r="B811" s="10" t="s">
        <v>96</v>
      </c>
      <c r="C811" s="10"/>
      <c r="D811" s="4"/>
      <c r="E811" s="123"/>
      <c r="F811" s="12"/>
      <c r="G811" s="13"/>
      <c r="K811" s="10" t="s">
        <v>93</v>
      </c>
      <c r="L811" s="115"/>
      <c r="M811" s="5"/>
      <c r="N811" s="4"/>
      <c r="O811" s="20" t="s">
        <v>103</v>
      </c>
      <c r="P811" s="117" t="s">
        <v>161</v>
      </c>
      <c r="R811" s="10" t="s">
        <v>94</v>
      </c>
      <c r="S811" s="115"/>
      <c r="T811" s="5"/>
      <c r="U811" s="10"/>
      <c r="V811" s="6"/>
      <c r="W811" s="7"/>
      <c r="Y811" s="10" t="s">
        <v>96</v>
      </c>
      <c r="Z811" s="10"/>
      <c r="AA811" s="4"/>
      <c r="AB811" s="123"/>
      <c r="AC811" s="12"/>
      <c r="AD811" s="13"/>
    </row>
    <row r="812" spans="2:30" ht="13.5" thickBot="1" x14ac:dyDescent="0.25">
      <c r="B812" s="2"/>
      <c r="C812" s="2"/>
      <c r="D812" s="134">
        <v>0</v>
      </c>
      <c r="E812" s="116" t="e">
        <f>VLOOKUP(D812,'PLAN CONT'!$B$3:$C$1423,2,0)</f>
        <v>#N/A</v>
      </c>
      <c r="F812" s="9"/>
      <c r="G812" s="8"/>
      <c r="K812" s="10" t="s">
        <v>94</v>
      </c>
      <c r="L812" s="115"/>
      <c r="M812" s="5"/>
      <c r="N812" s="10"/>
      <c r="O812" s="6"/>
      <c r="P812" s="7"/>
      <c r="R812" s="10" t="s">
        <v>96</v>
      </c>
      <c r="S812" s="10"/>
      <c r="T812" s="4"/>
      <c r="U812" s="123"/>
      <c r="V812" s="12"/>
      <c r="W812" s="13"/>
      <c r="Y812" s="2"/>
      <c r="Z812" s="2"/>
      <c r="AA812" s="134">
        <v>0</v>
      </c>
      <c r="AB812" s="116" t="e">
        <f>VLOOKUP(AA812,'PLAN CONT'!$B$3:$C$1423,2,0)</f>
        <v>#N/A</v>
      </c>
      <c r="AC812" s="9"/>
      <c r="AD812" s="8"/>
    </row>
    <row r="813" spans="2:30" ht="13.5" thickBot="1" x14ac:dyDescent="0.25">
      <c r="B813" s="1091" t="s">
        <v>100</v>
      </c>
      <c r="C813" s="1093" t="s">
        <v>101</v>
      </c>
      <c r="D813" s="1095" t="s">
        <v>97</v>
      </c>
      <c r="E813" s="1096"/>
      <c r="F813" s="1098" t="s">
        <v>98</v>
      </c>
      <c r="G813" s="1099"/>
      <c r="K813" s="10" t="s">
        <v>96</v>
      </c>
      <c r="L813" s="10"/>
      <c r="M813" s="4"/>
      <c r="N813" s="123"/>
      <c r="O813" s="12"/>
      <c r="P813" s="13"/>
      <c r="R813" s="2"/>
      <c r="S813" s="2"/>
      <c r="T813" s="134">
        <v>0</v>
      </c>
      <c r="U813" s="116" t="e">
        <f>VLOOKUP(T813,'PLAN CONT'!$B$3:$C$1423,2,0)</f>
        <v>#N/A</v>
      </c>
      <c r="V813" s="9"/>
      <c r="W813" s="8"/>
      <c r="Y813" s="1091" t="s">
        <v>100</v>
      </c>
      <c r="Z813" s="1093" t="s">
        <v>101</v>
      </c>
      <c r="AA813" s="1095" t="s">
        <v>97</v>
      </c>
      <c r="AB813" s="1096"/>
      <c r="AC813" s="1098" t="s">
        <v>98</v>
      </c>
      <c r="AD813" s="1099"/>
    </row>
    <row r="814" spans="2:30" ht="13.5" thickBot="1" x14ac:dyDescent="0.25">
      <c r="B814" s="1092"/>
      <c r="C814" s="1094"/>
      <c r="D814" s="1095"/>
      <c r="E814" s="1097"/>
      <c r="F814" s="133" t="s">
        <v>28</v>
      </c>
      <c r="G814" s="551" t="s">
        <v>29</v>
      </c>
      <c r="K814" s="2"/>
      <c r="L814" s="2"/>
      <c r="M814" s="134">
        <v>0</v>
      </c>
      <c r="N814" s="116" t="e">
        <f>VLOOKUP(M814,'PLAN CONT'!$B$3:$C$1423,2,0)</f>
        <v>#N/A</v>
      </c>
      <c r="O814" s="9"/>
      <c r="P814" s="8"/>
      <c r="R814" s="1091" t="s">
        <v>100</v>
      </c>
      <c r="S814" s="1093" t="s">
        <v>101</v>
      </c>
      <c r="T814" s="1095" t="s">
        <v>97</v>
      </c>
      <c r="U814" s="1096"/>
      <c r="V814" s="1098" t="s">
        <v>98</v>
      </c>
      <c r="W814" s="1099"/>
      <c r="Y814" s="1092"/>
      <c r="Z814" s="1094"/>
      <c r="AA814" s="1095"/>
      <c r="AB814" s="1097"/>
      <c r="AC814" s="133" t="s">
        <v>28</v>
      </c>
      <c r="AD814" s="551" t="s">
        <v>29</v>
      </c>
    </row>
    <row r="815" spans="2:30" ht="15" x14ac:dyDescent="0.25">
      <c r="B815" s="16"/>
      <c r="C815" s="16"/>
      <c r="D815" s="17"/>
      <c r="E815" s="18"/>
      <c r="F815" s="124">
        <f ca="1">SUMIF('LIBRO DIARIO'!$H$10:$K$157,D812,'LIBRO DIARIO'!$J$10:$J$157)</f>
        <v>0</v>
      </c>
      <c r="G815" s="125">
        <f ca="1">SUMIF('LIBRO DIARIO'!$H$10:$K$157,D812,'LIBRO DIARIO'!$K$10:$K$157)</f>
        <v>0</v>
      </c>
      <c r="K815" s="1091" t="s">
        <v>100</v>
      </c>
      <c r="L815" s="1093" t="s">
        <v>101</v>
      </c>
      <c r="M815" s="1095" t="s">
        <v>97</v>
      </c>
      <c r="N815" s="1096"/>
      <c r="O815" s="1098" t="s">
        <v>98</v>
      </c>
      <c r="P815" s="1099"/>
      <c r="R815" s="1092"/>
      <c r="S815" s="1094"/>
      <c r="T815" s="1095"/>
      <c r="U815" s="1097"/>
      <c r="V815" s="133" t="s">
        <v>28</v>
      </c>
      <c r="W815" s="551" t="s">
        <v>29</v>
      </c>
      <c r="Y815" s="16"/>
      <c r="Z815" s="16"/>
      <c r="AA815" s="17"/>
      <c r="AB815" s="18"/>
      <c r="AC815" s="124">
        <f ca="1">SUMIF('LIBRO DIARIO'!$H$10:$K$157,AA812,'LIBRO DIARIO'!$J$10:$J$157)</f>
        <v>0</v>
      </c>
      <c r="AD815" s="125">
        <f ca="1">SUMIF('LIBRO DIARIO'!$H$10:$K$157,AA812,'LIBRO DIARIO'!$K$10:$K$157)</f>
        <v>0</v>
      </c>
    </row>
    <row r="816" spans="2:30" ht="15" x14ac:dyDescent="0.25">
      <c r="B816" s="16"/>
      <c r="C816" s="16"/>
      <c r="D816" s="17"/>
      <c r="E816" s="18"/>
      <c r="F816" s="126"/>
      <c r="G816" s="126"/>
      <c r="K816" s="1092"/>
      <c r="L816" s="1094"/>
      <c r="M816" s="1095"/>
      <c r="N816" s="1097"/>
      <c r="O816" s="133" t="s">
        <v>28</v>
      </c>
      <c r="P816" s="551" t="s">
        <v>29</v>
      </c>
      <c r="R816" s="16"/>
      <c r="S816" s="16"/>
      <c r="T816" s="17"/>
      <c r="U816" s="18"/>
      <c r="V816" s="124">
        <f ca="1">SUMIF('LIBRO DIARIO'!$H$10:$K$157,T813,'LIBRO DIARIO'!$J$10:$J$157)</f>
        <v>0</v>
      </c>
      <c r="W816" s="125">
        <f ca="1">SUMIF('LIBRO DIARIO'!$H$10:$K$157,T813,'LIBRO DIARIO'!$K$10:$K$157)</f>
        <v>0</v>
      </c>
      <c r="Y816" s="16"/>
      <c r="Z816" s="16"/>
      <c r="AA816" s="17"/>
      <c r="AB816" s="18"/>
      <c r="AC816" s="126"/>
      <c r="AD816" s="126"/>
    </row>
    <row r="817" spans="2:30" ht="15" x14ac:dyDescent="0.25">
      <c r="B817" s="16"/>
      <c r="C817" s="16"/>
      <c r="D817" s="17"/>
      <c r="E817" s="18"/>
      <c r="F817" s="126"/>
      <c r="G817" s="126"/>
      <c r="K817" s="16"/>
      <c r="L817" s="16"/>
      <c r="M817" s="17"/>
      <c r="N817" s="18"/>
      <c r="O817" s="124">
        <f ca="1">SUMIF('LIBRO DIARIO'!$H$10:$K$157,M814,'LIBRO DIARIO'!$J$10:$J$157)</f>
        <v>0</v>
      </c>
      <c r="P817" s="125">
        <f ca="1">SUMIF('LIBRO DIARIO'!$H$10:$K$157,M814,'LIBRO DIARIO'!$K$10:$K$157)</f>
        <v>0</v>
      </c>
      <c r="R817" s="16"/>
      <c r="S817" s="16"/>
      <c r="T817" s="17"/>
      <c r="U817" s="18"/>
      <c r="V817" s="126"/>
      <c r="W817" s="126"/>
      <c r="Y817" s="16"/>
      <c r="Z817" s="16"/>
      <c r="AA817" s="17"/>
      <c r="AB817" s="18"/>
      <c r="AC817" s="126"/>
      <c r="AD817" s="126"/>
    </row>
    <row r="818" spans="2:30" ht="15" x14ac:dyDescent="0.25">
      <c r="B818" s="16"/>
      <c r="C818" s="16"/>
      <c r="D818" s="17"/>
      <c r="E818" s="18"/>
      <c r="F818" s="126"/>
      <c r="G818" s="126"/>
      <c r="K818" s="16"/>
      <c r="L818" s="16"/>
      <c r="M818" s="17"/>
      <c r="N818" s="18"/>
      <c r="O818" s="126"/>
      <c r="P818" s="126"/>
      <c r="R818" s="16"/>
      <c r="S818" s="16"/>
      <c r="T818" s="17"/>
      <c r="U818" s="18"/>
      <c r="V818" s="126"/>
      <c r="W818" s="126"/>
      <c r="Y818" s="16"/>
      <c r="Z818" s="16"/>
      <c r="AA818" s="17"/>
      <c r="AB818" s="18"/>
      <c r="AC818" s="126"/>
      <c r="AD818" s="126"/>
    </row>
    <row r="819" spans="2:30" ht="15" x14ac:dyDescent="0.25">
      <c r="B819" s="16"/>
      <c r="C819" s="16"/>
      <c r="D819" s="17"/>
      <c r="E819" s="18"/>
      <c r="F819" s="126"/>
      <c r="G819" s="126"/>
      <c r="K819" s="16"/>
      <c r="L819" s="16"/>
      <c r="M819" s="17"/>
      <c r="N819" s="18"/>
      <c r="O819" s="126"/>
      <c r="P819" s="126"/>
      <c r="R819" s="16"/>
      <c r="S819" s="16"/>
      <c r="T819" s="17"/>
      <c r="U819" s="18"/>
      <c r="V819" s="126"/>
      <c r="W819" s="126"/>
      <c r="Y819" s="16"/>
      <c r="Z819" s="16"/>
      <c r="AA819" s="17"/>
      <c r="AB819" s="18"/>
      <c r="AC819" s="126"/>
      <c r="AD819" s="126"/>
    </row>
    <row r="820" spans="2:30" ht="15" x14ac:dyDescent="0.25">
      <c r="B820" s="16"/>
      <c r="C820" s="16"/>
      <c r="D820" s="17"/>
      <c r="E820" s="18"/>
      <c r="F820" s="126"/>
      <c r="G820" s="126"/>
      <c r="K820" s="16"/>
      <c r="L820" s="16"/>
      <c r="M820" s="17"/>
      <c r="N820" s="18"/>
      <c r="O820" s="126"/>
      <c r="P820" s="126"/>
      <c r="R820" s="16"/>
      <c r="S820" s="16"/>
      <c r="T820" s="17"/>
      <c r="U820" s="18"/>
      <c r="V820" s="126"/>
      <c r="W820" s="126"/>
      <c r="Y820" s="16"/>
      <c r="Z820" s="16"/>
      <c r="AA820" s="17"/>
      <c r="AB820" s="18"/>
      <c r="AC820" s="126"/>
      <c r="AD820" s="126"/>
    </row>
    <row r="821" spans="2:30" ht="15" x14ac:dyDescent="0.25">
      <c r="B821" s="16"/>
      <c r="C821" s="16"/>
      <c r="D821" s="17"/>
      <c r="E821" s="18"/>
      <c r="F821" s="126"/>
      <c r="G821" s="126"/>
      <c r="K821" s="16"/>
      <c r="L821" s="16"/>
      <c r="M821" s="17"/>
      <c r="N821" s="18"/>
      <c r="O821" s="126"/>
      <c r="P821" s="126"/>
      <c r="R821" s="16"/>
      <c r="S821" s="16"/>
      <c r="T821" s="17"/>
      <c r="U821" s="18"/>
      <c r="V821" s="126"/>
      <c r="W821" s="126"/>
      <c r="Y821" s="16"/>
      <c r="Z821" s="16"/>
      <c r="AA821" s="17"/>
      <c r="AB821" s="18"/>
      <c r="AC821" s="126"/>
      <c r="AD821" s="126"/>
    </row>
    <row r="822" spans="2:30" ht="15" x14ac:dyDescent="0.25">
      <c r="B822" s="16"/>
      <c r="C822" s="16"/>
      <c r="D822" s="17"/>
      <c r="E822" s="18"/>
      <c r="F822" s="126"/>
      <c r="G822" s="126"/>
      <c r="K822" s="16"/>
      <c r="L822" s="16"/>
      <c r="M822" s="17"/>
      <c r="N822" s="18"/>
      <c r="O822" s="126"/>
      <c r="P822" s="126"/>
      <c r="R822" s="16"/>
      <c r="S822" s="16"/>
      <c r="T822" s="17"/>
      <c r="U822" s="18"/>
      <c r="V822" s="126"/>
      <c r="W822" s="126"/>
      <c r="Y822" s="16"/>
      <c r="Z822" s="16"/>
      <c r="AA822" s="17"/>
      <c r="AB822" s="18"/>
      <c r="AC822" s="126"/>
      <c r="AD822" s="126"/>
    </row>
    <row r="823" spans="2:30" ht="15" x14ac:dyDescent="0.25">
      <c r="B823" s="16"/>
      <c r="C823" s="16"/>
      <c r="D823" s="17"/>
      <c r="E823" s="18"/>
      <c r="F823" s="126"/>
      <c r="G823" s="126"/>
      <c r="K823" s="16"/>
      <c r="L823" s="16"/>
      <c r="M823" s="17"/>
      <c r="N823" s="18"/>
      <c r="O823" s="126"/>
      <c r="P823" s="126"/>
      <c r="R823" s="16"/>
      <c r="S823" s="16"/>
      <c r="T823" s="17"/>
      <c r="U823" s="18"/>
      <c r="V823" s="126"/>
      <c r="W823" s="126"/>
      <c r="Y823" s="16"/>
      <c r="Z823" s="16"/>
      <c r="AA823" s="17"/>
      <c r="AB823" s="18"/>
      <c r="AC823" s="126"/>
      <c r="AD823" s="126"/>
    </row>
    <row r="824" spans="2:30" ht="15" x14ac:dyDescent="0.25">
      <c r="B824" s="17"/>
      <c r="C824" s="19"/>
      <c r="D824" s="19"/>
      <c r="E824" s="18" t="s">
        <v>102</v>
      </c>
      <c r="F824" s="126"/>
      <c r="G824" s="126"/>
      <c r="K824" s="16"/>
      <c r="L824" s="16"/>
      <c r="M824" s="17"/>
      <c r="N824" s="18"/>
      <c r="O824" s="126"/>
      <c r="P824" s="126"/>
      <c r="R824" s="16"/>
      <c r="S824" s="16"/>
      <c r="T824" s="17"/>
      <c r="U824" s="18"/>
      <c r="V824" s="126"/>
      <c r="W824" s="126"/>
      <c r="Y824" s="17"/>
      <c r="Z824" s="19"/>
      <c r="AA824" s="19"/>
      <c r="AB824" s="18" t="s">
        <v>102</v>
      </c>
      <c r="AC824" s="126"/>
      <c r="AD824" s="126"/>
    </row>
    <row r="825" spans="2:30" ht="15" x14ac:dyDescent="0.25">
      <c r="B825" s="170"/>
      <c r="C825" s="170"/>
      <c r="D825" s="170"/>
      <c r="E825" s="170"/>
      <c r="F825" s="170"/>
      <c r="G825" s="170"/>
      <c r="K825" s="16"/>
      <c r="L825" s="16"/>
      <c r="M825" s="17"/>
      <c r="N825" s="18"/>
      <c r="O825" s="126"/>
      <c r="P825" s="126"/>
      <c r="R825" s="17"/>
      <c r="S825" s="19"/>
      <c r="T825" s="19"/>
      <c r="U825" s="18" t="s">
        <v>102</v>
      </c>
      <c r="V825" s="126"/>
      <c r="W825" s="126"/>
      <c r="Y825" s="170"/>
      <c r="Z825" s="170"/>
      <c r="AA825" s="170"/>
      <c r="AB825" s="170"/>
      <c r="AC825" s="170"/>
      <c r="AD825" s="170"/>
    </row>
    <row r="826" spans="2:30" ht="15" x14ac:dyDescent="0.25">
      <c r="B826" s="10" t="s">
        <v>93</v>
      </c>
      <c r="C826" s="115"/>
      <c r="D826" s="5"/>
      <c r="E826" s="4"/>
      <c r="F826" s="20" t="s">
        <v>103</v>
      </c>
      <c r="G826" s="117" t="s">
        <v>161</v>
      </c>
      <c r="K826" s="17"/>
      <c r="L826" s="19"/>
      <c r="M826" s="19"/>
      <c r="N826" s="18" t="s">
        <v>102</v>
      </c>
      <c r="O826" s="126"/>
      <c r="P826" s="126"/>
      <c r="Y826" s="10" t="s">
        <v>93</v>
      </c>
      <c r="Z826" s="115"/>
      <c r="AA826" s="5"/>
      <c r="AB826" s="4"/>
      <c r="AC826" s="20" t="s">
        <v>103</v>
      </c>
      <c r="AD826" s="117" t="s">
        <v>161</v>
      </c>
    </row>
    <row r="827" spans="2:30" x14ac:dyDescent="0.2">
      <c r="B827" s="10" t="s">
        <v>94</v>
      </c>
      <c r="C827" s="115"/>
      <c r="D827" s="5"/>
      <c r="E827" s="10"/>
      <c r="F827" s="6"/>
      <c r="G827" s="7"/>
      <c r="K827" s="170"/>
      <c r="L827" s="170"/>
      <c r="M827" s="170"/>
      <c r="N827" s="170"/>
      <c r="O827" s="170"/>
      <c r="P827" s="170"/>
      <c r="R827" s="10" t="s">
        <v>93</v>
      </c>
      <c r="S827" s="115"/>
      <c r="T827" s="5"/>
      <c r="U827" s="4"/>
      <c r="V827" s="20" t="s">
        <v>103</v>
      </c>
      <c r="W827" s="117" t="s">
        <v>161</v>
      </c>
      <c r="Y827" s="10" t="s">
        <v>94</v>
      </c>
      <c r="Z827" s="115"/>
      <c r="AA827" s="5"/>
      <c r="AB827" s="10"/>
      <c r="AC827" s="6"/>
      <c r="AD827" s="7"/>
    </row>
    <row r="828" spans="2:30" ht="13.5" thickBot="1" x14ac:dyDescent="0.25">
      <c r="B828" s="10" t="s">
        <v>96</v>
      </c>
      <c r="C828" s="10"/>
      <c r="D828" s="4"/>
      <c r="E828" s="123"/>
      <c r="F828" s="12"/>
      <c r="G828" s="13"/>
      <c r="K828" s="10" t="s">
        <v>93</v>
      </c>
      <c r="L828" s="115"/>
      <c r="M828" s="5"/>
      <c r="N828" s="4"/>
      <c r="O828" s="20" t="s">
        <v>103</v>
      </c>
      <c r="P828" s="117" t="s">
        <v>161</v>
      </c>
      <c r="R828" s="10" t="s">
        <v>94</v>
      </c>
      <c r="S828" s="115"/>
      <c r="T828" s="5"/>
      <c r="U828" s="10"/>
      <c r="V828" s="6"/>
      <c r="W828" s="7"/>
      <c r="Y828" s="10" t="s">
        <v>96</v>
      </c>
      <c r="Z828" s="10"/>
      <c r="AA828" s="4"/>
      <c r="AB828" s="123"/>
      <c r="AC828" s="12"/>
      <c r="AD828" s="13"/>
    </row>
    <row r="829" spans="2:30" ht="13.5" thickBot="1" x14ac:dyDescent="0.25">
      <c r="B829" s="2"/>
      <c r="C829" s="2"/>
      <c r="D829" s="134">
        <v>0</v>
      </c>
      <c r="E829" s="116" t="e">
        <f>VLOOKUP(D829,'PLAN CONT'!$B$3:$C$1423,2,0)</f>
        <v>#N/A</v>
      </c>
      <c r="F829" s="9"/>
      <c r="G829" s="8"/>
      <c r="K829" s="10" t="s">
        <v>94</v>
      </c>
      <c r="L829" s="115"/>
      <c r="M829" s="5"/>
      <c r="N829" s="10"/>
      <c r="O829" s="6"/>
      <c r="P829" s="7"/>
      <c r="R829" s="10" t="s">
        <v>96</v>
      </c>
      <c r="S829" s="10"/>
      <c r="T829" s="4"/>
      <c r="U829" s="123"/>
      <c r="V829" s="12"/>
      <c r="W829" s="13"/>
      <c r="Y829" s="2"/>
      <c r="Z829" s="2"/>
      <c r="AA829" s="134">
        <v>0</v>
      </c>
      <c r="AB829" s="116" t="e">
        <f>VLOOKUP(AA829,'PLAN CONT'!$B$3:$C$1423,2,0)</f>
        <v>#N/A</v>
      </c>
      <c r="AC829" s="9"/>
      <c r="AD829" s="8"/>
    </row>
    <row r="830" spans="2:30" ht="13.5" thickBot="1" x14ac:dyDescent="0.25">
      <c r="B830" s="1091" t="s">
        <v>100</v>
      </c>
      <c r="C830" s="1093" t="s">
        <v>101</v>
      </c>
      <c r="D830" s="1095" t="s">
        <v>97</v>
      </c>
      <c r="E830" s="1096"/>
      <c r="F830" s="1098" t="s">
        <v>98</v>
      </c>
      <c r="G830" s="1099"/>
      <c r="K830" s="10" t="s">
        <v>96</v>
      </c>
      <c r="L830" s="10"/>
      <c r="M830" s="4"/>
      <c r="N830" s="123"/>
      <c r="O830" s="12"/>
      <c r="P830" s="13"/>
      <c r="R830" s="2"/>
      <c r="S830" s="2"/>
      <c r="T830" s="134">
        <v>0</v>
      </c>
      <c r="U830" s="116" t="e">
        <f>VLOOKUP(T830,'PLAN CONT'!$B$3:$C$1423,2,0)</f>
        <v>#N/A</v>
      </c>
      <c r="V830" s="9"/>
      <c r="W830" s="8"/>
      <c r="Y830" s="1091" t="s">
        <v>100</v>
      </c>
      <c r="Z830" s="1093" t="s">
        <v>101</v>
      </c>
      <c r="AA830" s="1095" t="s">
        <v>97</v>
      </c>
      <c r="AB830" s="1096"/>
      <c r="AC830" s="1098" t="s">
        <v>98</v>
      </c>
      <c r="AD830" s="1099"/>
    </row>
    <row r="831" spans="2:30" ht="13.5" thickBot="1" x14ac:dyDescent="0.25">
      <c r="B831" s="1092"/>
      <c r="C831" s="1094"/>
      <c r="D831" s="1095"/>
      <c r="E831" s="1097"/>
      <c r="F831" s="133" t="s">
        <v>28</v>
      </c>
      <c r="G831" s="551" t="s">
        <v>29</v>
      </c>
      <c r="K831" s="2"/>
      <c r="L831" s="2"/>
      <c r="M831" s="134">
        <v>0</v>
      </c>
      <c r="N831" s="116" t="e">
        <f>VLOOKUP(M831,'PLAN CONT'!$B$3:$C$1423,2,0)</f>
        <v>#N/A</v>
      </c>
      <c r="O831" s="9"/>
      <c r="P831" s="8"/>
      <c r="R831" s="1091" t="s">
        <v>100</v>
      </c>
      <c r="S831" s="1093" t="s">
        <v>101</v>
      </c>
      <c r="T831" s="1095" t="s">
        <v>97</v>
      </c>
      <c r="U831" s="1096"/>
      <c r="V831" s="1098" t="s">
        <v>98</v>
      </c>
      <c r="W831" s="1099"/>
      <c r="Y831" s="1092"/>
      <c r="Z831" s="1094"/>
      <c r="AA831" s="1095"/>
      <c r="AB831" s="1097"/>
      <c r="AC831" s="133" t="s">
        <v>28</v>
      </c>
      <c r="AD831" s="551" t="s">
        <v>29</v>
      </c>
    </row>
    <row r="832" spans="2:30" ht="15" x14ac:dyDescent="0.25">
      <c r="B832" s="16"/>
      <c r="C832" s="16"/>
      <c r="D832" s="17"/>
      <c r="E832" s="18"/>
      <c r="F832" s="124">
        <f ca="1">SUMIF('LIBRO DIARIO'!$H$10:$K$157,D829,'LIBRO DIARIO'!$J$10:$J$157)</f>
        <v>0</v>
      </c>
      <c r="G832" s="125">
        <f ca="1">SUMIF('LIBRO DIARIO'!$H$10:$K$157,D829,'LIBRO DIARIO'!$K$10:$K$157)</f>
        <v>0</v>
      </c>
      <c r="K832" s="1091" t="s">
        <v>100</v>
      </c>
      <c r="L832" s="1093" t="s">
        <v>101</v>
      </c>
      <c r="M832" s="1095" t="s">
        <v>97</v>
      </c>
      <c r="N832" s="1096"/>
      <c r="O832" s="1098" t="s">
        <v>98</v>
      </c>
      <c r="P832" s="1099"/>
      <c r="R832" s="1092"/>
      <c r="S832" s="1094"/>
      <c r="T832" s="1095"/>
      <c r="U832" s="1097"/>
      <c r="V832" s="133" t="s">
        <v>28</v>
      </c>
      <c r="W832" s="551" t="s">
        <v>29</v>
      </c>
      <c r="Y832" s="16"/>
      <c r="Z832" s="16"/>
      <c r="AA832" s="17"/>
      <c r="AB832" s="18"/>
      <c r="AC832" s="124">
        <f ca="1">SUMIF('LIBRO DIARIO'!$H$10:$K$157,AA829,'LIBRO DIARIO'!$J$10:$J$157)</f>
        <v>0</v>
      </c>
      <c r="AD832" s="125">
        <f ca="1">SUMIF('LIBRO DIARIO'!$H$10:$K$157,AA829,'LIBRO DIARIO'!$K$10:$K$157)</f>
        <v>0</v>
      </c>
    </row>
    <row r="833" spans="2:30" ht="15" x14ac:dyDescent="0.25">
      <c r="B833" s="16"/>
      <c r="C833" s="16"/>
      <c r="D833" s="17"/>
      <c r="E833" s="18"/>
      <c r="F833" s="126"/>
      <c r="G833" s="126"/>
      <c r="K833" s="1092"/>
      <c r="L833" s="1094"/>
      <c r="M833" s="1095"/>
      <c r="N833" s="1097"/>
      <c r="O833" s="133" t="s">
        <v>28</v>
      </c>
      <c r="P833" s="551" t="s">
        <v>29</v>
      </c>
      <c r="R833" s="16"/>
      <c r="S833" s="16"/>
      <c r="T833" s="17"/>
      <c r="U833" s="18"/>
      <c r="V833" s="124">
        <f ca="1">SUMIF('LIBRO DIARIO'!$H$10:$K$157,T830,'LIBRO DIARIO'!$J$10:$J$157)</f>
        <v>0</v>
      </c>
      <c r="W833" s="125">
        <f ca="1">SUMIF('LIBRO DIARIO'!$H$10:$K$157,T830,'LIBRO DIARIO'!$K$10:$K$157)</f>
        <v>0</v>
      </c>
      <c r="Y833" s="16"/>
      <c r="Z833" s="16"/>
      <c r="AA833" s="17"/>
      <c r="AB833" s="18"/>
      <c r="AC833" s="126"/>
      <c r="AD833" s="126"/>
    </row>
    <row r="834" spans="2:30" ht="15" x14ac:dyDescent="0.25">
      <c r="B834" s="16"/>
      <c r="C834" s="16"/>
      <c r="D834" s="17"/>
      <c r="E834" s="18"/>
      <c r="F834" s="126"/>
      <c r="G834" s="126"/>
      <c r="K834" s="16"/>
      <c r="L834" s="16"/>
      <c r="M834" s="17"/>
      <c r="N834" s="18"/>
      <c r="O834" s="124">
        <f ca="1">SUMIF('LIBRO DIARIO'!$H$10:$K$157,M831,'LIBRO DIARIO'!$J$10:$J$157)</f>
        <v>0</v>
      </c>
      <c r="P834" s="125">
        <f ca="1">SUMIF('LIBRO DIARIO'!$H$10:$K$157,M831,'LIBRO DIARIO'!$K$10:$K$157)</f>
        <v>0</v>
      </c>
      <c r="R834" s="16"/>
      <c r="S834" s="16"/>
      <c r="T834" s="17"/>
      <c r="U834" s="18"/>
      <c r="V834" s="126"/>
      <c r="W834" s="126"/>
      <c r="Y834" s="16"/>
      <c r="Z834" s="16"/>
      <c r="AA834" s="17"/>
      <c r="AB834" s="18"/>
      <c r="AC834" s="126"/>
      <c r="AD834" s="126"/>
    </row>
    <row r="835" spans="2:30" ht="15" x14ac:dyDescent="0.25">
      <c r="B835" s="16"/>
      <c r="C835" s="16"/>
      <c r="D835" s="17"/>
      <c r="E835" s="18"/>
      <c r="F835" s="126"/>
      <c r="G835" s="126"/>
      <c r="K835" s="16"/>
      <c r="L835" s="16"/>
      <c r="M835" s="17"/>
      <c r="N835" s="18"/>
      <c r="O835" s="126"/>
      <c r="P835" s="126"/>
      <c r="R835" s="16"/>
      <c r="S835" s="16"/>
      <c r="T835" s="17"/>
      <c r="U835" s="18"/>
      <c r="V835" s="126"/>
      <c r="W835" s="126"/>
      <c r="Y835" s="16"/>
      <c r="Z835" s="16"/>
      <c r="AA835" s="17"/>
      <c r="AB835" s="18"/>
      <c r="AC835" s="126"/>
      <c r="AD835" s="126"/>
    </row>
    <row r="836" spans="2:30" ht="15" x14ac:dyDescent="0.25">
      <c r="B836" s="16"/>
      <c r="C836" s="16"/>
      <c r="D836" s="17"/>
      <c r="E836" s="18"/>
      <c r="F836" s="126"/>
      <c r="G836" s="126"/>
      <c r="K836" s="16"/>
      <c r="L836" s="16"/>
      <c r="M836" s="17"/>
      <c r="N836" s="18"/>
      <c r="O836" s="126"/>
      <c r="P836" s="126"/>
      <c r="R836" s="16"/>
      <c r="S836" s="16"/>
      <c r="T836" s="17"/>
      <c r="U836" s="18"/>
      <c r="V836" s="126"/>
      <c r="W836" s="126"/>
      <c r="Y836" s="16"/>
      <c r="Z836" s="16"/>
      <c r="AA836" s="17"/>
      <c r="AB836" s="18"/>
      <c r="AC836" s="126"/>
      <c r="AD836" s="126"/>
    </row>
    <row r="837" spans="2:30" ht="15" x14ac:dyDescent="0.25">
      <c r="B837" s="16"/>
      <c r="C837" s="16"/>
      <c r="D837" s="17"/>
      <c r="E837" s="18"/>
      <c r="F837" s="126"/>
      <c r="G837" s="126"/>
      <c r="K837" s="16"/>
      <c r="L837" s="16"/>
      <c r="M837" s="17"/>
      <c r="N837" s="18"/>
      <c r="O837" s="126"/>
      <c r="P837" s="126"/>
      <c r="R837" s="16"/>
      <c r="S837" s="16"/>
      <c r="T837" s="17"/>
      <c r="U837" s="18"/>
      <c r="V837" s="126"/>
      <c r="W837" s="126"/>
      <c r="Y837" s="16"/>
      <c r="Z837" s="16"/>
      <c r="AA837" s="17"/>
      <c r="AB837" s="18"/>
      <c r="AC837" s="126"/>
      <c r="AD837" s="126"/>
    </row>
    <row r="838" spans="2:30" ht="15" x14ac:dyDescent="0.25">
      <c r="B838" s="16"/>
      <c r="C838" s="16"/>
      <c r="D838" s="17"/>
      <c r="E838" s="18"/>
      <c r="F838" s="126"/>
      <c r="G838" s="126"/>
      <c r="K838" s="16"/>
      <c r="L838" s="16"/>
      <c r="M838" s="17"/>
      <c r="N838" s="18"/>
      <c r="O838" s="126"/>
      <c r="P838" s="126"/>
      <c r="R838" s="16"/>
      <c r="S838" s="16"/>
      <c r="T838" s="17"/>
      <c r="U838" s="18"/>
      <c r="V838" s="126"/>
      <c r="W838" s="126"/>
      <c r="Y838" s="16"/>
      <c r="Z838" s="16"/>
      <c r="AA838" s="17"/>
      <c r="AB838" s="18"/>
      <c r="AC838" s="126"/>
      <c r="AD838" s="126"/>
    </row>
    <row r="839" spans="2:30" ht="15" x14ac:dyDescent="0.25">
      <c r="B839" s="16"/>
      <c r="C839" s="16"/>
      <c r="D839" s="17"/>
      <c r="E839" s="18"/>
      <c r="F839" s="126"/>
      <c r="G839" s="126"/>
      <c r="K839" s="16"/>
      <c r="L839" s="16"/>
      <c r="M839" s="17"/>
      <c r="N839" s="18"/>
      <c r="O839" s="126"/>
      <c r="P839" s="126"/>
      <c r="R839" s="16"/>
      <c r="S839" s="16"/>
      <c r="T839" s="17"/>
      <c r="U839" s="18"/>
      <c r="V839" s="126"/>
      <c r="W839" s="126"/>
      <c r="Y839" s="16"/>
      <c r="Z839" s="16"/>
      <c r="AA839" s="17"/>
      <c r="AB839" s="18"/>
      <c r="AC839" s="126"/>
      <c r="AD839" s="126"/>
    </row>
    <row r="840" spans="2:30" ht="15" x14ac:dyDescent="0.25">
      <c r="B840" s="16"/>
      <c r="C840" s="16"/>
      <c r="D840" s="17"/>
      <c r="E840" s="18"/>
      <c r="F840" s="126"/>
      <c r="G840" s="126"/>
      <c r="K840" s="16"/>
      <c r="L840" s="16"/>
      <c r="M840" s="17"/>
      <c r="N840" s="18"/>
      <c r="O840" s="126"/>
      <c r="P840" s="126"/>
      <c r="R840" s="16"/>
      <c r="S840" s="16"/>
      <c r="T840" s="17"/>
      <c r="U840" s="18"/>
      <c r="V840" s="126"/>
      <c r="W840" s="126"/>
      <c r="Y840" s="16"/>
      <c r="Z840" s="16"/>
      <c r="AA840" s="17"/>
      <c r="AB840" s="18"/>
      <c r="AC840" s="126"/>
      <c r="AD840" s="126"/>
    </row>
    <row r="841" spans="2:30" ht="15" x14ac:dyDescent="0.25">
      <c r="B841" s="17"/>
      <c r="C841" s="19"/>
      <c r="D841" s="19"/>
      <c r="E841" s="18" t="s">
        <v>102</v>
      </c>
      <c r="F841" s="126"/>
      <c r="G841" s="126"/>
      <c r="K841" s="16"/>
      <c r="L841" s="16"/>
      <c r="M841" s="17"/>
      <c r="N841" s="18"/>
      <c r="O841" s="126"/>
      <c r="P841" s="126"/>
      <c r="R841" s="16"/>
      <c r="S841" s="16"/>
      <c r="T841" s="17"/>
      <c r="U841" s="18"/>
      <c r="V841" s="126"/>
      <c r="W841" s="126"/>
      <c r="Y841" s="17"/>
      <c r="Z841" s="19"/>
      <c r="AA841" s="19"/>
      <c r="AB841" s="18" t="s">
        <v>102</v>
      </c>
      <c r="AC841" s="126"/>
      <c r="AD841" s="126"/>
    </row>
    <row r="842" spans="2:30" ht="15" x14ac:dyDescent="0.25">
      <c r="B842" s="170"/>
      <c r="C842" s="170"/>
      <c r="D842" s="170"/>
      <c r="E842" s="170"/>
      <c r="F842" s="170"/>
      <c r="G842" s="170"/>
      <c r="K842" s="16"/>
      <c r="L842" s="16"/>
      <c r="M842" s="17"/>
      <c r="N842" s="18"/>
      <c r="O842" s="126"/>
      <c r="P842" s="126"/>
      <c r="R842" s="17"/>
      <c r="S842" s="19"/>
      <c r="T842" s="19"/>
      <c r="U842" s="18" t="s">
        <v>102</v>
      </c>
      <c r="V842" s="126"/>
      <c r="W842" s="126"/>
      <c r="Y842" s="170"/>
      <c r="Z842" s="170"/>
      <c r="AA842" s="170"/>
      <c r="AB842" s="170"/>
      <c r="AC842" s="170"/>
      <c r="AD842" s="170"/>
    </row>
    <row r="843" spans="2:30" ht="15" x14ac:dyDescent="0.25">
      <c r="B843" s="10" t="s">
        <v>93</v>
      </c>
      <c r="C843" s="115"/>
      <c r="D843" s="5"/>
      <c r="E843" s="4"/>
      <c r="F843" s="20" t="s">
        <v>103</v>
      </c>
      <c r="G843" s="117" t="s">
        <v>161</v>
      </c>
      <c r="K843" s="17"/>
      <c r="L843" s="19"/>
      <c r="M843" s="19"/>
      <c r="N843" s="18" t="s">
        <v>102</v>
      </c>
      <c r="O843" s="126"/>
      <c r="P843" s="126"/>
      <c r="Y843" s="10" t="s">
        <v>93</v>
      </c>
      <c r="Z843" s="115"/>
      <c r="AA843" s="5"/>
      <c r="AB843" s="4"/>
      <c r="AC843" s="20" t="s">
        <v>103</v>
      </c>
      <c r="AD843" s="117" t="s">
        <v>161</v>
      </c>
    </row>
    <row r="844" spans="2:30" x14ac:dyDescent="0.2">
      <c r="B844" s="10" t="s">
        <v>94</v>
      </c>
      <c r="C844" s="115"/>
      <c r="D844" s="5"/>
      <c r="E844" s="10"/>
      <c r="F844" s="6"/>
      <c r="G844" s="7"/>
      <c r="K844" s="170"/>
      <c r="L844" s="170"/>
      <c r="M844" s="170"/>
      <c r="N844" s="170"/>
      <c r="O844" s="170"/>
      <c r="P844" s="170"/>
      <c r="R844" s="10" t="s">
        <v>93</v>
      </c>
      <c r="S844" s="115"/>
      <c r="T844" s="5"/>
      <c r="U844" s="4"/>
      <c r="V844" s="20" t="s">
        <v>103</v>
      </c>
      <c r="W844" s="117" t="s">
        <v>161</v>
      </c>
      <c r="Y844" s="10" t="s">
        <v>94</v>
      </c>
      <c r="Z844" s="115"/>
      <c r="AA844" s="5"/>
      <c r="AB844" s="10"/>
      <c r="AC844" s="6"/>
      <c r="AD844" s="7"/>
    </row>
    <row r="845" spans="2:30" ht="13.5" thickBot="1" x14ac:dyDescent="0.25">
      <c r="B845" s="10" t="s">
        <v>96</v>
      </c>
      <c r="C845" s="10"/>
      <c r="D845" s="4"/>
      <c r="E845" s="123"/>
      <c r="F845" s="12"/>
      <c r="G845" s="13"/>
      <c r="K845" s="10" t="s">
        <v>93</v>
      </c>
      <c r="L845" s="115"/>
      <c r="M845" s="5"/>
      <c r="N845" s="4"/>
      <c r="O845" s="20" t="s">
        <v>103</v>
      </c>
      <c r="P845" s="117" t="s">
        <v>161</v>
      </c>
      <c r="R845" s="10" t="s">
        <v>94</v>
      </c>
      <c r="S845" s="115"/>
      <c r="T845" s="5"/>
      <c r="U845" s="10"/>
      <c r="V845" s="6"/>
      <c r="W845" s="7"/>
      <c r="Y845" s="10" t="s">
        <v>96</v>
      </c>
      <c r="Z845" s="10"/>
      <c r="AA845" s="4"/>
      <c r="AB845" s="123"/>
      <c r="AC845" s="12"/>
      <c r="AD845" s="13"/>
    </row>
    <row r="846" spans="2:30" ht="13.5" thickBot="1" x14ac:dyDescent="0.25">
      <c r="B846" s="2"/>
      <c r="C846" s="2"/>
      <c r="D846" s="134">
        <v>0</v>
      </c>
      <c r="E846" s="116" t="e">
        <f>VLOOKUP(D846,'PLAN CONT'!$B$3:$C$1423,2,0)</f>
        <v>#N/A</v>
      </c>
      <c r="F846" s="9"/>
      <c r="G846" s="8"/>
      <c r="K846" s="10" t="s">
        <v>94</v>
      </c>
      <c r="L846" s="115"/>
      <c r="M846" s="5"/>
      <c r="N846" s="10"/>
      <c r="O846" s="6"/>
      <c r="P846" s="7"/>
      <c r="R846" s="10" t="s">
        <v>96</v>
      </c>
      <c r="S846" s="10"/>
      <c r="T846" s="4"/>
      <c r="U846" s="123"/>
      <c r="V846" s="12"/>
      <c r="W846" s="13"/>
      <c r="Y846" s="2"/>
      <c r="Z846" s="2"/>
      <c r="AA846" s="134">
        <v>0</v>
      </c>
      <c r="AB846" s="116" t="e">
        <f>VLOOKUP(AA846,'PLAN CONT'!$B$3:$C$1423,2,0)</f>
        <v>#N/A</v>
      </c>
      <c r="AC846" s="9"/>
      <c r="AD846" s="8"/>
    </row>
    <row r="847" spans="2:30" ht="13.5" thickBot="1" x14ac:dyDescent="0.25">
      <c r="B847" s="1091" t="s">
        <v>100</v>
      </c>
      <c r="C847" s="1093" t="s">
        <v>101</v>
      </c>
      <c r="D847" s="1095" t="s">
        <v>97</v>
      </c>
      <c r="E847" s="1096"/>
      <c r="F847" s="1098" t="s">
        <v>98</v>
      </c>
      <c r="G847" s="1099"/>
      <c r="K847" s="10" t="s">
        <v>96</v>
      </c>
      <c r="L847" s="10"/>
      <c r="M847" s="4"/>
      <c r="N847" s="123"/>
      <c r="O847" s="12"/>
      <c r="P847" s="13"/>
      <c r="R847" s="2"/>
      <c r="S847" s="2"/>
      <c r="T847" s="134">
        <v>0</v>
      </c>
      <c r="U847" s="116" t="e">
        <f>VLOOKUP(T847,'PLAN CONT'!$B$3:$C$1423,2,0)</f>
        <v>#N/A</v>
      </c>
      <c r="V847" s="9"/>
      <c r="W847" s="8"/>
      <c r="Y847" s="1091" t="s">
        <v>100</v>
      </c>
      <c r="Z847" s="1093" t="s">
        <v>101</v>
      </c>
      <c r="AA847" s="1095" t="s">
        <v>97</v>
      </c>
      <c r="AB847" s="1096"/>
      <c r="AC847" s="1098" t="s">
        <v>98</v>
      </c>
      <c r="AD847" s="1099"/>
    </row>
    <row r="848" spans="2:30" ht="13.5" thickBot="1" x14ac:dyDescent="0.25">
      <c r="B848" s="1092"/>
      <c r="C848" s="1094"/>
      <c r="D848" s="1095"/>
      <c r="E848" s="1097"/>
      <c r="F848" s="133" t="s">
        <v>28</v>
      </c>
      <c r="G848" s="551" t="s">
        <v>29</v>
      </c>
      <c r="K848" s="2"/>
      <c r="L848" s="2"/>
      <c r="M848" s="134">
        <v>0</v>
      </c>
      <c r="N848" s="116" t="e">
        <f>VLOOKUP(M848,'PLAN CONT'!$B$3:$C$1423,2,0)</f>
        <v>#N/A</v>
      </c>
      <c r="O848" s="9"/>
      <c r="P848" s="8"/>
      <c r="R848" s="1091" t="s">
        <v>100</v>
      </c>
      <c r="S848" s="1093" t="s">
        <v>101</v>
      </c>
      <c r="T848" s="1095" t="s">
        <v>97</v>
      </c>
      <c r="U848" s="1096"/>
      <c r="V848" s="1098" t="s">
        <v>98</v>
      </c>
      <c r="W848" s="1099"/>
      <c r="Y848" s="1092"/>
      <c r="Z848" s="1094"/>
      <c r="AA848" s="1095"/>
      <c r="AB848" s="1097"/>
      <c r="AC848" s="133" t="s">
        <v>28</v>
      </c>
      <c r="AD848" s="551" t="s">
        <v>29</v>
      </c>
    </row>
    <row r="849" spans="2:30" ht="15" x14ac:dyDescent="0.25">
      <c r="B849" s="16"/>
      <c r="C849" s="16"/>
      <c r="D849" s="17"/>
      <c r="E849" s="18"/>
      <c r="F849" s="124">
        <f ca="1">SUMIF('LIBRO DIARIO'!$H$10:$K$157,D846,'LIBRO DIARIO'!$J$10:$J$157)</f>
        <v>0</v>
      </c>
      <c r="G849" s="125">
        <f ca="1">SUMIF('LIBRO DIARIO'!$H$10:$K$157,D846,'LIBRO DIARIO'!$K$10:$K$157)</f>
        <v>0</v>
      </c>
      <c r="K849" s="1091" t="s">
        <v>100</v>
      </c>
      <c r="L849" s="1093" t="s">
        <v>101</v>
      </c>
      <c r="M849" s="1095" t="s">
        <v>97</v>
      </c>
      <c r="N849" s="1096"/>
      <c r="O849" s="1098" t="s">
        <v>98</v>
      </c>
      <c r="P849" s="1099"/>
      <c r="R849" s="1092"/>
      <c r="S849" s="1094"/>
      <c r="T849" s="1095"/>
      <c r="U849" s="1097"/>
      <c r="V849" s="133" t="s">
        <v>28</v>
      </c>
      <c r="W849" s="551" t="s">
        <v>29</v>
      </c>
      <c r="Y849" s="16"/>
      <c r="Z849" s="16"/>
      <c r="AA849" s="17"/>
      <c r="AB849" s="18"/>
      <c r="AC849" s="124">
        <f ca="1">SUMIF('LIBRO DIARIO'!$H$10:$K$157,AA846,'LIBRO DIARIO'!$J$10:$J$157)</f>
        <v>0</v>
      </c>
      <c r="AD849" s="125">
        <f ca="1">SUMIF('LIBRO DIARIO'!$H$10:$K$157,AA846,'LIBRO DIARIO'!$K$10:$K$157)</f>
        <v>0</v>
      </c>
    </row>
    <row r="850" spans="2:30" ht="15" x14ac:dyDescent="0.25">
      <c r="B850" s="16"/>
      <c r="C850" s="16"/>
      <c r="D850" s="17"/>
      <c r="E850" s="18"/>
      <c r="F850" s="126"/>
      <c r="G850" s="126"/>
      <c r="K850" s="1092"/>
      <c r="L850" s="1094"/>
      <c r="M850" s="1095"/>
      <c r="N850" s="1097"/>
      <c r="O850" s="133" t="s">
        <v>28</v>
      </c>
      <c r="P850" s="551" t="s">
        <v>29</v>
      </c>
      <c r="R850" s="16"/>
      <c r="S850" s="16"/>
      <c r="T850" s="17"/>
      <c r="U850" s="18"/>
      <c r="V850" s="124">
        <f ca="1">SUMIF('LIBRO DIARIO'!$H$10:$K$157,T847,'LIBRO DIARIO'!$J$10:$J$157)</f>
        <v>0</v>
      </c>
      <c r="W850" s="125">
        <f ca="1">SUMIF('LIBRO DIARIO'!$H$10:$K$157,T847,'LIBRO DIARIO'!$K$10:$K$157)</f>
        <v>0</v>
      </c>
      <c r="Y850" s="16"/>
      <c r="Z850" s="16"/>
      <c r="AA850" s="17"/>
      <c r="AB850" s="18"/>
      <c r="AC850" s="126"/>
      <c r="AD850" s="126"/>
    </row>
    <row r="851" spans="2:30" ht="15" x14ac:dyDescent="0.25">
      <c r="B851" s="16"/>
      <c r="C851" s="16"/>
      <c r="D851" s="17"/>
      <c r="E851" s="18"/>
      <c r="F851" s="126"/>
      <c r="G851" s="126"/>
      <c r="K851" s="16"/>
      <c r="L851" s="16"/>
      <c r="M851" s="17"/>
      <c r="N851" s="18"/>
      <c r="O851" s="124">
        <f ca="1">SUMIF('LIBRO DIARIO'!$H$10:$K$157,M848,'LIBRO DIARIO'!$J$10:$J$157)</f>
        <v>0</v>
      </c>
      <c r="P851" s="125">
        <f ca="1">SUMIF('LIBRO DIARIO'!$H$10:$K$157,M848,'LIBRO DIARIO'!$K$10:$K$157)</f>
        <v>0</v>
      </c>
      <c r="R851" s="16"/>
      <c r="S851" s="16"/>
      <c r="T851" s="17"/>
      <c r="U851" s="18"/>
      <c r="V851" s="126"/>
      <c r="W851" s="126"/>
      <c r="Y851" s="16"/>
      <c r="Z851" s="16"/>
      <c r="AA851" s="17"/>
      <c r="AB851" s="18"/>
      <c r="AC851" s="126"/>
      <c r="AD851" s="126"/>
    </row>
    <row r="852" spans="2:30" ht="15" x14ac:dyDescent="0.25">
      <c r="B852" s="16"/>
      <c r="C852" s="16"/>
      <c r="D852" s="17"/>
      <c r="E852" s="18"/>
      <c r="F852" s="126"/>
      <c r="G852" s="126"/>
      <c r="K852" s="16"/>
      <c r="L852" s="16"/>
      <c r="M852" s="17"/>
      <c r="N852" s="18"/>
      <c r="O852" s="126"/>
      <c r="P852" s="126"/>
      <c r="R852" s="16"/>
      <c r="S852" s="16"/>
      <c r="T852" s="17"/>
      <c r="U852" s="18"/>
      <c r="V852" s="126"/>
      <c r="W852" s="126"/>
      <c r="Y852" s="16"/>
      <c r="Z852" s="16"/>
      <c r="AA852" s="17"/>
      <c r="AB852" s="18"/>
      <c r="AC852" s="126"/>
      <c r="AD852" s="126"/>
    </row>
    <row r="853" spans="2:30" ht="15" x14ac:dyDescent="0.25">
      <c r="B853" s="16"/>
      <c r="C853" s="16"/>
      <c r="D853" s="17"/>
      <c r="E853" s="18"/>
      <c r="F853" s="126"/>
      <c r="G853" s="126"/>
      <c r="K853" s="16"/>
      <c r="L853" s="16"/>
      <c r="M853" s="17"/>
      <c r="N853" s="18"/>
      <c r="O853" s="126"/>
      <c r="P853" s="126"/>
      <c r="R853" s="16"/>
      <c r="S853" s="16"/>
      <c r="T853" s="17"/>
      <c r="U853" s="18"/>
      <c r="V853" s="126"/>
      <c r="W853" s="126"/>
      <c r="Y853" s="16"/>
      <c r="Z853" s="16"/>
      <c r="AA853" s="17"/>
      <c r="AB853" s="18"/>
      <c r="AC853" s="126"/>
      <c r="AD853" s="126"/>
    </row>
    <row r="854" spans="2:30" ht="15" x14ac:dyDescent="0.25">
      <c r="B854" s="16"/>
      <c r="C854" s="16"/>
      <c r="D854" s="17"/>
      <c r="E854" s="18"/>
      <c r="F854" s="126"/>
      <c r="G854" s="126"/>
      <c r="K854" s="16"/>
      <c r="L854" s="16"/>
      <c r="M854" s="17"/>
      <c r="N854" s="18"/>
      <c r="O854" s="126"/>
      <c r="P854" s="126"/>
      <c r="R854" s="16"/>
      <c r="S854" s="16"/>
      <c r="T854" s="17"/>
      <c r="U854" s="18"/>
      <c r="V854" s="126"/>
      <c r="W854" s="126"/>
      <c r="Y854" s="16"/>
      <c r="Z854" s="16"/>
      <c r="AA854" s="17"/>
      <c r="AB854" s="18"/>
      <c r="AC854" s="126"/>
      <c r="AD854" s="126"/>
    </row>
    <row r="855" spans="2:30" ht="15" x14ac:dyDescent="0.25">
      <c r="B855" s="16"/>
      <c r="C855" s="16"/>
      <c r="D855" s="17"/>
      <c r="E855" s="18"/>
      <c r="F855" s="126"/>
      <c r="G855" s="126"/>
      <c r="K855" s="16"/>
      <c r="L855" s="16"/>
      <c r="M855" s="17"/>
      <c r="N855" s="18"/>
      <c r="O855" s="126"/>
      <c r="P855" s="126"/>
      <c r="R855" s="16"/>
      <c r="S855" s="16"/>
      <c r="T855" s="17"/>
      <c r="U855" s="18"/>
      <c r="V855" s="126"/>
      <c r="W855" s="126"/>
      <c r="Y855" s="16"/>
      <c r="Z855" s="16"/>
      <c r="AA855" s="17"/>
      <c r="AB855" s="18"/>
      <c r="AC855" s="126"/>
      <c r="AD855" s="126"/>
    </row>
    <row r="856" spans="2:30" ht="15" x14ac:dyDescent="0.25">
      <c r="B856" s="16"/>
      <c r="C856" s="16"/>
      <c r="D856" s="17"/>
      <c r="E856" s="18"/>
      <c r="F856" s="126"/>
      <c r="G856" s="126"/>
      <c r="K856" s="16"/>
      <c r="L856" s="16"/>
      <c r="M856" s="17"/>
      <c r="N856" s="18"/>
      <c r="O856" s="126"/>
      <c r="P856" s="126"/>
      <c r="R856" s="16"/>
      <c r="S856" s="16"/>
      <c r="T856" s="17"/>
      <c r="U856" s="18"/>
      <c r="V856" s="126"/>
      <c r="W856" s="126"/>
      <c r="Y856" s="16"/>
      <c r="Z856" s="16"/>
      <c r="AA856" s="17"/>
      <c r="AB856" s="18"/>
      <c r="AC856" s="126"/>
      <c r="AD856" s="126"/>
    </row>
    <row r="857" spans="2:30" ht="15" x14ac:dyDescent="0.25">
      <c r="B857" s="16"/>
      <c r="C857" s="16"/>
      <c r="D857" s="17"/>
      <c r="E857" s="18"/>
      <c r="F857" s="126"/>
      <c r="G857" s="126"/>
      <c r="K857" s="16"/>
      <c r="L857" s="16"/>
      <c r="M857" s="17"/>
      <c r="N857" s="18"/>
      <c r="O857" s="126"/>
      <c r="P857" s="126"/>
      <c r="R857" s="16"/>
      <c r="S857" s="16"/>
      <c r="T857" s="17"/>
      <c r="U857" s="18"/>
      <c r="V857" s="126"/>
      <c r="W857" s="126"/>
      <c r="Y857" s="16"/>
      <c r="Z857" s="16"/>
      <c r="AA857" s="17"/>
      <c r="AB857" s="18"/>
      <c r="AC857" s="126"/>
      <c r="AD857" s="126"/>
    </row>
    <row r="858" spans="2:30" ht="15" x14ac:dyDescent="0.25">
      <c r="B858" s="17"/>
      <c r="C858" s="19"/>
      <c r="D858" s="19"/>
      <c r="E858" s="18" t="s">
        <v>102</v>
      </c>
      <c r="F858" s="126"/>
      <c r="G858" s="126"/>
      <c r="K858" s="16"/>
      <c r="L858" s="16"/>
      <c r="M858" s="17"/>
      <c r="N858" s="18"/>
      <c r="O858" s="126"/>
      <c r="P858" s="126"/>
      <c r="R858" s="16"/>
      <c r="S858" s="16"/>
      <c r="T858" s="17"/>
      <c r="U858" s="18"/>
      <c r="V858" s="126"/>
      <c r="W858" s="126"/>
      <c r="Y858" s="17"/>
      <c r="Z858" s="19"/>
      <c r="AA858" s="19"/>
      <c r="AB858" s="18" t="s">
        <v>102</v>
      </c>
      <c r="AC858" s="126"/>
      <c r="AD858" s="126"/>
    </row>
    <row r="859" spans="2:30" ht="15" x14ac:dyDescent="0.25">
      <c r="B859" s="170"/>
      <c r="C859" s="170"/>
      <c r="D859" s="170"/>
      <c r="E859" s="170"/>
      <c r="F859" s="170"/>
      <c r="G859" s="170"/>
      <c r="K859" s="16"/>
      <c r="L859" s="16"/>
      <c r="M859" s="17"/>
      <c r="N859" s="18"/>
      <c r="O859" s="126"/>
      <c r="P859" s="126"/>
      <c r="R859" s="17"/>
      <c r="S859" s="19"/>
      <c r="T859" s="19"/>
      <c r="U859" s="18" t="s">
        <v>102</v>
      </c>
      <c r="V859" s="126"/>
      <c r="W859" s="126"/>
      <c r="Y859" s="170"/>
      <c r="Z859" s="170"/>
      <c r="AA859" s="170"/>
      <c r="AB859" s="170"/>
      <c r="AC859" s="170"/>
      <c r="AD859" s="170"/>
    </row>
    <row r="860" spans="2:30" ht="15" x14ac:dyDescent="0.25">
      <c r="B860" s="10" t="s">
        <v>93</v>
      </c>
      <c r="C860" s="115"/>
      <c r="D860" s="5"/>
      <c r="E860" s="4"/>
      <c r="F860" s="20" t="s">
        <v>103</v>
      </c>
      <c r="G860" s="117" t="s">
        <v>161</v>
      </c>
      <c r="K860" s="17"/>
      <c r="L860" s="19"/>
      <c r="M860" s="19"/>
      <c r="N860" s="18" t="s">
        <v>102</v>
      </c>
      <c r="O860" s="126"/>
      <c r="P860" s="126"/>
      <c r="Y860" s="10" t="s">
        <v>93</v>
      </c>
      <c r="Z860" s="115"/>
      <c r="AA860" s="5"/>
      <c r="AB860" s="4"/>
      <c r="AC860" s="20" t="s">
        <v>103</v>
      </c>
      <c r="AD860" s="117" t="s">
        <v>161</v>
      </c>
    </row>
    <row r="861" spans="2:30" x14ac:dyDescent="0.2">
      <c r="B861" s="10" t="s">
        <v>94</v>
      </c>
      <c r="C861" s="115"/>
      <c r="D861" s="5"/>
      <c r="E861" s="10"/>
      <c r="F861" s="6"/>
      <c r="G861" s="7"/>
      <c r="K861" s="170"/>
      <c r="L861" s="170"/>
      <c r="M861" s="170"/>
      <c r="N861" s="170"/>
      <c r="O861" s="170"/>
      <c r="P861" s="170"/>
      <c r="R861" s="10" t="s">
        <v>93</v>
      </c>
      <c r="S861" s="115"/>
      <c r="T861" s="5"/>
      <c r="U861" s="4"/>
      <c r="V861" s="20" t="s">
        <v>103</v>
      </c>
      <c r="W861" s="117" t="s">
        <v>161</v>
      </c>
      <c r="Y861" s="10" t="s">
        <v>94</v>
      </c>
      <c r="Z861" s="115"/>
      <c r="AA861" s="5"/>
      <c r="AB861" s="10"/>
      <c r="AC861" s="6"/>
      <c r="AD861" s="7"/>
    </row>
    <row r="862" spans="2:30" ht="13.5" thickBot="1" x14ac:dyDescent="0.25">
      <c r="B862" s="10" t="s">
        <v>96</v>
      </c>
      <c r="C862" s="10"/>
      <c r="D862" s="4"/>
      <c r="E862" s="123"/>
      <c r="F862" s="12"/>
      <c r="G862" s="13"/>
      <c r="K862" s="10" t="s">
        <v>93</v>
      </c>
      <c r="L862" s="115"/>
      <c r="M862" s="5"/>
      <c r="N862" s="4"/>
      <c r="O862" s="20" t="s">
        <v>103</v>
      </c>
      <c r="P862" s="117" t="s">
        <v>161</v>
      </c>
      <c r="R862" s="10" t="s">
        <v>94</v>
      </c>
      <c r="S862" s="115"/>
      <c r="T862" s="5"/>
      <c r="U862" s="10"/>
      <c r="V862" s="6"/>
      <c r="W862" s="7"/>
      <c r="Y862" s="10" t="s">
        <v>96</v>
      </c>
      <c r="Z862" s="10"/>
      <c r="AA862" s="4"/>
      <c r="AB862" s="123"/>
      <c r="AC862" s="12"/>
      <c r="AD862" s="13"/>
    </row>
    <row r="863" spans="2:30" ht="13.5" thickBot="1" x14ac:dyDescent="0.25">
      <c r="B863" s="2"/>
      <c r="C863" s="2"/>
      <c r="D863" s="134">
        <v>0</v>
      </c>
      <c r="E863" s="116" t="e">
        <f>VLOOKUP(D863,'PLAN CONT'!$B$3:$C$1423,2,0)</f>
        <v>#N/A</v>
      </c>
      <c r="F863" s="9"/>
      <c r="G863" s="8"/>
      <c r="K863" s="10" t="s">
        <v>94</v>
      </c>
      <c r="L863" s="115"/>
      <c r="M863" s="5"/>
      <c r="N863" s="10"/>
      <c r="O863" s="6"/>
      <c r="P863" s="7"/>
      <c r="R863" s="10" t="s">
        <v>96</v>
      </c>
      <c r="S863" s="10"/>
      <c r="T863" s="4"/>
      <c r="U863" s="123"/>
      <c r="V863" s="12"/>
      <c r="W863" s="13"/>
      <c r="Y863" s="2"/>
      <c r="Z863" s="2"/>
      <c r="AA863" s="134">
        <v>0</v>
      </c>
      <c r="AB863" s="116" t="e">
        <f>VLOOKUP(AA863,'PLAN CONT'!$B$3:$C$1423,2,0)</f>
        <v>#N/A</v>
      </c>
      <c r="AC863" s="9"/>
      <c r="AD863" s="8"/>
    </row>
    <row r="864" spans="2:30" ht="13.5" thickBot="1" x14ac:dyDescent="0.25">
      <c r="B864" s="1091" t="s">
        <v>100</v>
      </c>
      <c r="C864" s="1093" t="s">
        <v>101</v>
      </c>
      <c r="D864" s="1095" t="s">
        <v>97</v>
      </c>
      <c r="E864" s="1096"/>
      <c r="F864" s="1098" t="s">
        <v>98</v>
      </c>
      <c r="G864" s="1099"/>
      <c r="K864" s="10" t="s">
        <v>96</v>
      </c>
      <c r="L864" s="10"/>
      <c r="M864" s="4"/>
      <c r="N864" s="123"/>
      <c r="O864" s="12"/>
      <c r="P864" s="13"/>
      <c r="R864" s="2"/>
      <c r="S864" s="2"/>
      <c r="T864" s="134">
        <v>0</v>
      </c>
      <c r="U864" s="116" t="e">
        <f>VLOOKUP(T864,'PLAN CONT'!$B$3:$C$1423,2,0)</f>
        <v>#N/A</v>
      </c>
      <c r="V864" s="9"/>
      <c r="W864" s="8"/>
      <c r="Y864" s="1091" t="s">
        <v>100</v>
      </c>
      <c r="Z864" s="1093" t="s">
        <v>101</v>
      </c>
      <c r="AA864" s="1095" t="s">
        <v>97</v>
      </c>
      <c r="AB864" s="1096"/>
      <c r="AC864" s="1098" t="s">
        <v>98</v>
      </c>
      <c r="AD864" s="1099"/>
    </row>
    <row r="865" spans="2:30" ht="13.5" thickBot="1" x14ac:dyDescent="0.25">
      <c r="B865" s="1092"/>
      <c r="C865" s="1094"/>
      <c r="D865" s="1095"/>
      <c r="E865" s="1097"/>
      <c r="F865" s="133" t="s">
        <v>28</v>
      </c>
      <c r="G865" s="551" t="s">
        <v>29</v>
      </c>
      <c r="K865" s="2"/>
      <c r="L865" s="2"/>
      <c r="M865" s="134">
        <v>0</v>
      </c>
      <c r="N865" s="116" t="e">
        <f>VLOOKUP(M865,'PLAN CONT'!$B$3:$C$1423,2,0)</f>
        <v>#N/A</v>
      </c>
      <c r="O865" s="9"/>
      <c r="P865" s="8"/>
      <c r="R865" s="1091" t="s">
        <v>100</v>
      </c>
      <c r="S865" s="1093" t="s">
        <v>101</v>
      </c>
      <c r="T865" s="1095" t="s">
        <v>97</v>
      </c>
      <c r="U865" s="1096"/>
      <c r="V865" s="1098" t="s">
        <v>98</v>
      </c>
      <c r="W865" s="1099"/>
      <c r="Y865" s="1092"/>
      <c r="Z865" s="1094"/>
      <c r="AA865" s="1095"/>
      <c r="AB865" s="1097"/>
      <c r="AC865" s="133" t="s">
        <v>28</v>
      </c>
      <c r="AD865" s="551" t="s">
        <v>29</v>
      </c>
    </row>
    <row r="866" spans="2:30" ht="15" x14ac:dyDescent="0.25">
      <c r="B866" s="16"/>
      <c r="C866" s="16"/>
      <c r="D866" s="17"/>
      <c r="E866" s="18"/>
      <c r="F866" s="124">
        <f ca="1">SUMIF('LIBRO DIARIO'!$H$10:$K$157,D863,'LIBRO DIARIO'!$J$10:$J$157)</f>
        <v>0</v>
      </c>
      <c r="G866" s="125">
        <f ca="1">SUMIF('LIBRO DIARIO'!$H$10:$K$157,D863,'LIBRO DIARIO'!$K$10:$K$157)</f>
        <v>0</v>
      </c>
      <c r="K866" s="1091" t="s">
        <v>100</v>
      </c>
      <c r="L866" s="1093" t="s">
        <v>101</v>
      </c>
      <c r="M866" s="1095" t="s">
        <v>97</v>
      </c>
      <c r="N866" s="1096"/>
      <c r="O866" s="1098" t="s">
        <v>98</v>
      </c>
      <c r="P866" s="1099"/>
      <c r="R866" s="1092"/>
      <c r="S866" s="1094"/>
      <c r="T866" s="1095"/>
      <c r="U866" s="1097"/>
      <c r="V866" s="133" t="s">
        <v>28</v>
      </c>
      <c r="W866" s="551" t="s">
        <v>29</v>
      </c>
      <c r="Y866" s="16"/>
      <c r="Z866" s="16"/>
      <c r="AA866" s="17"/>
      <c r="AB866" s="18"/>
      <c r="AC866" s="124">
        <f ca="1">SUMIF('LIBRO DIARIO'!$H$10:$K$157,AA863,'LIBRO DIARIO'!$J$10:$J$157)</f>
        <v>0</v>
      </c>
      <c r="AD866" s="125">
        <f ca="1">SUMIF('LIBRO DIARIO'!$H$10:$K$157,AA863,'LIBRO DIARIO'!$K$10:$K$157)</f>
        <v>0</v>
      </c>
    </row>
    <row r="867" spans="2:30" ht="15" x14ac:dyDescent="0.25">
      <c r="B867" s="16"/>
      <c r="C867" s="16"/>
      <c r="D867" s="17"/>
      <c r="E867" s="18"/>
      <c r="F867" s="126"/>
      <c r="G867" s="126"/>
      <c r="K867" s="1092"/>
      <c r="L867" s="1094"/>
      <c r="M867" s="1095"/>
      <c r="N867" s="1097"/>
      <c r="O867" s="133" t="s">
        <v>28</v>
      </c>
      <c r="P867" s="551" t="s">
        <v>29</v>
      </c>
      <c r="R867" s="16"/>
      <c r="S867" s="16"/>
      <c r="T867" s="17"/>
      <c r="U867" s="18"/>
      <c r="V867" s="124">
        <f ca="1">SUMIF('LIBRO DIARIO'!$H$10:$K$157,T864,'LIBRO DIARIO'!$J$10:$J$157)</f>
        <v>0</v>
      </c>
      <c r="W867" s="125">
        <f ca="1">SUMIF('LIBRO DIARIO'!$H$10:$K$157,T864,'LIBRO DIARIO'!$K$10:$K$157)</f>
        <v>0</v>
      </c>
      <c r="Y867" s="16"/>
      <c r="Z867" s="16"/>
      <c r="AA867" s="17"/>
      <c r="AB867" s="18"/>
      <c r="AC867" s="126"/>
      <c r="AD867" s="126"/>
    </row>
    <row r="868" spans="2:30" ht="15" x14ac:dyDescent="0.25">
      <c r="B868" s="16"/>
      <c r="C868" s="16"/>
      <c r="D868" s="17"/>
      <c r="E868" s="18"/>
      <c r="F868" s="126"/>
      <c r="G868" s="126"/>
      <c r="K868" s="16"/>
      <c r="L868" s="16"/>
      <c r="M868" s="17"/>
      <c r="N868" s="18"/>
      <c r="O868" s="124">
        <f ca="1">SUMIF('LIBRO DIARIO'!$H$10:$K$157,M865,'LIBRO DIARIO'!$J$10:$J$157)</f>
        <v>0</v>
      </c>
      <c r="P868" s="125">
        <f ca="1">SUMIF('LIBRO DIARIO'!$H$10:$K$157,M865,'LIBRO DIARIO'!$K$10:$K$157)</f>
        <v>0</v>
      </c>
      <c r="R868" s="16"/>
      <c r="S868" s="16"/>
      <c r="T868" s="17"/>
      <c r="U868" s="18"/>
      <c r="V868" s="126"/>
      <c r="W868" s="126"/>
      <c r="Y868" s="16"/>
      <c r="Z868" s="16"/>
      <c r="AA868" s="17"/>
      <c r="AB868" s="18"/>
      <c r="AC868" s="126"/>
      <c r="AD868" s="126"/>
    </row>
    <row r="869" spans="2:30" ht="15" x14ac:dyDescent="0.25">
      <c r="B869" s="16"/>
      <c r="C869" s="16"/>
      <c r="D869" s="17"/>
      <c r="E869" s="18"/>
      <c r="F869" s="126"/>
      <c r="G869" s="126"/>
      <c r="K869" s="16"/>
      <c r="L869" s="16"/>
      <c r="M869" s="17"/>
      <c r="N869" s="18"/>
      <c r="O869" s="126"/>
      <c r="P869" s="126"/>
      <c r="R869" s="16"/>
      <c r="S869" s="16"/>
      <c r="T869" s="17"/>
      <c r="U869" s="18"/>
      <c r="V869" s="126"/>
      <c r="W869" s="126"/>
      <c r="Y869" s="16"/>
      <c r="Z869" s="16"/>
      <c r="AA869" s="17"/>
      <c r="AB869" s="18"/>
      <c r="AC869" s="126"/>
      <c r="AD869" s="126"/>
    </row>
    <row r="870" spans="2:30" ht="15" x14ac:dyDescent="0.25">
      <c r="B870" s="16"/>
      <c r="C870" s="16"/>
      <c r="D870" s="17"/>
      <c r="E870" s="18"/>
      <c r="F870" s="126"/>
      <c r="G870" s="126"/>
      <c r="K870" s="16"/>
      <c r="L870" s="16"/>
      <c r="M870" s="17"/>
      <c r="N870" s="18"/>
      <c r="O870" s="126"/>
      <c r="P870" s="126"/>
      <c r="R870" s="16"/>
      <c r="S870" s="16"/>
      <c r="T870" s="17"/>
      <c r="U870" s="18"/>
      <c r="V870" s="126"/>
      <c r="W870" s="126"/>
      <c r="Y870" s="16"/>
      <c r="Z870" s="16"/>
      <c r="AA870" s="17"/>
      <c r="AB870" s="18"/>
      <c r="AC870" s="126"/>
      <c r="AD870" s="126"/>
    </row>
    <row r="871" spans="2:30" ht="15" x14ac:dyDescent="0.25">
      <c r="B871" s="16"/>
      <c r="C871" s="16"/>
      <c r="D871" s="17"/>
      <c r="E871" s="18"/>
      <c r="F871" s="126"/>
      <c r="G871" s="126"/>
      <c r="K871" s="16"/>
      <c r="L871" s="16"/>
      <c r="M871" s="17"/>
      <c r="N871" s="18"/>
      <c r="O871" s="126"/>
      <c r="P871" s="126"/>
      <c r="R871" s="16"/>
      <c r="S871" s="16"/>
      <c r="T871" s="17"/>
      <c r="U871" s="18"/>
      <c r="V871" s="126"/>
      <c r="W871" s="126"/>
      <c r="Y871" s="16"/>
      <c r="Z871" s="16"/>
      <c r="AA871" s="17"/>
      <c r="AB871" s="18"/>
      <c r="AC871" s="126"/>
      <c r="AD871" s="126"/>
    </row>
    <row r="872" spans="2:30" ht="15" x14ac:dyDescent="0.25">
      <c r="B872" s="16"/>
      <c r="C872" s="16"/>
      <c r="D872" s="17"/>
      <c r="E872" s="18"/>
      <c r="F872" s="126"/>
      <c r="G872" s="126"/>
      <c r="K872" s="16"/>
      <c r="L872" s="16"/>
      <c r="M872" s="17"/>
      <c r="N872" s="18"/>
      <c r="O872" s="126"/>
      <c r="P872" s="126"/>
      <c r="R872" s="16"/>
      <c r="S872" s="16"/>
      <c r="T872" s="17"/>
      <c r="U872" s="18"/>
      <c r="V872" s="126"/>
      <c r="W872" s="126"/>
      <c r="Y872" s="16"/>
      <c r="Z872" s="16"/>
      <c r="AA872" s="17"/>
      <c r="AB872" s="18"/>
      <c r="AC872" s="126"/>
      <c r="AD872" s="126"/>
    </row>
    <row r="873" spans="2:30" ht="15" x14ac:dyDescent="0.25">
      <c r="B873" s="16"/>
      <c r="C873" s="16"/>
      <c r="D873" s="17"/>
      <c r="E873" s="18"/>
      <c r="F873" s="126"/>
      <c r="G873" s="126"/>
      <c r="K873" s="16"/>
      <c r="L873" s="16"/>
      <c r="M873" s="17"/>
      <c r="N873" s="18"/>
      <c r="O873" s="126"/>
      <c r="P873" s="126"/>
      <c r="R873" s="16"/>
      <c r="S873" s="16"/>
      <c r="T873" s="17"/>
      <c r="U873" s="18"/>
      <c r="V873" s="126"/>
      <c r="W873" s="126"/>
      <c r="Y873" s="16"/>
      <c r="Z873" s="16"/>
      <c r="AA873" s="17"/>
      <c r="AB873" s="18"/>
      <c r="AC873" s="126"/>
      <c r="AD873" s="126"/>
    </row>
    <row r="874" spans="2:30" ht="15" x14ac:dyDescent="0.25">
      <c r="B874" s="16"/>
      <c r="C874" s="16"/>
      <c r="D874" s="17"/>
      <c r="E874" s="18"/>
      <c r="F874" s="126"/>
      <c r="G874" s="126"/>
      <c r="K874" s="16"/>
      <c r="L874" s="16"/>
      <c r="M874" s="17"/>
      <c r="N874" s="18"/>
      <c r="O874" s="126"/>
      <c r="P874" s="126"/>
      <c r="R874" s="16"/>
      <c r="S874" s="16"/>
      <c r="T874" s="17"/>
      <c r="U874" s="18"/>
      <c r="V874" s="126"/>
      <c r="W874" s="126"/>
      <c r="Y874" s="16"/>
      <c r="Z874" s="16"/>
      <c r="AA874" s="17"/>
      <c r="AB874" s="18"/>
      <c r="AC874" s="126"/>
      <c r="AD874" s="126"/>
    </row>
    <row r="875" spans="2:30" ht="15" x14ac:dyDescent="0.25">
      <c r="B875" s="17"/>
      <c r="C875" s="19"/>
      <c r="D875" s="19"/>
      <c r="E875" s="18" t="s">
        <v>102</v>
      </c>
      <c r="F875" s="126"/>
      <c r="G875" s="126"/>
      <c r="K875" s="16"/>
      <c r="L875" s="16"/>
      <c r="M875" s="17"/>
      <c r="N875" s="18"/>
      <c r="O875" s="126"/>
      <c r="P875" s="126"/>
      <c r="R875" s="16"/>
      <c r="S875" s="16"/>
      <c r="T875" s="17"/>
      <c r="U875" s="18"/>
      <c r="V875" s="126"/>
      <c r="W875" s="126"/>
      <c r="Y875" s="17"/>
      <c r="Z875" s="19"/>
      <c r="AA875" s="19"/>
      <c r="AB875" s="18" t="s">
        <v>102</v>
      </c>
      <c r="AC875" s="126"/>
      <c r="AD875" s="126"/>
    </row>
    <row r="876" spans="2:30" ht="15" x14ac:dyDescent="0.25">
      <c r="B876" s="170"/>
      <c r="C876" s="170"/>
      <c r="D876" s="170"/>
      <c r="E876" s="170"/>
      <c r="F876" s="170"/>
      <c r="G876" s="170"/>
      <c r="K876" s="16"/>
      <c r="L876" s="16"/>
      <c r="M876" s="17"/>
      <c r="N876" s="18"/>
      <c r="O876" s="126"/>
      <c r="P876" s="126"/>
      <c r="R876" s="17"/>
      <c r="S876" s="19"/>
      <c r="T876" s="19"/>
      <c r="U876" s="18" t="s">
        <v>102</v>
      </c>
      <c r="V876" s="126"/>
      <c r="W876" s="126"/>
      <c r="Y876" s="170"/>
      <c r="Z876" s="170"/>
      <c r="AA876" s="170"/>
      <c r="AB876" s="170"/>
      <c r="AC876" s="170"/>
      <c r="AD876" s="170"/>
    </row>
    <row r="877" spans="2:30" ht="15" x14ac:dyDescent="0.25">
      <c r="B877" s="10" t="s">
        <v>93</v>
      </c>
      <c r="C877" s="115"/>
      <c r="D877" s="5"/>
      <c r="E877" s="4"/>
      <c r="F877" s="20" t="s">
        <v>103</v>
      </c>
      <c r="G877" s="117" t="s">
        <v>161</v>
      </c>
      <c r="K877" s="17"/>
      <c r="L877" s="19"/>
      <c r="M877" s="19"/>
      <c r="N877" s="18" t="s">
        <v>102</v>
      </c>
      <c r="O877" s="126"/>
      <c r="P877" s="126"/>
      <c r="Y877" s="10" t="s">
        <v>93</v>
      </c>
      <c r="Z877" s="115"/>
      <c r="AA877" s="5"/>
      <c r="AB877" s="4"/>
      <c r="AC877" s="20" t="s">
        <v>103</v>
      </c>
      <c r="AD877" s="117" t="s">
        <v>161</v>
      </c>
    </row>
    <row r="878" spans="2:30" x14ac:dyDescent="0.2">
      <c r="B878" s="10" t="s">
        <v>94</v>
      </c>
      <c r="C878" s="115"/>
      <c r="D878" s="5"/>
      <c r="E878" s="10"/>
      <c r="F878" s="6"/>
      <c r="G878" s="7"/>
      <c r="K878" s="170"/>
      <c r="L878" s="170"/>
      <c r="M878" s="170"/>
      <c r="N878" s="170"/>
      <c r="O878" s="170"/>
      <c r="P878" s="170"/>
      <c r="R878" s="10" t="s">
        <v>93</v>
      </c>
      <c r="S878" s="115"/>
      <c r="T878" s="5"/>
      <c r="U878" s="4"/>
      <c r="V878" s="20" t="s">
        <v>103</v>
      </c>
      <c r="W878" s="117" t="s">
        <v>161</v>
      </c>
      <c r="Y878" s="10" t="s">
        <v>94</v>
      </c>
      <c r="Z878" s="115"/>
      <c r="AA878" s="5"/>
      <c r="AB878" s="10"/>
      <c r="AC878" s="6"/>
      <c r="AD878" s="7"/>
    </row>
    <row r="879" spans="2:30" ht="13.5" thickBot="1" x14ac:dyDescent="0.25">
      <c r="B879" s="10" t="s">
        <v>96</v>
      </c>
      <c r="C879" s="10"/>
      <c r="D879" s="4"/>
      <c r="E879" s="123"/>
      <c r="F879" s="12"/>
      <c r="G879" s="13"/>
      <c r="K879" s="10" t="s">
        <v>93</v>
      </c>
      <c r="L879" s="115"/>
      <c r="M879" s="5"/>
      <c r="N879" s="4"/>
      <c r="O879" s="20" t="s">
        <v>103</v>
      </c>
      <c r="P879" s="117" t="s">
        <v>161</v>
      </c>
      <c r="R879" s="10" t="s">
        <v>94</v>
      </c>
      <c r="S879" s="115"/>
      <c r="T879" s="5"/>
      <c r="U879" s="10"/>
      <c r="V879" s="6"/>
      <c r="W879" s="7"/>
      <c r="Y879" s="10" t="s">
        <v>96</v>
      </c>
      <c r="Z879" s="10"/>
      <c r="AA879" s="4"/>
      <c r="AB879" s="123"/>
      <c r="AC879" s="12"/>
      <c r="AD879" s="13"/>
    </row>
    <row r="880" spans="2:30" ht="13.5" thickBot="1" x14ac:dyDescent="0.25">
      <c r="B880" s="2"/>
      <c r="C880" s="2"/>
      <c r="D880" s="134">
        <v>0</v>
      </c>
      <c r="E880" s="116" t="e">
        <f>VLOOKUP(D880,'PLAN CONT'!$B$3:$C$1423,2,0)</f>
        <v>#N/A</v>
      </c>
      <c r="F880" s="9"/>
      <c r="G880" s="8"/>
      <c r="K880" s="10" t="s">
        <v>94</v>
      </c>
      <c r="L880" s="115"/>
      <c r="M880" s="5"/>
      <c r="N880" s="10"/>
      <c r="O880" s="6"/>
      <c r="P880" s="7"/>
      <c r="R880" s="10" t="s">
        <v>96</v>
      </c>
      <c r="S880" s="10"/>
      <c r="T880" s="4"/>
      <c r="U880" s="123"/>
      <c r="V880" s="12"/>
      <c r="W880" s="13"/>
      <c r="Y880" s="2"/>
      <c r="Z880" s="2"/>
      <c r="AA880" s="134">
        <v>0</v>
      </c>
      <c r="AB880" s="116" t="e">
        <f>VLOOKUP(AA880,'PLAN CONT'!$B$3:$C$1423,2,0)</f>
        <v>#N/A</v>
      </c>
      <c r="AC880" s="9"/>
      <c r="AD880" s="8"/>
    </row>
    <row r="881" spans="2:30" ht="13.5" thickBot="1" x14ac:dyDescent="0.25">
      <c r="B881" s="1091" t="s">
        <v>100</v>
      </c>
      <c r="C881" s="1093" t="s">
        <v>101</v>
      </c>
      <c r="D881" s="1095" t="s">
        <v>97</v>
      </c>
      <c r="E881" s="1096"/>
      <c r="F881" s="1098" t="s">
        <v>98</v>
      </c>
      <c r="G881" s="1099"/>
      <c r="K881" s="10" t="s">
        <v>96</v>
      </c>
      <c r="L881" s="10"/>
      <c r="M881" s="4"/>
      <c r="N881" s="123"/>
      <c r="O881" s="12"/>
      <c r="P881" s="13"/>
      <c r="R881" s="2"/>
      <c r="S881" s="2"/>
      <c r="T881" s="134">
        <v>0</v>
      </c>
      <c r="U881" s="116" t="e">
        <f>VLOOKUP(T881,'PLAN CONT'!$B$3:$C$1423,2,0)</f>
        <v>#N/A</v>
      </c>
      <c r="V881" s="9"/>
      <c r="W881" s="8"/>
      <c r="Y881" s="1091" t="s">
        <v>100</v>
      </c>
      <c r="Z881" s="1093" t="s">
        <v>101</v>
      </c>
      <c r="AA881" s="1095" t="s">
        <v>97</v>
      </c>
      <c r="AB881" s="1096"/>
      <c r="AC881" s="1098" t="s">
        <v>98</v>
      </c>
      <c r="AD881" s="1099"/>
    </row>
    <row r="882" spans="2:30" ht="13.5" thickBot="1" x14ac:dyDescent="0.25">
      <c r="B882" s="1092"/>
      <c r="C882" s="1094"/>
      <c r="D882" s="1095"/>
      <c r="E882" s="1097"/>
      <c r="F882" s="133" t="s">
        <v>28</v>
      </c>
      <c r="G882" s="551" t="s">
        <v>29</v>
      </c>
      <c r="K882" s="2"/>
      <c r="L882" s="2"/>
      <c r="M882" s="134">
        <v>0</v>
      </c>
      <c r="N882" s="116" t="e">
        <f>VLOOKUP(M882,'PLAN CONT'!$B$3:$C$1423,2,0)</f>
        <v>#N/A</v>
      </c>
      <c r="O882" s="9"/>
      <c r="P882" s="8"/>
      <c r="R882" s="1091" t="s">
        <v>100</v>
      </c>
      <c r="S882" s="1093" t="s">
        <v>101</v>
      </c>
      <c r="T882" s="1095" t="s">
        <v>97</v>
      </c>
      <c r="U882" s="1096"/>
      <c r="V882" s="1098" t="s">
        <v>98</v>
      </c>
      <c r="W882" s="1099"/>
      <c r="Y882" s="1092"/>
      <c r="Z882" s="1094"/>
      <c r="AA882" s="1095"/>
      <c r="AB882" s="1097"/>
      <c r="AC882" s="133" t="s">
        <v>28</v>
      </c>
      <c r="AD882" s="551" t="s">
        <v>29</v>
      </c>
    </row>
    <row r="883" spans="2:30" ht="15" x14ac:dyDescent="0.25">
      <c r="B883" s="16"/>
      <c r="C883" s="16"/>
      <c r="D883" s="17"/>
      <c r="E883" s="18"/>
      <c r="F883" s="124">
        <f ca="1">SUMIF('LIBRO DIARIO'!$H$10:$K$157,D880,'LIBRO DIARIO'!$J$10:$J$157)</f>
        <v>0</v>
      </c>
      <c r="G883" s="125">
        <f ca="1">SUMIF('LIBRO DIARIO'!$H$10:$K$157,D880,'LIBRO DIARIO'!$K$10:$K$157)</f>
        <v>0</v>
      </c>
      <c r="K883" s="1091" t="s">
        <v>100</v>
      </c>
      <c r="L883" s="1093" t="s">
        <v>101</v>
      </c>
      <c r="M883" s="1095" t="s">
        <v>97</v>
      </c>
      <c r="N883" s="1096"/>
      <c r="O883" s="1098" t="s">
        <v>98</v>
      </c>
      <c r="P883" s="1099"/>
      <c r="R883" s="1092"/>
      <c r="S883" s="1094"/>
      <c r="T883" s="1095"/>
      <c r="U883" s="1097"/>
      <c r="V883" s="133" t="s">
        <v>28</v>
      </c>
      <c r="W883" s="551" t="s">
        <v>29</v>
      </c>
      <c r="Y883" s="16"/>
      <c r="Z883" s="16"/>
      <c r="AA883" s="17"/>
      <c r="AB883" s="18"/>
      <c r="AC883" s="124">
        <f ca="1">SUMIF('LIBRO DIARIO'!$H$10:$K$157,AA880,'LIBRO DIARIO'!$J$10:$J$157)</f>
        <v>0</v>
      </c>
      <c r="AD883" s="125">
        <f ca="1">SUMIF('LIBRO DIARIO'!$H$10:$K$157,AA880,'LIBRO DIARIO'!$K$10:$K$157)</f>
        <v>0</v>
      </c>
    </row>
    <row r="884" spans="2:30" ht="15" x14ac:dyDescent="0.25">
      <c r="B884" s="16"/>
      <c r="C884" s="16"/>
      <c r="D884" s="17"/>
      <c r="E884" s="18"/>
      <c r="F884" s="126"/>
      <c r="G884" s="126"/>
      <c r="K884" s="1092"/>
      <c r="L884" s="1094"/>
      <c r="M884" s="1095"/>
      <c r="N884" s="1097"/>
      <c r="O884" s="133" t="s">
        <v>28</v>
      </c>
      <c r="P884" s="551" t="s">
        <v>29</v>
      </c>
      <c r="R884" s="16"/>
      <c r="S884" s="16"/>
      <c r="T884" s="17"/>
      <c r="U884" s="18"/>
      <c r="V884" s="124">
        <f ca="1">SUMIF('LIBRO DIARIO'!$H$10:$K$157,T881,'LIBRO DIARIO'!$J$10:$J$157)</f>
        <v>0</v>
      </c>
      <c r="W884" s="125">
        <f ca="1">SUMIF('LIBRO DIARIO'!$H$10:$K$157,T881,'LIBRO DIARIO'!$K$10:$K$157)</f>
        <v>0</v>
      </c>
      <c r="Y884" s="16"/>
      <c r="Z884" s="16"/>
      <c r="AA884" s="17"/>
      <c r="AB884" s="18"/>
      <c r="AC884" s="126"/>
      <c r="AD884" s="126"/>
    </row>
    <row r="885" spans="2:30" ht="15" x14ac:dyDescent="0.25">
      <c r="B885" s="16"/>
      <c r="C885" s="16"/>
      <c r="D885" s="17"/>
      <c r="E885" s="18"/>
      <c r="F885" s="126"/>
      <c r="G885" s="126"/>
      <c r="K885" s="16"/>
      <c r="L885" s="16"/>
      <c r="M885" s="17"/>
      <c r="N885" s="18"/>
      <c r="O885" s="124">
        <f ca="1">SUMIF('LIBRO DIARIO'!$H$10:$K$157,M882,'LIBRO DIARIO'!$J$10:$J$157)</f>
        <v>0</v>
      </c>
      <c r="P885" s="125">
        <f ca="1">SUMIF('LIBRO DIARIO'!$H$10:$K$157,M882,'LIBRO DIARIO'!$K$10:$K$157)</f>
        <v>0</v>
      </c>
      <c r="R885" s="16"/>
      <c r="S885" s="16"/>
      <c r="T885" s="17"/>
      <c r="U885" s="18"/>
      <c r="V885" s="126"/>
      <c r="W885" s="126"/>
      <c r="Y885" s="16"/>
      <c r="Z885" s="16"/>
      <c r="AA885" s="17"/>
      <c r="AB885" s="18"/>
      <c r="AC885" s="126"/>
      <c r="AD885" s="126"/>
    </row>
    <row r="886" spans="2:30" ht="15" x14ac:dyDescent="0.25">
      <c r="B886" s="16"/>
      <c r="C886" s="16"/>
      <c r="D886" s="17"/>
      <c r="E886" s="18"/>
      <c r="F886" s="126"/>
      <c r="G886" s="126"/>
      <c r="K886" s="16"/>
      <c r="L886" s="16"/>
      <c r="M886" s="17"/>
      <c r="N886" s="18"/>
      <c r="O886" s="126"/>
      <c r="P886" s="126"/>
      <c r="R886" s="16"/>
      <c r="S886" s="16"/>
      <c r="T886" s="17"/>
      <c r="U886" s="18"/>
      <c r="V886" s="126"/>
      <c r="W886" s="126"/>
      <c r="Y886" s="16"/>
      <c r="Z886" s="16"/>
      <c r="AA886" s="17"/>
      <c r="AB886" s="18"/>
      <c r="AC886" s="126"/>
      <c r="AD886" s="126"/>
    </row>
    <row r="887" spans="2:30" ht="15" x14ac:dyDescent="0.25">
      <c r="B887" s="16"/>
      <c r="C887" s="16"/>
      <c r="D887" s="17"/>
      <c r="E887" s="18"/>
      <c r="F887" s="126"/>
      <c r="G887" s="126"/>
      <c r="K887" s="16"/>
      <c r="L887" s="16"/>
      <c r="M887" s="17"/>
      <c r="N887" s="18"/>
      <c r="O887" s="126"/>
      <c r="P887" s="126"/>
      <c r="R887" s="16"/>
      <c r="S887" s="16"/>
      <c r="T887" s="17"/>
      <c r="U887" s="18"/>
      <c r="V887" s="126"/>
      <c r="W887" s="126"/>
      <c r="Y887" s="16"/>
      <c r="Z887" s="16"/>
      <c r="AA887" s="17"/>
      <c r="AB887" s="18"/>
      <c r="AC887" s="126"/>
      <c r="AD887" s="126"/>
    </row>
    <row r="888" spans="2:30" ht="15" x14ac:dyDescent="0.25">
      <c r="B888" s="16"/>
      <c r="C888" s="16"/>
      <c r="D888" s="17"/>
      <c r="E888" s="18"/>
      <c r="F888" s="126"/>
      <c r="G888" s="126"/>
      <c r="K888" s="16"/>
      <c r="L888" s="16"/>
      <c r="M888" s="17"/>
      <c r="N888" s="18"/>
      <c r="O888" s="126"/>
      <c r="P888" s="126"/>
      <c r="R888" s="16"/>
      <c r="S888" s="16"/>
      <c r="T888" s="17"/>
      <c r="U888" s="18"/>
      <c r="V888" s="126"/>
      <c r="W888" s="126"/>
      <c r="Y888" s="16"/>
      <c r="Z888" s="16"/>
      <c r="AA888" s="17"/>
      <c r="AB888" s="18"/>
      <c r="AC888" s="126"/>
      <c r="AD888" s="126"/>
    </row>
    <row r="889" spans="2:30" ht="15" x14ac:dyDescent="0.25">
      <c r="B889" s="16"/>
      <c r="C889" s="16"/>
      <c r="D889" s="17"/>
      <c r="E889" s="18"/>
      <c r="F889" s="126"/>
      <c r="G889" s="126"/>
      <c r="K889" s="16"/>
      <c r="L889" s="16"/>
      <c r="M889" s="17"/>
      <c r="N889" s="18"/>
      <c r="O889" s="126"/>
      <c r="P889" s="126"/>
      <c r="R889" s="16"/>
      <c r="S889" s="16"/>
      <c r="T889" s="17"/>
      <c r="U889" s="18"/>
      <c r="V889" s="126"/>
      <c r="W889" s="126"/>
      <c r="Y889" s="16"/>
      <c r="Z889" s="16"/>
      <c r="AA889" s="17"/>
      <c r="AB889" s="18"/>
      <c r="AC889" s="126"/>
      <c r="AD889" s="126"/>
    </row>
    <row r="890" spans="2:30" ht="15" x14ac:dyDescent="0.25">
      <c r="B890" s="16"/>
      <c r="C890" s="16"/>
      <c r="D890" s="17"/>
      <c r="E890" s="18"/>
      <c r="F890" s="126"/>
      <c r="G890" s="126"/>
      <c r="K890" s="16"/>
      <c r="L890" s="16"/>
      <c r="M890" s="17"/>
      <c r="N890" s="18"/>
      <c r="O890" s="126"/>
      <c r="P890" s="126"/>
      <c r="R890" s="16"/>
      <c r="S890" s="16"/>
      <c r="T890" s="17"/>
      <c r="U890" s="18"/>
      <c r="V890" s="126"/>
      <c r="W890" s="126"/>
      <c r="Y890" s="16"/>
      <c r="Z890" s="16"/>
      <c r="AA890" s="17"/>
      <c r="AB890" s="18"/>
      <c r="AC890" s="126"/>
      <c r="AD890" s="126"/>
    </row>
    <row r="891" spans="2:30" ht="15" x14ac:dyDescent="0.25">
      <c r="B891" s="16"/>
      <c r="C891" s="16"/>
      <c r="D891" s="17"/>
      <c r="E891" s="18"/>
      <c r="F891" s="126"/>
      <c r="G891" s="126"/>
      <c r="K891" s="16"/>
      <c r="L891" s="16"/>
      <c r="M891" s="17"/>
      <c r="N891" s="18"/>
      <c r="O891" s="126"/>
      <c r="P891" s="126"/>
      <c r="R891" s="16"/>
      <c r="S891" s="16"/>
      <c r="T891" s="17"/>
      <c r="U891" s="18"/>
      <c r="V891" s="126"/>
      <c r="W891" s="126"/>
      <c r="Y891" s="16"/>
      <c r="Z891" s="16"/>
      <c r="AA891" s="17"/>
      <c r="AB891" s="18"/>
      <c r="AC891" s="126"/>
      <c r="AD891" s="126"/>
    </row>
    <row r="892" spans="2:30" ht="15" x14ac:dyDescent="0.25">
      <c r="B892" s="17"/>
      <c r="C892" s="19"/>
      <c r="D892" s="19"/>
      <c r="E892" s="18" t="s">
        <v>102</v>
      </c>
      <c r="F892" s="126"/>
      <c r="G892" s="126"/>
      <c r="K892" s="16"/>
      <c r="L892" s="16"/>
      <c r="M892" s="17"/>
      <c r="N892" s="18"/>
      <c r="O892" s="126"/>
      <c r="P892" s="126"/>
      <c r="R892" s="16"/>
      <c r="S892" s="16"/>
      <c r="T892" s="17"/>
      <c r="U892" s="18"/>
      <c r="V892" s="126"/>
      <c r="W892" s="126"/>
      <c r="Y892" s="17"/>
      <c r="Z892" s="19"/>
      <c r="AA892" s="19"/>
      <c r="AB892" s="18" t="s">
        <v>102</v>
      </c>
      <c r="AC892" s="126"/>
      <c r="AD892" s="126"/>
    </row>
    <row r="893" spans="2:30" ht="15" x14ac:dyDescent="0.25">
      <c r="B893" s="170"/>
      <c r="C893" s="170"/>
      <c r="D893" s="170"/>
      <c r="E893" s="170"/>
      <c r="F893" s="170"/>
      <c r="G893" s="170"/>
      <c r="K893" s="16"/>
      <c r="L893" s="16"/>
      <c r="M893" s="17"/>
      <c r="N893" s="18"/>
      <c r="O893" s="126"/>
      <c r="P893" s="126"/>
      <c r="R893" s="17"/>
      <c r="S893" s="19"/>
      <c r="T893" s="19"/>
      <c r="U893" s="18" t="s">
        <v>102</v>
      </c>
      <c r="V893" s="126"/>
      <c r="W893" s="126"/>
      <c r="Y893" s="170"/>
      <c r="Z893" s="170"/>
      <c r="AA893" s="170"/>
      <c r="AB893" s="170"/>
      <c r="AC893" s="170"/>
      <c r="AD893" s="170"/>
    </row>
    <row r="894" spans="2:30" ht="15" x14ac:dyDescent="0.25">
      <c r="B894" s="10" t="s">
        <v>93</v>
      </c>
      <c r="C894" s="115"/>
      <c r="D894" s="5"/>
      <c r="E894" s="4"/>
      <c r="F894" s="20" t="s">
        <v>103</v>
      </c>
      <c r="G894" s="117" t="s">
        <v>161</v>
      </c>
      <c r="K894" s="17"/>
      <c r="L894" s="19"/>
      <c r="M894" s="19"/>
      <c r="N894" s="18" t="s">
        <v>102</v>
      </c>
      <c r="O894" s="126"/>
      <c r="P894" s="126"/>
      <c r="Y894" s="10" t="s">
        <v>93</v>
      </c>
      <c r="Z894" s="115"/>
      <c r="AA894" s="5"/>
      <c r="AB894" s="4"/>
      <c r="AC894" s="20" t="s">
        <v>103</v>
      </c>
      <c r="AD894" s="117" t="s">
        <v>161</v>
      </c>
    </row>
    <row r="895" spans="2:30" x14ac:dyDescent="0.2">
      <c r="B895" s="10" t="s">
        <v>94</v>
      </c>
      <c r="C895" s="115"/>
      <c r="D895" s="5"/>
      <c r="E895" s="10"/>
      <c r="F895" s="6"/>
      <c r="G895" s="7"/>
      <c r="K895" s="170"/>
      <c r="L895" s="170"/>
      <c r="M895" s="170"/>
      <c r="N895" s="170"/>
      <c r="O895" s="170"/>
      <c r="P895" s="170"/>
      <c r="R895" s="10" t="s">
        <v>93</v>
      </c>
      <c r="S895" s="115"/>
      <c r="T895" s="5"/>
      <c r="U895" s="4"/>
      <c r="V895" s="20" t="s">
        <v>103</v>
      </c>
      <c r="W895" s="117" t="s">
        <v>161</v>
      </c>
      <c r="Y895" s="10" t="s">
        <v>94</v>
      </c>
      <c r="Z895" s="115"/>
      <c r="AA895" s="5"/>
      <c r="AB895" s="10"/>
      <c r="AC895" s="6"/>
      <c r="AD895" s="7"/>
    </row>
    <row r="896" spans="2:30" ht="13.5" thickBot="1" x14ac:dyDescent="0.25">
      <c r="B896" s="10" t="s">
        <v>96</v>
      </c>
      <c r="C896" s="10"/>
      <c r="D896" s="4"/>
      <c r="E896" s="123"/>
      <c r="F896" s="12"/>
      <c r="G896" s="13"/>
      <c r="K896" s="10" t="s">
        <v>93</v>
      </c>
      <c r="L896" s="115"/>
      <c r="M896" s="5"/>
      <c r="N896" s="4"/>
      <c r="O896" s="20" t="s">
        <v>103</v>
      </c>
      <c r="P896" s="117" t="s">
        <v>161</v>
      </c>
      <c r="R896" s="10" t="s">
        <v>94</v>
      </c>
      <c r="S896" s="115"/>
      <c r="T896" s="5"/>
      <c r="U896" s="10"/>
      <c r="V896" s="6"/>
      <c r="W896" s="7"/>
      <c r="Y896" s="10" t="s">
        <v>96</v>
      </c>
      <c r="Z896" s="10"/>
      <c r="AA896" s="4"/>
      <c r="AB896" s="123"/>
      <c r="AC896" s="12"/>
      <c r="AD896" s="13"/>
    </row>
    <row r="897" spans="2:30" ht="13.5" thickBot="1" x14ac:dyDescent="0.25">
      <c r="B897" s="2"/>
      <c r="C897" s="2"/>
      <c r="D897" s="134">
        <v>0</v>
      </c>
      <c r="E897" s="116" t="e">
        <f>VLOOKUP(D897,'PLAN CONT'!$B$3:$C$1423,2,0)</f>
        <v>#N/A</v>
      </c>
      <c r="F897" s="9"/>
      <c r="G897" s="8"/>
      <c r="K897" s="10" t="s">
        <v>94</v>
      </c>
      <c r="L897" s="115"/>
      <c r="M897" s="5"/>
      <c r="N897" s="10"/>
      <c r="O897" s="6"/>
      <c r="P897" s="7"/>
      <c r="R897" s="10" t="s">
        <v>96</v>
      </c>
      <c r="S897" s="10"/>
      <c r="T897" s="4"/>
      <c r="U897" s="123"/>
      <c r="V897" s="12"/>
      <c r="W897" s="13"/>
      <c r="Y897" s="2"/>
      <c r="Z897" s="2"/>
      <c r="AA897" s="134">
        <v>0</v>
      </c>
      <c r="AB897" s="116" t="e">
        <f>VLOOKUP(AA897,'PLAN CONT'!$B$3:$C$1423,2,0)</f>
        <v>#N/A</v>
      </c>
      <c r="AC897" s="9"/>
      <c r="AD897" s="8"/>
    </row>
    <row r="898" spans="2:30" ht="13.5" thickBot="1" x14ac:dyDescent="0.25">
      <c r="B898" s="1091" t="s">
        <v>100</v>
      </c>
      <c r="C898" s="1093" t="s">
        <v>101</v>
      </c>
      <c r="D898" s="1095" t="s">
        <v>97</v>
      </c>
      <c r="E898" s="1096"/>
      <c r="F898" s="1098" t="s">
        <v>98</v>
      </c>
      <c r="G898" s="1099"/>
      <c r="K898" s="10" t="s">
        <v>96</v>
      </c>
      <c r="L898" s="10"/>
      <c r="M898" s="4"/>
      <c r="N898" s="123"/>
      <c r="O898" s="12"/>
      <c r="P898" s="13"/>
      <c r="R898" s="2"/>
      <c r="S898" s="2"/>
      <c r="T898" s="134">
        <v>0</v>
      </c>
      <c r="U898" s="116" t="e">
        <f>VLOOKUP(T898,'PLAN CONT'!$B$3:$C$1423,2,0)</f>
        <v>#N/A</v>
      </c>
      <c r="V898" s="9"/>
      <c r="W898" s="8"/>
      <c r="Y898" s="1091" t="s">
        <v>100</v>
      </c>
      <c r="Z898" s="1093" t="s">
        <v>101</v>
      </c>
      <c r="AA898" s="1095" t="s">
        <v>97</v>
      </c>
      <c r="AB898" s="1096"/>
      <c r="AC898" s="1098" t="s">
        <v>98</v>
      </c>
      <c r="AD898" s="1099"/>
    </row>
    <row r="899" spans="2:30" ht="13.5" thickBot="1" x14ac:dyDescent="0.25">
      <c r="B899" s="1092"/>
      <c r="C899" s="1094"/>
      <c r="D899" s="1095"/>
      <c r="E899" s="1097"/>
      <c r="F899" s="133" t="s">
        <v>28</v>
      </c>
      <c r="G899" s="551" t="s">
        <v>29</v>
      </c>
      <c r="K899" s="2"/>
      <c r="L899" s="2"/>
      <c r="M899" s="134">
        <v>0</v>
      </c>
      <c r="N899" s="116" t="e">
        <f>VLOOKUP(M899,'PLAN CONT'!$B$3:$C$1423,2,0)</f>
        <v>#N/A</v>
      </c>
      <c r="O899" s="9"/>
      <c r="P899" s="8"/>
      <c r="R899" s="1091" t="s">
        <v>100</v>
      </c>
      <c r="S899" s="1093" t="s">
        <v>101</v>
      </c>
      <c r="T899" s="1095" t="s">
        <v>97</v>
      </c>
      <c r="U899" s="1096"/>
      <c r="V899" s="1098" t="s">
        <v>98</v>
      </c>
      <c r="W899" s="1099"/>
      <c r="Y899" s="1092"/>
      <c r="Z899" s="1094"/>
      <c r="AA899" s="1095"/>
      <c r="AB899" s="1097"/>
      <c r="AC899" s="133" t="s">
        <v>28</v>
      </c>
      <c r="AD899" s="551" t="s">
        <v>29</v>
      </c>
    </row>
    <row r="900" spans="2:30" ht="15" x14ac:dyDescent="0.25">
      <c r="B900" s="16"/>
      <c r="C900" s="16"/>
      <c r="D900" s="17"/>
      <c r="E900" s="18"/>
      <c r="F900" s="124">
        <f ca="1">SUMIF('LIBRO DIARIO'!$H$10:$K$157,D897,'LIBRO DIARIO'!$J$10:$J$157)</f>
        <v>0</v>
      </c>
      <c r="G900" s="125">
        <f ca="1">SUMIF('LIBRO DIARIO'!$H$10:$K$157,D897,'LIBRO DIARIO'!$K$10:$K$157)</f>
        <v>0</v>
      </c>
      <c r="K900" s="1091" t="s">
        <v>100</v>
      </c>
      <c r="L900" s="1093" t="s">
        <v>101</v>
      </c>
      <c r="M900" s="1095" t="s">
        <v>97</v>
      </c>
      <c r="N900" s="1096"/>
      <c r="O900" s="1098" t="s">
        <v>98</v>
      </c>
      <c r="P900" s="1099"/>
      <c r="R900" s="1092"/>
      <c r="S900" s="1094"/>
      <c r="T900" s="1095"/>
      <c r="U900" s="1097"/>
      <c r="V900" s="133" t="s">
        <v>28</v>
      </c>
      <c r="W900" s="551" t="s">
        <v>29</v>
      </c>
      <c r="Y900" s="16"/>
      <c r="Z900" s="16"/>
      <c r="AA900" s="17"/>
      <c r="AB900" s="18"/>
      <c r="AC900" s="124">
        <f ca="1">SUMIF('LIBRO DIARIO'!$H$10:$K$157,AA897,'LIBRO DIARIO'!$J$10:$J$157)</f>
        <v>0</v>
      </c>
      <c r="AD900" s="125">
        <f ca="1">SUMIF('LIBRO DIARIO'!$H$10:$K$157,AA897,'LIBRO DIARIO'!$K$10:$K$157)</f>
        <v>0</v>
      </c>
    </row>
    <row r="901" spans="2:30" ht="15" x14ac:dyDescent="0.25">
      <c r="B901" s="16"/>
      <c r="C901" s="16"/>
      <c r="D901" s="17"/>
      <c r="E901" s="18"/>
      <c r="F901" s="126"/>
      <c r="G901" s="126"/>
      <c r="K901" s="1092"/>
      <c r="L901" s="1094"/>
      <c r="M901" s="1095"/>
      <c r="N901" s="1097"/>
      <c r="O901" s="133" t="s">
        <v>28</v>
      </c>
      <c r="P901" s="551" t="s">
        <v>29</v>
      </c>
      <c r="R901" s="16"/>
      <c r="S901" s="16"/>
      <c r="T901" s="17"/>
      <c r="U901" s="18"/>
      <c r="V901" s="124">
        <f ca="1">SUMIF('LIBRO DIARIO'!$H$10:$K$157,T898,'LIBRO DIARIO'!$J$10:$J$157)</f>
        <v>0</v>
      </c>
      <c r="W901" s="125">
        <f ca="1">SUMIF('LIBRO DIARIO'!$H$10:$K$157,T898,'LIBRO DIARIO'!$K$10:$K$157)</f>
        <v>0</v>
      </c>
      <c r="Y901" s="16"/>
      <c r="Z901" s="16"/>
      <c r="AA901" s="17"/>
      <c r="AB901" s="18"/>
      <c r="AC901" s="126"/>
      <c r="AD901" s="126"/>
    </row>
    <row r="902" spans="2:30" ht="15" x14ac:dyDescent="0.25">
      <c r="B902" s="16"/>
      <c r="C902" s="16"/>
      <c r="D902" s="17"/>
      <c r="E902" s="18"/>
      <c r="F902" s="126"/>
      <c r="G902" s="126"/>
      <c r="K902" s="16"/>
      <c r="L902" s="16"/>
      <c r="M902" s="17"/>
      <c r="N902" s="18"/>
      <c r="O902" s="124">
        <f ca="1">SUMIF('LIBRO DIARIO'!$H$10:$K$157,M899,'LIBRO DIARIO'!$J$10:$J$157)</f>
        <v>0</v>
      </c>
      <c r="P902" s="125">
        <f ca="1">SUMIF('LIBRO DIARIO'!$H$10:$K$157,M899,'LIBRO DIARIO'!$K$10:$K$157)</f>
        <v>0</v>
      </c>
      <c r="R902" s="16"/>
      <c r="S902" s="16"/>
      <c r="T902" s="17"/>
      <c r="U902" s="18"/>
      <c r="V902" s="126"/>
      <c r="W902" s="126"/>
      <c r="Y902" s="16"/>
      <c r="Z902" s="16"/>
      <c r="AA902" s="17"/>
      <c r="AB902" s="18"/>
      <c r="AC902" s="126"/>
      <c r="AD902" s="126"/>
    </row>
    <row r="903" spans="2:30" ht="15" x14ac:dyDescent="0.25">
      <c r="B903" s="16"/>
      <c r="C903" s="16"/>
      <c r="D903" s="17"/>
      <c r="E903" s="18"/>
      <c r="F903" s="126"/>
      <c r="G903" s="126"/>
      <c r="K903" s="16"/>
      <c r="L903" s="16"/>
      <c r="M903" s="17"/>
      <c r="N903" s="18"/>
      <c r="O903" s="126"/>
      <c r="P903" s="126"/>
      <c r="R903" s="16"/>
      <c r="S903" s="16"/>
      <c r="T903" s="17"/>
      <c r="U903" s="18"/>
      <c r="V903" s="126"/>
      <c r="W903" s="126"/>
      <c r="Y903" s="16"/>
      <c r="Z903" s="16"/>
      <c r="AA903" s="17"/>
      <c r="AB903" s="18"/>
      <c r="AC903" s="126"/>
      <c r="AD903" s="126"/>
    </row>
    <row r="904" spans="2:30" ht="15" x14ac:dyDescent="0.25">
      <c r="B904" s="16"/>
      <c r="C904" s="16"/>
      <c r="D904" s="17"/>
      <c r="E904" s="18"/>
      <c r="F904" s="126"/>
      <c r="G904" s="126"/>
      <c r="K904" s="16"/>
      <c r="L904" s="16"/>
      <c r="M904" s="17"/>
      <c r="N904" s="18"/>
      <c r="O904" s="126"/>
      <c r="P904" s="126"/>
      <c r="R904" s="16"/>
      <c r="S904" s="16"/>
      <c r="T904" s="17"/>
      <c r="U904" s="18"/>
      <c r="V904" s="126"/>
      <c r="W904" s="126"/>
      <c r="Y904" s="16"/>
      <c r="Z904" s="16"/>
      <c r="AA904" s="17"/>
      <c r="AB904" s="18"/>
      <c r="AC904" s="126"/>
      <c r="AD904" s="126"/>
    </row>
    <row r="905" spans="2:30" ht="15" x14ac:dyDescent="0.25">
      <c r="B905" s="16"/>
      <c r="C905" s="16"/>
      <c r="D905" s="17"/>
      <c r="E905" s="18"/>
      <c r="F905" s="126"/>
      <c r="G905" s="126"/>
      <c r="K905" s="16"/>
      <c r="L905" s="16"/>
      <c r="M905" s="17"/>
      <c r="N905" s="18"/>
      <c r="O905" s="126"/>
      <c r="P905" s="126"/>
      <c r="R905" s="16"/>
      <c r="S905" s="16"/>
      <c r="T905" s="17"/>
      <c r="U905" s="18"/>
      <c r="V905" s="126"/>
      <c r="W905" s="126"/>
      <c r="Y905" s="16"/>
      <c r="Z905" s="16"/>
      <c r="AA905" s="17"/>
      <c r="AB905" s="18"/>
      <c r="AC905" s="126"/>
      <c r="AD905" s="126"/>
    </row>
    <row r="906" spans="2:30" ht="15" x14ac:dyDescent="0.25">
      <c r="B906" s="16"/>
      <c r="C906" s="16"/>
      <c r="D906" s="17"/>
      <c r="E906" s="18"/>
      <c r="F906" s="126"/>
      <c r="G906" s="126"/>
      <c r="K906" s="16"/>
      <c r="L906" s="16"/>
      <c r="M906" s="17"/>
      <c r="N906" s="18"/>
      <c r="O906" s="126"/>
      <c r="P906" s="126"/>
      <c r="R906" s="16"/>
      <c r="S906" s="16"/>
      <c r="T906" s="17"/>
      <c r="U906" s="18"/>
      <c r="V906" s="126"/>
      <c r="W906" s="126"/>
      <c r="Y906" s="16"/>
      <c r="Z906" s="16"/>
      <c r="AA906" s="17"/>
      <c r="AB906" s="18"/>
      <c r="AC906" s="126"/>
      <c r="AD906" s="126"/>
    </row>
    <row r="907" spans="2:30" ht="15" x14ac:dyDescent="0.25">
      <c r="B907" s="16"/>
      <c r="C907" s="16"/>
      <c r="D907" s="17"/>
      <c r="E907" s="18"/>
      <c r="F907" s="126"/>
      <c r="G907" s="126"/>
      <c r="K907" s="16"/>
      <c r="L907" s="16"/>
      <c r="M907" s="17"/>
      <c r="N907" s="18"/>
      <c r="O907" s="126"/>
      <c r="P907" s="126"/>
      <c r="R907" s="16"/>
      <c r="S907" s="16"/>
      <c r="T907" s="17"/>
      <c r="U907" s="18"/>
      <c r="V907" s="126"/>
      <c r="W907" s="126"/>
      <c r="Y907" s="16"/>
      <c r="Z907" s="16"/>
      <c r="AA907" s="17"/>
      <c r="AB907" s="18"/>
      <c r="AC907" s="126"/>
      <c r="AD907" s="126"/>
    </row>
    <row r="908" spans="2:30" ht="15" x14ac:dyDescent="0.25">
      <c r="B908" s="16"/>
      <c r="C908" s="16"/>
      <c r="D908" s="17"/>
      <c r="E908" s="18"/>
      <c r="F908" s="126"/>
      <c r="G908" s="126"/>
      <c r="K908" s="16"/>
      <c r="L908" s="16"/>
      <c r="M908" s="17"/>
      <c r="N908" s="18"/>
      <c r="O908" s="126"/>
      <c r="P908" s="126"/>
      <c r="R908" s="16"/>
      <c r="S908" s="16"/>
      <c r="T908" s="17"/>
      <c r="U908" s="18"/>
      <c r="V908" s="126"/>
      <c r="W908" s="126"/>
      <c r="Y908" s="16"/>
      <c r="Z908" s="16"/>
      <c r="AA908" s="17"/>
      <c r="AB908" s="18"/>
      <c r="AC908" s="126"/>
      <c r="AD908" s="126"/>
    </row>
    <row r="909" spans="2:30" ht="15" x14ac:dyDescent="0.25">
      <c r="B909" s="17"/>
      <c r="C909" s="19"/>
      <c r="D909" s="19"/>
      <c r="E909" s="18" t="s">
        <v>102</v>
      </c>
      <c r="F909" s="126"/>
      <c r="G909" s="126"/>
      <c r="K909" s="16"/>
      <c r="L909" s="16"/>
      <c r="M909" s="17"/>
      <c r="N909" s="18"/>
      <c r="O909" s="126"/>
      <c r="P909" s="126"/>
      <c r="R909" s="16"/>
      <c r="S909" s="16"/>
      <c r="T909" s="17"/>
      <c r="U909" s="18"/>
      <c r="V909" s="126"/>
      <c r="W909" s="126"/>
      <c r="Y909" s="17"/>
      <c r="Z909" s="19"/>
      <c r="AA909" s="19"/>
      <c r="AB909" s="18" t="s">
        <v>102</v>
      </c>
      <c r="AC909" s="126"/>
      <c r="AD909" s="126"/>
    </row>
    <row r="910" spans="2:30" ht="15" x14ac:dyDescent="0.25">
      <c r="B910" s="170"/>
      <c r="C910" s="170"/>
      <c r="D910" s="170"/>
      <c r="E910" s="170"/>
      <c r="F910" s="170"/>
      <c r="G910" s="170"/>
      <c r="K910" s="16"/>
      <c r="L910" s="16"/>
      <c r="M910" s="17"/>
      <c r="N910" s="18"/>
      <c r="O910" s="126"/>
      <c r="P910" s="126"/>
      <c r="R910" s="17"/>
      <c r="S910" s="19"/>
      <c r="T910" s="19"/>
      <c r="U910" s="18" t="s">
        <v>102</v>
      </c>
      <c r="V910" s="126"/>
      <c r="W910" s="126"/>
      <c r="Y910" s="170"/>
      <c r="Z910" s="170"/>
      <c r="AA910" s="170"/>
      <c r="AB910" s="170"/>
      <c r="AC910" s="170"/>
      <c r="AD910" s="170"/>
    </row>
    <row r="911" spans="2:30" ht="15" x14ac:dyDescent="0.25">
      <c r="B911" s="10" t="s">
        <v>93</v>
      </c>
      <c r="C911" s="115"/>
      <c r="D911" s="5"/>
      <c r="E911" s="4"/>
      <c r="F911" s="20" t="s">
        <v>103</v>
      </c>
      <c r="G911" s="117" t="s">
        <v>161</v>
      </c>
      <c r="K911" s="17"/>
      <c r="L911" s="19"/>
      <c r="M911" s="19"/>
      <c r="N911" s="18" t="s">
        <v>102</v>
      </c>
      <c r="O911" s="126"/>
      <c r="P911" s="126"/>
      <c r="Y911" s="10" t="s">
        <v>93</v>
      </c>
      <c r="Z911" s="115"/>
      <c r="AA911" s="5"/>
      <c r="AB911" s="4"/>
      <c r="AC911" s="20" t="s">
        <v>103</v>
      </c>
      <c r="AD911" s="117" t="s">
        <v>161</v>
      </c>
    </row>
    <row r="912" spans="2:30" x14ac:dyDescent="0.2">
      <c r="B912" s="10" t="s">
        <v>94</v>
      </c>
      <c r="C912" s="115"/>
      <c r="D912" s="5"/>
      <c r="E912" s="10"/>
      <c r="F912" s="6"/>
      <c r="G912" s="7"/>
      <c r="K912" s="170"/>
      <c r="L912" s="170"/>
      <c r="M912" s="170"/>
      <c r="N912" s="170"/>
      <c r="O912" s="170"/>
      <c r="P912" s="170"/>
      <c r="R912" s="10" t="s">
        <v>93</v>
      </c>
      <c r="S912" s="115"/>
      <c r="T912" s="5"/>
      <c r="U912" s="4"/>
      <c r="V912" s="20" t="s">
        <v>103</v>
      </c>
      <c r="W912" s="117" t="s">
        <v>161</v>
      </c>
      <c r="Y912" s="10" t="s">
        <v>94</v>
      </c>
      <c r="Z912" s="115"/>
      <c r="AA912" s="5"/>
      <c r="AB912" s="10"/>
      <c r="AC912" s="6"/>
      <c r="AD912" s="7"/>
    </row>
    <row r="913" spans="2:30" ht="13.5" thickBot="1" x14ac:dyDescent="0.25">
      <c r="B913" s="10" t="s">
        <v>96</v>
      </c>
      <c r="C913" s="10"/>
      <c r="D913" s="4"/>
      <c r="E913" s="123"/>
      <c r="F913" s="12"/>
      <c r="G913" s="13"/>
      <c r="K913" s="10" t="s">
        <v>93</v>
      </c>
      <c r="L913" s="115"/>
      <c r="M913" s="5"/>
      <c r="N913" s="4"/>
      <c r="O913" s="20" t="s">
        <v>103</v>
      </c>
      <c r="P913" s="117" t="s">
        <v>161</v>
      </c>
      <c r="R913" s="10" t="s">
        <v>94</v>
      </c>
      <c r="S913" s="115"/>
      <c r="T913" s="5"/>
      <c r="U913" s="10"/>
      <c r="V913" s="6"/>
      <c r="W913" s="7"/>
      <c r="Y913" s="10" t="s">
        <v>96</v>
      </c>
      <c r="Z913" s="10"/>
      <c r="AA913" s="4"/>
      <c r="AB913" s="123"/>
      <c r="AC913" s="12"/>
      <c r="AD913" s="13"/>
    </row>
    <row r="914" spans="2:30" ht="13.5" thickBot="1" x14ac:dyDescent="0.25">
      <c r="B914" s="2"/>
      <c r="C914" s="2"/>
      <c r="D914" s="134">
        <v>0</v>
      </c>
      <c r="E914" s="116" t="e">
        <f>VLOOKUP(D914,'PLAN CONT'!$B$3:$C$1423,2,0)</f>
        <v>#N/A</v>
      </c>
      <c r="F914" s="9"/>
      <c r="G914" s="8"/>
      <c r="K914" s="10" t="s">
        <v>94</v>
      </c>
      <c r="L914" s="115"/>
      <c r="M914" s="5"/>
      <c r="N914" s="10"/>
      <c r="O914" s="6"/>
      <c r="P914" s="7"/>
      <c r="R914" s="10" t="s">
        <v>96</v>
      </c>
      <c r="S914" s="10"/>
      <c r="T914" s="4"/>
      <c r="U914" s="123"/>
      <c r="V914" s="12"/>
      <c r="W914" s="13"/>
      <c r="Y914" s="2"/>
      <c r="Z914" s="2"/>
      <c r="AA914" s="134">
        <v>0</v>
      </c>
      <c r="AB914" s="116" t="e">
        <f>VLOOKUP(AA914,'PLAN CONT'!$B$3:$C$1423,2,0)</f>
        <v>#N/A</v>
      </c>
      <c r="AC914" s="9"/>
      <c r="AD914" s="8"/>
    </row>
    <row r="915" spans="2:30" ht="13.5" thickBot="1" x14ac:dyDescent="0.25">
      <c r="B915" s="1091" t="s">
        <v>100</v>
      </c>
      <c r="C915" s="1093" t="s">
        <v>101</v>
      </c>
      <c r="D915" s="1095" t="s">
        <v>97</v>
      </c>
      <c r="E915" s="1096"/>
      <c r="F915" s="1098" t="s">
        <v>98</v>
      </c>
      <c r="G915" s="1099"/>
      <c r="K915" s="10" t="s">
        <v>96</v>
      </c>
      <c r="L915" s="10"/>
      <c r="M915" s="4"/>
      <c r="N915" s="123"/>
      <c r="O915" s="12"/>
      <c r="P915" s="13"/>
      <c r="R915" s="2"/>
      <c r="S915" s="2"/>
      <c r="T915" s="134">
        <v>0</v>
      </c>
      <c r="U915" s="116" t="e">
        <f>VLOOKUP(T915,'PLAN CONT'!$B$3:$C$1423,2,0)</f>
        <v>#N/A</v>
      </c>
      <c r="V915" s="9"/>
      <c r="W915" s="8"/>
      <c r="Y915" s="1091" t="s">
        <v>100</v>
      </c>
      <c r="Z915" s="1093" t="s">
        <v>101</v>
      </c>
      <c r="AA915" s="1095" t="s">
        <v>97</v>
      </c>
      <c r="AB915" s="1096"/>
      <c r="AC915" s="1098" t="s">
        <v>98</v>
      </c>
      <c r="AD915" s="1099"/>
    </row>
    <row r="916" spans="2:30" ht="13.5" thickBot="1" x14ac:dyDescent="0.25">
      <c r="B916" s="1092"/>
      <c r="C916" s="1094"/>
      <c r="D916" s="1095"/>
      <c r="E916" s="1097"/>
      <c r="F916" s="133" t="s">
        <v>28</v>
      </c>
      <c r="G916" s="551" t="s">
        <v>29</v>
      </c>
      <c r="K916" s="2"/>
      <c r="L916" s="2"/>
      <c r="M916" s="134">
        <v>0</v>
      </c>
      <c r="N916" s="116" t="e">
        <f>VLOOKUP(M916,'PLAN CONT'!$B$3:$C$1423,2,0)</f>
        <v>#N/A</v>
      </c>
      <c r="O916" s="9"/>
      <c r="P916" s="8"/>
      <c r="R916" s="1091" t="s">
        <v>100</v>
      </c>
      <c r="S916" s="1093" t="s">
        <v>101</v>
      </c>
      <c r="T916" s="1095" t="s">
        <v>97</v>
      </c>
      <c r="U916" s="1096"/>
      <c r="V916" s="1098" t="s">
        <v>98</v>
      </c>
      <c r="W916" s="1099"/>
      <c r="Y916" s="1092"/>
      <c r="Z916" s="1094"/>
      <c r="AA916" s="1095"/>
      <c r="AB916" s="1097"/>
      <c r="AC916" s="133" t="s">
        <v>28</v>
      </c>
      <c r="AD916" s="551" t="s">
        <v>29</v>
      </c>
    </row>
    <row r="917" spans="2:30" ht="15" x14ac:dyDescent="0.25">
      <c r="B917" s="16"/>
      <c r="C917" s="16"/>
      <c r="D917" s="17"/>
      <c r="E917" s="18"/>
      <c r="F917" s="124">
        <f ca="1">SUMIF('LIBRO DIARIO'!$H$10:$K$157,D914,'LIBRO DIARIO'!$J$10:$J$157)</f>
        <v>0</v>
      </c>
      <c r="G917" s="125">
        <f ca="1">SUMIF('LIBRO DIARIO'!$H$10:$K$157,D914,'LIBRO DIARIO'!$K$10:$K$157)</f>
        <v>0</v>
      </c>
      <c r="K917" s="1091" t="s">
        <v>100</v>
      </c>
      <c r="L917" s="1093" t="s">
        <v>101</v>
      </c>
      <c r="M917" s="1095" t="s">
        <v>97</v>
      </c>
      <c r="N917" s="1096"/>
      <c r="O917" s="1098" t="s">
        <v>98</v>
      </c>
      <c r="P917" s="1099"/>
      <c r="R917" s="1092"/>
      <c r="S917" s="1094"/>
      <c r="T917" s="1095"/>
      <c r="U917" s="1097"/>
      <c r="V917" s="133" t="s">
        <v>28</v>
      </c>
      <c r="W917" s="551" t="s">
        <v>29</v>
      </c>
      <c r="Y917" s="16"/>
      <c r="Z917" s="16"/>
      <c r="AA917" s="17"/>
      <c r="AB917" s="18"/>
      <c r="AC917" s="124">
        <f ca="1">SUMIF('LIBRO DIARIO'!$H$10:$K$157,AA914,'LIBRO DIARIO'!$J$10:$J$157)</f>
        <v>0</v>
      </c>
      <c r="AD917" s="125">
        <f ca="1">SUMIF('LIBRO DIARIO'!$H$10:$K$157,AA914,'LIBRO DIARIO'!$K$10:$K$157)</f>
        <v>0</v>
      </c>
    </row>
    <row r="918" spans="2:30" ht="15" x14ac:dyDescent="0.25">
      <c r="B918" s="16"/>
      <c r="C918" s="16"/>
      <c r="D918" s="17"/>
      <c r="E918" s="18"/>
      <c r="F918" s="126"/>
      <c r="G918" s="126"/>
      <c r="K918" s="1092"/>
      <c r="L918" s="1094"/>
      <c r="M918" s="1095"/>
      <c r="N918" s="1097"/>
      <c r="O918" s="133" t="s">
        <v>28</v>
      </c>
      <c r="P918" s="551" t="s">
        <v>29</v>
      </c>
      <c r="R918" s="16"/>
      <c r="S918" s="16"/>
      <c r="T918" s="17"/>
      <c r="U918" s="18"/>
      <c r="V918" s="124">
        <f ca="1">SUMIF('LIBRO DIARIO'!$H$10:$K$157,T915,'LIBRO DIARIO'!$J$10:$J$157)</f>
        <v>0</v>
      </c>
      <c r="W918" s="125">
        <f ca="1">SUMIF('LIBRO DIARIO'!$H$10:$K$157,T915,'LIBRO DIARIO'!$K$10:$K$157)</f>
        <v>0</v>
      </c>
      <c r="Y918" s="16"/>
      <c r="Z918" s="16"/>
      <c r="AA918" s="17"/>
      <c r="AB918" s="18"/>
      <c r="AC918" s="126"/>
      <c r="AD918" s="126"/>
    </row>
    <row r="919" spans="2:30" ht="15" x14ac:dyDescent="0.25">
      <c r="B919" s="16"/>
      <c r="C919" s="16"/>
      <c r="D919" s="17"/>
      <c r="E919" s="18"/>
      <c r="F919" s="126"/>
      <c r="G919" s="126"/>
      <c r="K919" s="16"/>
      <c r="L919" s="16"/>
      <c r="M919" s="17"/>
      <c r="N919" s="18"/>
      <c r="O919" s="124">
        <f ca="1">SUMIF('LIBRO DIARIO'!$H$10:$K$157,M916,'LIBRO DIARIO'!$J$10:$J$157)</f>
        <v>0</v>
      </c>
      <c r="P919" s="125">
        <f ca="1">SUMIF('LIBRO DIARIO'!$H$10:$K$157,M916,'LIBRO DIARIO'!$K$10:$K$157)</f>
        <v>0</v>
      </c>
      <c r="R919" s="16"/>
      <c r="S919" s="16"/>
      <c r="T919" s="17"/>
      <c r="U919" s="18"/>
      <c r="V919" s="126"/>
      <c r="W919" s="126"/>
      <c r="Y919" s="16"/>
      <c r="Z919" s="16"/>
      <c r="AA919" s="17"/>
      <c r="AB919" s="18"/>
      <c r="AC919" s="126"/>
      <c r="AD919" s="126"/>
    </row>
    <row r="920" spans="2:30" ht="15" x14ac:dyDescent="0.25">
      <c r="B920" s="16"/>
      <c r="C920" s="16"/>
      <c r="D920" s="17"/>
      <c r="E920" s="18"/>
      <c r="F920" s="126"/>
      <c r="G920" s="126"/>
      <c r="K920" s="16"/>
      <c r="L920" s="16"/>
      <c r="M920" s="17"/>
      <c r="N920" s="18"/>
      <c r="O920" s="126"/>
      <c r="P920" s="126"/>
      <c r="R920" s="16"/>
      <c r="S920" s="16"/>
      <c r="T920" s="17"/>
      <c r="U920" s="18"/>
      <c r="V920" s="126"/>
      <c r="W920" s="126"/>
      <c r="Y920" s="16"/>
      <c r="Z920" s="16"/>
      <c r="AA920" s="17"/>
      <c r="AB920" s="18"/>
      <c r="AC920" s="126"/>
      <c r="AD920" s="126"/>
    </row>
    <row r="921" spans="2:30" ht="15" x14ac:dyDescent="0.25">
      <c r="B921" s="16"/>
      <c r="C921" s="16"/>
      <c r="D921" s="17"/>
      <c r="E921" s="18"/>
      <c r="F921" s="126"/>
      <c r="G921" s="126"/>
      <c r="K921" s="16"/>
      <c r="L921" s="16"/>
      <c r="M921" s="17"/>
      <c r="N921" s="18"/>
      <c r="O921" s="126"/>
      <c r="P921" s="126"/>
      <c r="R921" s="16"/>
      <c r="S921" s="16"/>
      <c r="T921" s="17"/>
      <c r="U921" s="18"/>
      <c r="V921" s="126"/>
      <c r="W921" s="126"/>
      <c r="Y921" s="16"/>
      <c r="Z921" s="16"/>
      <c r="AA921" s="17"/>
      <c r="AB921" s="18"/>
      <c r="AC921" s="126"/>
      <c r="AD921" s="126"/>
    </row>
    <row r="922" spans="2:30" ht="15" x14ac:dyDescent="0.25">
      <c r="B922" s="16"/>
      <c r="C922" s="16"/>
      <c r="D922" s="17"/>
      <c r="E922" s="18"/>
      <c r="F922" s="126"/>
      <c r="G922" s="126"/>
      <c r="K922" s="16"/>
      <c r="L922" s="16"/>
      <c r="M922" s="17"/>
      <c r="N922" s="18"/>
      <c r="O922" s="126"/>
      <c r="P922" s="126"/>
      <c r="R922" s="16"/>
      <c r="S922" s="16"/>
      <c r="T922" s="17"/>
      <c r="U922" s="18"/>
      <c r="V922" s="126"/>
      <c r="W922" s="126"/>
      <c r="Y922" s="16"/>
      <c r="Z922" s="16"/>
      <c r="AA922" s="17"/>
      <c r="AB922" s="18"/>
      <c r="AC922" s="126"/>
      <c r="AD922" s="126"/>
    </row>
    <row r="923" spans="2:30" ht="15" x14ac:dyDescent="0.25">
      <c r="B923" s="16"/>
      <c r="C923" s="16"/>
      <c r="D923" s="17"/>
      <c r="E923" s="18"/>
      <c r="F923" s="126"/>
      <c r="G923" s="126"/>
      <c r="K923" s="16"/>
      <c r="L923" s="16"/>
      <c r="M923" s="17"/>
      <c r="N923" s="18"/>
      <c r="O923" s="126"/>
      <c r="P923" s="126"/>
      <c r="R923" s="16"/>
      <c r="S923" s="16"/>
      <c r="T923" s="17"/>
      <c r="U923" s="18"/>
      <c r="V923" s="126"/>
      <c r="W923" s="126"/>
      <c r="Y923" s="16"/>
      <c r="Z923" s="16"/>
      <c r="AA923" s="17"/>
      <c r="AB923" s="18"/>
      <c r="AC923" s="126"/>
      <c r="AD923" s="126"/>
    </row>
    <row r="924" spans="2:30" ht="15" x14ac:dyDescent="0.25">
      <c r="B924" s="16"/>
      <c r="C924" s="16"/>
      <c r="D924" s="17"/>
      <c r="E924" s="18"/>
      <c r="F924" s="126"/>
      <c r="G924" s="126"/>
      <c r="K924" s="16"/>
      <c r="L924" s="16"/>
      <c r="M924" s="17"/>
      <c r="N924" s="18"/>
      <c r="O924" s="126"/>
      <c r="P924" s="126"/>
      <c r="R924" s="16"/>
      <c r="S924" s="16"/>
      <c r="T924" s="17"/>
      <c r="U924" s="18"/>
      <c r="V924" s="126"/>
      <c r="W924" s="126"/>
      <c r="Y924" s="16"/>
      <c r="Z924" s="16"/>
      <c r="AA924" s="17"/>
      <c r="AB924" s="18"/>
      <c r="AC924" s="126"/>
      <c r="AD924" s="126"/>
    </row>
    <row r="925" spans="2:30" ht="15" x14ac:dyDescent="0.25">
      <c r="B925" s="16"/>
      <c r="C925" s="16"/>
      <c r="D925" s="17"/>
      <c r="E925" s="18"/>
      <c r="F925" s="126"/>
      <c r="G925" s="126"/>
      <c r="K925" s="16"/>
      <c r="L925" s="16"/>
      <c r="M925" s="17"/>
      <c r="N925" s="18"/>
      <c r="O925" s="126"/>
      <c r="P925" s="126"/>
      <c r="R925" s="16"/>
      <c r="S925" s="16"/>
      <c r="T925" s="17"/>
      <c r="U925" s="18"/>
      <c r="V925" s="126"/>
      <c r="W925" s="126"/>
      <c r="Y925" s="16"/>
      <c r="Z925" s="16"/>
      <c r="AA925" s="17"/>
      <c r="AB925" s="18"/>
      <c r="AC925" s="126"/>
      <c r="AD925" s="126"/>
    </row>
    <row r="926" spans="2:30" ht="15" x14ac:dyDescent="0.25">
      <c r="B926" s="17"/>
      <c r="C926" s="19"/>
      <c r="D926" s="19"/>
      <c r="E926" s="18" t="s">
        <v>102</v>
      </c>
      <c r="F926" s="126"/>
      <c r="G926" s="126"/>
      <c r="K926" s="16"/>
      <c r="L926" s="16"/>
      <c r="M926" s="17"/>
      <c r="N926" s="18"/>
      <c r="O926" s="126"/>
      <c r="P926" s="126"/>
      <c r="R926" s="16"/>
      <c r="S926" s="16"/>
      <c r="T926" s="17"/>
      <c r="U926" s="18"/>
      <c r="V926" s="126"/>
      <c r="W926" s="126"/>
      <c r="Y926" s="17"/>
      <c r="Z926" s="19"/>
      <c r="AA926" s="19"/>
      <c r="AB926" s="18" t="s">
        <v>102</v>
      </c>
      <c r="AC926" s="126"/>
      <c r="AD926" s="126"/>
    </row>
    <row r="927" spans="2:30" ht="15" x14ac:dyDescent="0.25">
      <c r="B927" s="170"/>
      <c r="C927" s="170"/>
      <c r="D927" s="170"/>
      <c r="E927" s="170"/>
      <c r="F927" s="170"/>
      <c r="G927" s="170"/>
      <c r="K927" s="16"/>
      <c r="L927" s="16"/>
      <c r="M927" s="17"/>
      <c r="N927" s="18"/>
      <c r="O927" s="126"/>
      <c r="P927" s="126"/>
      <c r="R927" s="17"/>
      <c r="S927" s="19"/>
      <c r="T927" s="19"/>
      <c r="U927" s="18" t="s">
        <v>102</v>
      </c>
      <c r="V927" s="126"/>
      <c r="W927" s="126"/>
      <c r="Y927" s="170"/>
      <c r="Z927" s="170"/>
      <c r="AA927" s="170"/>
      <c r="AB927" s="170"/>
      <c r="AC927" s="170"/>
      <c r="AD927" s="170"/>
    </row>
    <row r="928" spans="2:30" ht="15" x14ac:dyDescent="0.25">
      <c r="B928" s="10" t="s">
        <v>93</v>
      </c>
      <c r="C928" s="115"/>
      <c r="D928" s="5"/>
      <c r="E928" s="4"/>
      <c r="F928" s="20" t="s">
        <v>103</v>
      </c>
      <c r="G928" s="117" t="s">
        <v>161</v>
      </c>
      <c r="K928" s="17"/>
      <c r="L928" s="19"/>
      <c r="M928" s="19"/>
      <c r="N928" s="18" t="s">
        <v>102</v>
      </c>
      <c r="O928" s="126"/>
      <c r="P928" s="126"/>
      <c r="Y928" s="10" t="s">
        <v>93</v>
      </c>
      <c r="Z928" s="115"/>
      <c r="AA928" s="5"/>
      <c r="AB928" s="4"/>
      <c r="AC928" s="20" t="s">
        <v>103</v>
      </c>
      <c r="AD928" s="117" t="s">
        <v>161</v>
      </c>
    </row>
    <row r="929" spans="2:30" x14ac:dyDescent="0.2">
      <c r="B929" s="10" t="s">
        <v>94</v>
      </c>
      <c r="C929" s="115"/>
      <c r="D929" s="5"/>
      <c r="E929" s="10"/>
      <c r="F929" s="6"/>
      <c r="G929" s="7"/>
      <c r="K929" s="170"/>
      <c r="L929" s="170"/>
      <c r="M929" s="170"/>
      <c r="N929" s="170"/>
      <c r="O929" s="170"/>
      <c r="P929" s="170"/>
      <c r="R929" s="10" t="s">
        <v>93</v>
      </c>
      <c r="S929" s="115"/>
      <c r="T929" s="5"/>
      <c r="U929" s="4"/>
      <c r="V929" s="20" t="s">
        <v>103</v>
      </c>
      <c r="W929" s="117" t="s">
        <v>161</v>
      </c>
      <c r="Y929" s="10" t="s">
        <v>94</v>
      </c>
      <c r="Z929" s="115"/>
      <c r="AA929" s="5"/>
      <c r="AB929" s="10"/>
      <c r="AC929" s="6"/>
      <c r="AD929" s="7"/>
    </row>
    <row r="930" spans="2:30" ht="13.5" thickBot="1" x14ac:dyDescent="0.25">
      <c r="B930" s="10" t="s">
        <v>96</v>
      </c>
      <c r="C930" s="10"/>
      <c r="D930" s="4"/>
      <c r="E930" s="123"/>
      <c r="F930" s="12"/>
      <c r="G930" s="13"/>
      <c r="K930" s="10" t="s">
        <v>93</v>
      </c>
      <c r="L930" s="115"/>
      <c r="M930" s="5"/>
      <c r="N930" s="4"/>
      <c r="O930" s="20" t="s">
        <v>103</v>
      </c>
      <c r="P930" s="117" t="s">
        <v>161</v>
      </c>
      <c r="R930" s="10" t="s">
        <v>94</v>
      </c>
      <c r="S930" s="115"/>
      <c r="T930" s="5"/>
      <c r="U930" s="10"/>
      <c r="V930" s="6"/>
      <c r="W930" s="7"/>
      <c r="Y930" s="10" t="s">
        <v>96</v>
      </c>
      <c r="Z930" s="10"/>
      <c r="AA930" s="4"/>
      <c r="AB930" s="123"/>
      <c r="AC930" s="12"/>
      <c r="AD930" s="13"/>
    </row>
    <row r="931" spans="2:30" ht="13.5" thickBot="1" x14ac:dyDescent="0.25">
      <c r="B931" s="2"/>
      <c r="C931" s="2"/>
      <c r="D931" s="134">
        <v>0</v>
      </c>
      <c r="E931" s="116" t="e">
        <f>VLOOKUP(D931,'PLAN CONT'!$B$3:$C$1423,2,0)</f>
        <v>#N/A</v>
      </c>
      <c r="F931" s="9"/>
      <c r="G931" s="8"/>
      <c r="K931" s="10" t="s">
        <v>94</v>
      </c>
      <c r="L931" s="115"/>
      <c r="M931" s="5"/>
      <c r="N931" s="10"/>
      <c r="O931" s="6"/>
      <c r="P931" s="7"/>
      <c r="R931" s="10" t="s">
        <v>96</v>
      </c>
      <c r="S931" s="10"/>
      <c r="T931" s="4"/>
      <c r="U931" s="123"/>
      <c r="V931" s="12"/>
      <c r="W931" s="13"/>
      <c r="Y931" s="2"/>
      <c r="Z931" s="2"/>
      <c r="AA931" s="134">
        <v>0</v>
      </c>
      <c r="AB931" s="116" t="e">
        <f>VLOOKUP(AA931,'PLAN CONT'!$B$3:$C$1423,2,0)</f>
        <v>#N/A</v>
      </c>
      <c r="AC931" s="9"/>
      <c r="AD931" s="8"/>
    </row>
    <row r="932" spans="2:30" ht="13.5" thickBot="1" x14ac:dyDescent="0.25">
      <c r="B932" s="1091" t="s">
        <v>100</v>
      </c>
      <c r="C932" s="1093" t="s">
        <v>101</v>
      </c>
      <c r="D932" s="1095" t="s">
        <v>97</v>
      </c>
      <c r="E932" s="1096"/>
      <c r="F932" s="1098" t="s">
        <v>98</v>
      </c>
      <c r="G932" s="1099"/>
      <c r="K932" s="10" t="s">
        <v>96</v>
      </c>
      <c r="L932" s="10"/>
      <c r="M932" s="4"/>
      <c r="N932" s="123"/>
      <c r="O932" s="12"/>
      <c r="P932" s="13"/>
      <c r="R932" s="2"/>
      <c r="S932" s="2"/>
      <c r="T932" s="134">
        <v>0</v>
      </c>
      <c r="U932" s="116" t="e">
        <f>VLOOKUP(T932,'PLAN CONT'!$B$3:$C$1423,2,0)</f>
        <v>#N/A</v>
      </c>
      <c r="V932" s="9"/>
      <c r="W932" s="8"/>
      <c r="Y932" s="1091" t="s">
        <v>100</v>
      </c>
      <c r="Z932" s="1093" t="s">
        <v>101</v>
      </c>
      <c r="AA932" s="1095" t="s">
        <v>97</v>
      </c>
      <c r="AB932" s="1096"/>
      <c r="AC932" s="1098" t="s">
        <v>98</v>
      </c>
      <c r="AD932" s="1099"/>
    </row>
    <row r="933" spans="2:30" ht="13.5" thickBot="1" x14ac:dyDescent="0.25">
      <c r="B933" s="1092"/>
      <c r="C933" s="1094"/>
      <c r="D933" s="1095"/>
      <c r="E933" s="1097"/>
      <c r="F933" s="133" t="s">
        <v>28</v>
      </c>
      <c r="G933" s="551" t="s">
        <v>29</v>
      </c>
      <c r="K933" s="2"/>
      <c r="L933" s="2"/>
      <c r="M933" s="134">
        <v>0</v>
      </c>
      <c r="N933" s="116" t="e">
        <f>VLOOKUP(M933,'PLAN CONT'!$B$3:$C$1423,2,0)</f>
        <v>#N/A</v>
      </c>
      <c r="O933" s="9"/>
      <c r="P933" s="8"/>
      <c r="R933" s="1091" t="s">
        <v>100</v>
      </c>
      <c r="S933" s="1093" t="s">
        <v>101</v>
      </c>
      <c r="T933" s="1095" t="s">
        <v>97</v>
      </c>
      <c r="U933" s="1096"/>
      <c r="V933" s="1098" t="s">
        <v>98</v>
      </c>
      <c r="W933" s="1099"/>
      <c r="Y933" s="1092"/>
      <c r="Z933" s="1094"/>
      <c r="AA933" s="1095"/>
      <c r="AB933" s="1097"/>
      <c r="AC933" s="133" t="s">
        <v>28</v>
      </c>
      <c r="AD933" s="551" t="s">
        <v>29</v>
      </c>
    </row>
    <row r="934" spans="2:30" ht="15" x14ac:dyDescent="0.25">
      <c r="B934" s="16"/>
      <c r="C934" s="16"/>
      <c r="D934" s="17"/>
      <c r="E934" s="18"/>
      <c r="F934" s="124">
        <f ca="1">SUMIF('LIBRO DIARIO'!$H$10:$K$157,D931,'LIBRO DIARIO'!$J$10:$J$157)</f>
        <v>0</v>
      </c>
      <c r="G934" s="125">
        <f ca="1">SUMIF('LIBRO DIARIO'!$H$10:$K$157,D931,'LIBRO DIARIO'!$K$10:$K$157)</f>
        <v>0</v>
      </c>
      <c r="K934" s="1091" t="s">
        <v>100</v>
      </c>
      <c r="L934" s="1093" t="s">
        <v>101</v>
      </c>
      <c r="M934" s="1095" t="s">
        <v>97</v>
      </c>
      <c r="N934" s="1096"/>
      <c r="O934" s="1098" t="s">
        <v>98</v>
      </c>
      <c r="P934" s="1099"/>
      <c r="R934" s="1092"/>
      <c r="S934" s="1094"/>
      <c r="T934" s="1095"/>
      <c r="U934" s="1097"/>
      <c r="V934" s="133" t="s">
        <v>28</v>
      </c>
      <c r="W934" s="551" t="s">
        <v>29</v>
      </c>
      <c r="Y934" s="16"/>
      <c r="Z934" s="16"/>
      <c r="AA934" s="17"/>
      <c r="AB934" s="18"/>
      <c r="AC934" s="124">
        <f ca="1">SUMIF('LIBRO DIARIO'!$H$10:$K$157,AA931,'LIBRO DIARIO'!$J$10:$J$157)</f>
        <v>0</v>
      </c>
      <c r="AD934" s="125">
        <f ca="1">SUMIF('LIBRO DIARIO'!$H$10:$K$157,AA931,'LIBRO DIARIO'!$K$10:$K$157)</f>
        <v>0</v>
      </c>
    </row>
    <row r="935" spans="2:30" ht="15" x14ac:dyDescent="0.25">
      <c r="B935" s="16"/>
      <c r="C935" s="16"/>
      <c r="D935" s="17"/>
      <c r="E935" s="18"/>
      <c r="F935" s="126"/>
      <c r="G935" s="126"/>
      <c r="K935" s="1092"/>
      <c r="L935" s="1094"/>
      <c r="M935" s="1095"/>
      <c r="N935" s="1097"/>
      <c r="O935" s="133" t="s">
        <v>28</v>
      </c>
      <c r="P935" s="551" t="s">
        <v>29</v>
      </c>
      <c r="R935" s="16"/>
      <c r="S935" s="16"/>
      <c r="T935" s="17"/>
      <c r="U935" s="18"/>
      <c r="V935" s="124">
        <f ca="1">SUMIF('LIBRO DIARIO'!$H$10:$K$157,T932,'LIBRO DIARIO'!$J$10:$J$157)</f>
        <v>0</v>
      </c>
      <c r="W935" s="125">
        <f ca="1">SUMIF('LIBRO DIARIO'!$H$10:$K$157,T932,'LIBRO DIARIO'!$K$10:$K$157)</f>
        <v>0</v>
      </c>
      <c r="Y935" s="16"/>
      <c r="Z935" s="16"/>
      <c r="AA935" s="17"/>
      <c r="AB935" s="18"/>
      <c r="AC935" s="126"/>
      <c r="AD935" s="126"/>
    </row>
    <row r="936" spans="2:30" ht="15" x14ac:dyDescent="0.25">
      <c r="B936" s="16"/>
      <c r="C936" s="16"/>
      <c r="D936" s="17"/>
      <c r="E936" s="18"/>
      <c r="F936" s="126"/>
      <c r="G936" s="126"/>
      <c r="K936" s="16"/>
      <c r="L936" s="16"/>
      <c r="M936" s="17"/>
      <c r="N936" s="18"/>
      <c r="O936" s="124">
        <f ca="1">SUMIF('LIBRO DIARIO'!$H$10:$K$157,M933,'LIBRO DIARIO'!$J$10:$J$157)</f>
        <v>0</v>
      </c>
      <c r="P936" s="125">
        <f ca="1">SUMIF('LIBRO DIARIO'!$H$10:$K$157,M933,'LIBRO DIARIO'!$K$10:$K$157)</f>
        <v>0</v>
      </c>
      <c r="R936" s="16"/>
      <c r="S936" s="16"/>
      <c r="T936" s="17"/>
      <c r="U936" s="18"/>
      <c r="V936" s="126"/>
      <c r="W936" s="126"/>
      <c r="Y936" s="16"/>
      <c r="Z936" s="16"/>
      <c r="AA936" s="17"/>
      <c r="AB936" s="18"/>
      <c r="AC936" s="126"/>
      <c r="AD936" s="126"/>
    </row>
    <row r="937" spans="2:30" ht="15" x14ac:dyDescent="0.25">
      <c r="B937" s="16"/>
      <c r="C937" s="16"/>
      <c r="D937" s="17"/>
      <c r="E937" s="18"/>
      <c r="F937" s="126"/>
      <c r="G937" s="126"/>
      <c r="K937" s="16"/>
      <c r="L937" s="16"/>
      <c r="M937" s="17"/>
      <c r="N937" s="18"/>
      <c r="O937" s="126"/>
      <c r="P937" s="126"/>
      <c r="R937" s="16"/>
      <c r="S937" s="16"/>
      <c r="T937" s="17"/>
      <c r="U937" s="18"/>
      <c r="V937" s="126"/>
      <c r="W937" s="126"/>
      <c r="Y937" s="16"/>
      <c r="Z937" s="16"/>
      <c r="AA937" s="17"/>
      <c r="AB937" s="18"/>
      <c r="AC937" s="126"/>
      <c r="AD937" s="126"/>
    </row>
    <row r="938" spans="2:30" ht="15" x14ac:dyDescent="0.25">
      <c r="B938" s="16"/>
      <c r="C938" s="16"/>
      <c r="D938" s="17"/>
      <c r="E938" s="18"/>
      <c r="F938" s="126"/>
      <c r="G938" s="126"/>
      <c r="K938" s="16"/>
      <c r="L938" s="16"/>
      <c r="M938" s="17"/>
      <c r="N938" s="18"/>
      <c r="O938" s="126"/>
      <c r="P938" s="126"/>
      <c r="R938" s="16"/>
      <c r="S938" s="16"/>
      <c r="T938" s="17"/>
      <c r="U938" s="18"/>
      <c r="V938" s="126"/>
      <c r="W938" s="126"/>
      <c r="Y938" s="16"/>
      <c r="Z938" s="16"/>
      <c r="AA938" s="17"/>
      <c r="AB938" s="18"/>
      <c r="AC938" s="126"/>
      <c r="AD938" s="126"/>
    </row>
    <row r="939" spans="2:30" ht="15" x14ac:dyDescent="0.25">
      <c r="B939" s="16"/>
      <c r="C939" s="16"/>
      <c r="D939" s="17"/>
      <c r="E939" s="18"/>
      <c r="F939" s="126"/>
      <c r="G939" s="126"/>
      <c r="K939" s="16"/>
      <c r="L939" s="16"/>
      <c r="M939" s="17"/>
      <c r="N939" s="18"/>
      <c r="O939" s="126"/>
      <c r="P939" s="126"/>
      <c r="R939" s="16"/>
      <c r="S939" s="16"/>
      <c r="T939" s="17"/>
      <c r="U939" s="18"/>
      <c r="V939" s="126"/>
      <c r="W939" s="126"/>
      <c r="Y939" s="16"/>
      <c r="Z939" s="16"/>
      <c r="AA939" s="17"/>
      <c r="AB939" s="18"/>
      <c r="AC939" s="126"/>
      <c r="AD939" s="126"/>
    </row>
    <row r="940" spans="2:30" ht="15" x14ac:dyDescent="0.25">
      <c r="B940" s="16"/>
      <c r="C940" s="16"/>
      <c r="D940" s="17"/>
      <c r="E940" s="18"/>
      <c r="F940" s="126"/>
      <c r="G940" s="126"/>
      <c r="K940" s="16"/>
      <c r="L940" s="16"/>
      <c r="M940" s="17"/>
      <c r="N940" s="18"/>
      <c r="O940" s="126"/>
      <c r="P940" s="126"/>
      <c r="R940" s="16"/>
      <c r="S940" s="16"/>
      <c r="T940" s="17"/>
      <c r="U940" s="18"/>
      <c r="V940" s="126"/>
      <c r="W940" s="126"/>
      <c r="Y940" s="16"/>
      <c r="Z940" s="16"/>
      <c r="AA940" s="17"/>
      <c r="AB940" s="18"/>
      <c r="AC940" s="126"/>
      <c r="AD940" s="126"/>
    </row>
    <row r="941" spans="2:30" ht="15" x14ac:dyDescent="0.25">
      <c r="B941" s="16"/>
      <c r="C941" s="16"/>
      <c r="D941" s="17"/>
      <c r="E941" s="18"/>
      <c r="F941" s="126"/>
      <c r="G941" s="126"/>
      <c r="K941" s="16"/>
      <c r="L941" s="16"/>
      <c r="M941" s="17"/>
      <c r="N941" s="18"/>
      <c r="O941" s="126"/>
      <c r="P941" s="126"/>
      <c r="R941" s="16"/>
      <c r="S941" s="16"/>
      <c r="T941" s="17"/>
      <c r="U941" s="18"/>
      <c r="V941" s="126"/>
      <c r="W941" s="126"/>
      <c r="Y941" s="16"/>
      <c r="Z941" s="16"/>
      <c r="AA941" s="17"/>
      <c r="AB941" s="18"/>
      <c r="AC941" s="126"/>
      <c r="AD941" s="126"/>
    </row>
    <row r="942" spans="2:30" ht="15" x14ac:dyDescent="0.25">
      <c r="B942" s="16"/>
      <c r="C942" s="16"/>
      <c r="D942" s="17"/>
      <c r="E942" s="18"/>
      <c r="F942" s="126"/>
      <c r="G942" s="126"/>
      <c r="K942" s="16"/>
      <c r="L942" s="16"/>
      <c r="M942" s="17"/>
      <c r="N942" s="18"/>
      <c r="O942" s="126"/>
      <c r="P942" s="126"/>
      <c r="R942" s="16"/>
      <c r="S942" s="16"/>
      <c r="T942" s="17"/>
      <c r="U942" s="18"/>
      <c r="V942" s="126"/>
      <c r="W942" s="126"/>
      <c r="Y942" s="16"/>
      <c r="Z942" s="16"/>
      <c r="AA942" s="17"/>
      <c r="AB942" s="18"/>
      <c r="AC942" s="126"/>
      <c r="AD942" s="126"/>
    </row>
    <row r="943" spans="2:30" ht="15" x14ac:dyDescent="0.25">
      <c r="B943" s="17"/>
      <c r="C943" s="19"/>
      <c r="D943" s="19"/>
      <c r="E943" s="18" t="s">
        <v>102</v>
      </c>
      <c r="F943" s="126"/>
      <c r="G943" s="126"/>
      <c r="K943" s="16"/>
      <c r="L943" s="16"/>
      <c r="M943" s="17"/>
      <c r="N943" s="18"/>
      <c r="O943" s="126"/>
      <c r="P943" s="126"/>
      <c r="R943" s="16"/>
      <c r="S943" s="16"/>
      <c r="T943" s="17"/>
      <c r="U943" s="18"/>
      <c r="V943" s="126"/>
      <c r="W943" s="126"/>
      <c r="Y943" s="17"/>
      <c r="Z943" s="19"/>
      <c r="AA943" s="19"/>
      <c r="AB943" s="18" t="s">
        <v>102</v>
      </c>
      <c r="AC943" s="126"/>
      <c r="AD943" s="126"/>
    </row>
    <row r="944" spans="2:30" ht="15" x14ac:dyDescent="0.25">
      <c r="B944" s="170"/>
      <c r="C944" s="170"/>
      <c r="D944" s="170"/>
      <c r="E944" s="170"/>
      <c r="F944" s="170"/>
      <c r="G944" s="170"/>
      <c r="K944" s="16"/>
      <c r="L944" s="16"/>
      <c r="M944" s="17"/>
      <c r="N944" s="18"/>
      <c r="O944" s="126"/>
      <c r="P944" s="126"/>
      <c r="R944" s="17"/>
      <c r="S944" s="19"/>
      <c r="T944" s="19"/>
      <c r="U944" s="18" t="s">
        <v>102</v>
      </c>
      <c r="V944" s="126"/>
      <c r="W944" s="126"/>
      <c r="Y944" s="170"/>
      <c r="Z944" s="170"/>
      <c r="AA944" s="170"/>
      <c r="AB944" s="170"/>
      <c r="AC944" s="170"/>
      <c r="AD944" s="170"/>
    </row>
    <row r="945" spans="2:30" ht="15" x14ac:dyDescent="0.25">
      <c r="B945" s="10" t="s">
        <v>93</v>
      </c>
      <c r="C945" s="115"/>
      <c r="D945" s="5"/>
      <c r="E945" s="4"/>
      <c r="F945" s="20" t="s">
        <v>103</v>
      </c>
      <c r="G945" s="117" t="s">
        <v>161</v>
      </c>
      <c r="K945" s="17"/>
      <c r="L945" s="19"/>
      <c r="M945" s="19"/>
      <c r="N945" s="18" t="s">
        <v>102</v>
      </c>
      <c r="O945" s="126"/>
      <c r="P945" s="126"/>
      <c r="Y945" s="10" t="s">
        <v>93</v>
      </c>
      <c r="Z945" s="115"/>
      <c r="AA945" s="5"/>
      <c r="AB945" s="4"/>
      <c r="AC945" s="20" t="s">
        <v>103</v>
      </c>
      <c r="AD945" s="117" t="s">
        <v>161</v>
      </c>
    </row>
    <row r="946" spans="2:30" x14ac:dyDescent="0.2">
      <c r="B946" s="10" t="s">
        <v>94</v>
      </c>
      <c r="C946" s="115"/>
      <c r="D946" s="5"/>
      <c r="E946" s="10"/>
      <c r="F946" s="6"/>
      <c r="G946" s="7"/>
      <c r="K946" s="170"/>
      <c r="L946" s="170"/>
      <c r="M946" s="170"/>
      <c r="N946" s="170"/>
      <c r="O946" s="170"/>
      <c r="P946" s="170"/>
      <c r="R946" s="10" t="s">
        <v>93</v>
      </c>
      <c r="S946" s="115"/>
      <c r="T946" s="5"/>
      <c r="U946" s="4"/>
      <c r="V946" s="20" t="s">
        <v>103</v>
      </c>
      <c r="W946" s="117" t="s">
        <v>161</v>
      </c>
      <c r="Y946" s="10" t="s">
        <v>94</v>
      </c>
      <c r="Z946" s="115"/>
      <c r="AA946" s="5"/>
      <c r="AB946" s="10"/>
      <c r="AC946" s="6"/>
      <c r="AD946" s="7"/>
    </row>
    <row r="947" spans="2:30" ht="13.5" thickBot="1" x14ac:dyDescent="0.25">
      <c r="B947" s="10" t="s">
        <v>96</v>
      </c>
      <c r="C947" s="10"/>
      <c r="D947" s="4"/>
      <c r="E947" s="123"/>
      <c r="F947" s="12"/>
      <c r="G947" s="13"/>
      <c r="K947" s="10" t="s">
        <v>93</v>
      </c>
      <c r="L947" s="115"/>
      <c r="M947" s="5"/>
      <c r="N947" s="4"/>
      <c r="O947" s="20" t="s">
        <v>103</v>
      </c>
      <c r="P947" s="117" t="s">
        <v>161</v>
      </c>
      <c r="R947" s="10" t="s">
        <v>94</v>
      </c>
      <c r="S947" s="115"/>
      <c r="T947" s="5"/>
      <c r="U947" s="10"/>
      <c r="V947" s="6"/>
      <c r="W947" s="7"/>
      <c r="Y947" s="10" t="s">
        <v>96</v>
      </c>
      <c r="Z947" s="10"/>
      <c r="AA947" s="4"/>
      <c r="AB947" s="123"/>
      <c r="AC947" s="12"/>
      <c r="AD947" s="13"/>
    </row>
    <row r="948" spans="2:30" ht="13.5" thickBot="1" x14ac:dyDescent="0.25">
      <c r="B948" s="2"/>
      <c r="C948" s="2"/>
      <c r="D948" s="134">
        <v>0</v>
      </c>
      <c r="E948" s="116" t="e">
        <f>VLOOKUP(D948,'PLAN CONT'!$B$3:$C$1423,2,0)</f>
        <v>#N/A</v>
      </c>
      <c r="F948" s="9"/>
      <c r="G948" s="8"/>
      <c r="K948" s="10" t="s">
        <v>94</v>
      </c>
      <c r="L948" s="115"/>
      <c r="M948" s="5"/>
      <c r="N948" s="10"/>
      <c r="O948" s="6"/>
      <c r="P948" s="7"/>
      <c r="R948" s="10" t="s">
        <v>96</v>
      </c>
      <c r="S948" s="10"/>
      <c r="T948" s="4"/>
      <c r="U948" s="123"/>
      <c r="V948" s="12"/>
      <c r="W948" s="13"/>
      <c r="Y948" s="2"/>
      <c r="Z948" s="2"/>
      <c r="AA948" s="134">
        <v>0</v>
      </c>
      <c r="AB948" s="116" t="e">
        <f>VLOOKUP(AA948,'PLAN CONT'!$B$3:$C$1423,2,0)</f>
        <v>#N/A</v>
      </c>
      <c r="AC948" s="9"/>
      <c r="AD948" s="8"/>
    </row>
    <row r="949" spans="2:30" ht="13.5" thickBot="1" x14ac:dyDescent="0.25">
      <c r="B949" s="1091" t="s">
        <v>100</v>
      </c>
      <c r="C949" s="1093" t="s">
        <v>101</v>
      </c>
      <c r="D949" s="1095" t="s">
        <v>97</v>
      </c>
      <c r="E949" s="1096"/>
      <c r="F949" s="1098" t="s">
        <v>98</v>
      </c>
      <c r="G949" s="1099"/>
      <c r="K949" s="10" t="s">
        <v>96</v>
      </c>
      <c r="L949" s="10"/>
      <c r="M949" s="4"/>
      <c r="N949" s="123"/>
      <c r="O949" s="12"/>
      <c r="P949" s="13"/>
      <c r="R949" s="2"/>
      <c r="S949" s="2"/>
      <c r="T949" s="134">
        <v>0</v>
      </c>
      <c r="U949" s="116" t="e">
        <f>VLOOKUP(T949,'PLAN CONT'!$B$3:$C$1423,2,0)</f>
        <v>#N/A</v>
      </c>
      <c r="V949" s="9"/>
      <c r="W949" s="8"/>
      <c r="Y949" s="1091" t="s">
        <v>100</v>
      </c>
      <c r="Z949" s="1093" t="s">
        <v>101</v>
      </c>
      <c r="AA949" s="1095" t="s">
        <v>97</v>
      </c>
      <c r="AB949" s="1096"/>
      <c r="AC949" s="1098" t="s">
        <v>98</v>
      </c>
      <c r="AD949" s="1099"/>
    </row>
    <row r="950" spans="2:30" ht="13.5" thickBot="1" x14ac:dyDescent="0.25">
      <c r="B950" s="1092"/>
      <c r="C950" s="1094"/>
      <c r="D950" s="1095"/>
      <c r="E950" s="1097"/>
      <c r="F950" s="133" t="s">
        <v>28</v>
      </c>
      <c r="G950" s="551" t="s">
        <v>29</v>
      </c>
      <c r="K950" s="2"/>
      <c r="L950" s="2"/>
      <c r="M950" s="134">
        <v>0</v>
      </c>
      <c r="N950" s="116" t="e">
        <f>VLOOKUP(M950,'PLAN CONT'!$B$3:$C$1423,2,0)</f>
        <v>#N/A</v>
      </c>
      <c r="O950" s="9"/>
      <c r="P950" s="8"/>
      <c r="R950" s="1091" t="s">
        <v>100</v>
      </c>
      <c r="S950" s="1093" t="s">
        <v>101</v>
      </c>
      <c r="T950" s="1095" t="s">
        <v>97</v>
      </c>
      <c r="U950" s="1096"/>
      <c r="V950" s="1098" t="s">
        <v>98</v>
      </c>
      <c r="W950" s="1099"/>
      <c r="Y950" s="1092"/>
      <c r="Z950" s="1094"/>
      <c r="AA950" s="1095"/>
      <c r="AB950" s="1097"/>
      <c r="AC950" s="133" t="s">
        <v>28</v>
      </c>
      <c r="AD950" s="551" t="s">
        <v>29</v>
      </c>
    </row>
    <row r="951" spans="2:30" ht="15" x14ac:dyDescent="0.25">
      <c r="B951" s="16"/>
      <c r="C951" s="16"/>
      <c r="D951" s="17"/>
      <c r="E951" s="18"/>
      <c r="F951" s="124">
        <f ca="1">SUMIF('LIBRO DIARIO'!$H$10:$K$157,D948,'LIBRO DIARIO'!$J$10:$J$157)</f>
        <v>0</v>
      </c>
      <c r="G951" s="125">
        <f ca="1">SUMIF('LIBRO DIARIO'!$H$10:$K$157,D948,'LIBRO DIARIO'!$K$10:$K$157)</f>
        <v>0</v>
      </c>
      <c r="K951" s="1091" t="s">
        <v>100</v>
      </c>
      <c r="L951" s="1093" t="s">
        <v>101</v>
      </c>
      <c r="M951" s="1095" t="s">
        <v>97</v>
      </c>
      <c r="N951" s="1096"/>
      <c r="O951" s="1098" t="s">
        <v>98</v>
      </c>
      <c r="P951" s="1099"/>
      <c r="R951" s="1092"/>
      <c r="S951" s="1094"/>
      <c r="T951" s="1095"/>
      <c r="U951" s="1097"/>
      <c r="V951" s="133" t="s">
        <v>28</v>
      </c>
      <c r="W951" s="551" t="s">
        <v>29</v>
      </c>
      <c r="Y951" s="16"/>
      <c r="Z951" s="16"/>
      <c r="AA951" s="17"/>
      <c r="AB951" s="18"/>
      <c r="AC951" s="124">
        <f ca="1">SUMIF('LIBRO DIARIO'!$H$10:$K$157,AA948,'LIBRO DIARIO'!$J$10:$J$157)</f>
        <v>0</v>
      </c>
      <c r="AD951" s="125">
        <f ca="1">SUMIF('LIBRO DIARIO'!$H$10:$K$157,AA948,'LIBRO DIARIO'!$K$10:$K$157)</f>
        <v>0</v>
      </c>
    </row>
    <row r="952" spans="2:30" ht="15" x14ac:dyDescent="0.25">
      <c r="B952" s="16"/>
      <c r="C952" s="16"/>
      <c r="D952" s="17"/>
      <c r="E952" s="18"/>
      <c r="F952" s="126"/>
      <c r="G952" s="126"/>
      <c r="K952" s="1092"/>
      <c r="L952" s="1094"/>
      <c r="M952" s="1095"/>
      <c r="N952" s="1097"/>
      <c r="O952" s="133" t="s">
        <v>28</v>
      </c>
      <c r="P952" s="551" t="s">
        <v>29</v>
      </c>
      <c r="R952" s="16"/>
      <c r="S952" s="16"/>
      <c r="T952" s="17"/>
      <c r="U952" s="18"/>
      <c r="V952" s="124">
        <f ca="1">SUMIF('LIBRO DIARIO'!$H$10:$K$157,T949,'LIBRO DIARIO'!$J$10:$J$157)</f>
        <v>0</v>
      </c>
      <c r="W952" s="125">
        <f ca="1">SUMIF('LIBRO DIARIO'!$H$10:$K$157,T949,'LIBRO DIARIO'!$K$10:$K$157)</f>
        <v>0</v>
      </c>
      <c r="Y952" s="16"/>
      <c r="Z952" s="16"/>
      <c r="AA952" s="17"/>
      <c r="AB952" s="18"/>
      <c r="AC952" s="126"/>
      <c r="AD952" s="126"/>
    </row>
    <row r="953" spans="2:30" ht="15" x14ac:dyDescent="0.25">
      <c r="B953" s="16"/>
      <c r="C953" s="16"/>
      <c r="D953" s="17"/>
      <c r="E953" s="18"/>
      <c r="F953" s="126"/>
      <c r="G953" s="126"/>
      <c r="K953" s="16"/>
      <c r="L953" s="16"/>
      <c r="M953" s="17"/>
      <c r="N953" s="18"/>
      <c r="O953" s="124">
        <f ca="1">SUMIF('LIBRO DIARIO'!$H$10:$K$157,M950,'LIBRO DIARIO'!$J$10:$J$157)</f>
        <v>0</v>
      </c>
      <c r="P953" s="125">
        <f ca="1">SUMIF('LIBRO DIARIO'!$H$10:$K$157,M950,'LIBRO DIARIO'!$K$10:$K$157)</f>
        <v>0</v>
      </c>
      <c r="R953" s="16"/>
      <c r="S953" s="16"/>
      <c r="T953" s="17"/>
      <c r="U953" s="18"/>
      <c r="V953" s="126"/>
      <c r="W953" s="126"/>
      <c r="Y953" s="16"/>
      <c r="Z953" s="16"/>
      <c r="AA953" s="17"/>
      <c r="AB953" s="18"/>
      <c r="AC953" s="126"/>
      <c r="AD953" s="126"/>
    </row>
    <row r="954" spans="2:30" ht="15" x14ac:dyDescent="0.25">
      <c r="B954" s="16"/>
      <c r="C954" s="16"/>
      <c r="D954" s="17"/>
      <c r="E954" s="18"/>
      <c r="F954" s="126"/>
      <c r="G954" s="126"/>
      <c r="K954" s="16"/>
      <c r="L954" s="16"/>
      <c r="M954" s="17"/>
      <c r="N954" s="18"/>
      <c r="O954" s="126"/>
      <c r="P954" s="126"/>
      <c r="R954" s="16"/>
      <c r="S954" s="16"/>
      <c r="T954" s="17"/>
      <c r="U954" s="18"/>
      <c r="V954" s="126"/>
      <c r="W954" s="126"/>
      <c r="Y954" s="16"/>
      <c r="Z954" s="16"/>
      <c r="AA954" s="17"/>
      <c r="AB954" s="18"/>
      <c r="AC954" s="126"/>
      <c r="AD954" s="126"/>
    </row>
    <row r="955" spans="2:30" ht="15" x14ac:dyDescent="0.25">
      <c r="B955" s="16"/>
      <c r="C955" s="16"/>
      <c r="D955" s="17"/>
      <c r="E955" s="18"/>
      <c r="F955" s="126"/>
      <c r="G955" s="126"/>
      <c r="K955" s="16"/>
      <c r="L955" s="16"/>
      <c r="M955" s="17"/>
      <c r="N955" s="18"/>
      <c r="O955" s="126"/>
      <c r="P955" s="126"/>
      <c r="R955" s="16"/>
      <c r="S955" s="16"/>
      <c r="T955" s="17"/>
      <c r="U955" s="18"/>
      <c r="V955" s="126"/>
      <c r="W955" s="126"/>
      <c r="Y955" s="16"/>
      <c r="Z955" s="16"/>
      <c r="AA955" s="17"/>
      <c r="AB955" s="18"/>
      <c r="AC955" s="126"/>
      <c r="AD955" s="126"/>
    </row>
    <row r="956" spans="2:30" ht="15" x14ac:dyDescent="0.25">
      <c r="B956" s="16"/>
      <c r="C956" s="16"/>
      <c r="D956" s="17"/>
      <c r="E956" s="18"/>
      <c r="F956" s="126"/>
      <c r="G956" s="126"/>
      <c r="K956" s="16"/>
      <c r="L956" s="16"/>
      <c r="M956" s="17"/>
      <c r="N956" s="18"/>
      <c r="O956" s="126"/>
      <c r="P956" s="126"/>
      <c r="R956" s="16"/>
      <c r="S956" s="16"/>
      <c r="T956" s="17"/>
      <c r="U956" s="18"/>
      <c r="V956" s="126"/>
      <c r="W956" s="126"/>
      <c r="Y956" s="16"/>
      <c r="Z956" s="16"/>
      <c r="AA956" s="17"/>
      <c r="AB956" s="18"/>
      <c r="AC956" s="126"/>
      <c r="AD956" s="126"/>
    </row>
    <row r="957" spans="2:30" ht="15" x14ac:dyDescent="0.25">
      <c r="B957" s="16"/>
      <c r="C957" s="16"/>
      <c r="D957" s="17"/>
      <c r="E957" s="18"/>
      <c r="F957" s="126"/>
      <c r="G957" s="126"/>
      <c r="K957" s="16"/>
      <c r="L957" s="16"/>
      <c r="M957" s="17"/>
      <c r="N957" s="18"/>
      <c r="O957" s="126"/>
      <c r="P957" s="126"/>
      <c r="R957" s="16"/>
      <c r="S957" s="16"/>
      <c r="T957" s="17"/>
      <c r="U957" s="18"/>
      <c r="V957" s="126"/>
      <c r="W957" s="126"/>
      <c r="Y957" s="16"/>
      <c r="Z957" s="16"/>
      <c r="AA957" s="17"/>
      <c r="AB957" s="18"/>
      <c r="AC957" s="126"/>
      <c r="AD957" s="126"/>
    </row>
    <row r="958" spans="2:30" ht="15" x14ac:dyDescent="0.25">
      <c r="B958" s="16"/>
      <c r="C958" s="16"/>
      <c r="D958" s="17"/>
      <c r="E958" s="18"/>
      <c r="F958" s="126"/>
      <c r="G958" s="126"/>
      <c r="K958" s="16"/>
      <c r="L958" s="16"/>
      <c r="M958" s="17"/>
      <c r="N958" s="18"/>
      <c r="O958" s="126"/>
      <c r="P958" s="126"/>
      <c r="R958" s="16"/>
      <c r="S958" s="16"/>
      <c r="T958" s="17"/>
      <c r="U958" s="18"/>
      <c r="V958" s="126"/>
      <c r="W958" s="126"/>
      <c r="Y958" s="16"/>
      <c r="Z958" s="16"/>
      <c r="AA958" s="17"/>
      <c r="AB958" s="18"/>
      <c r="AC958" s="126"/>
      <c r="AD958" s="126"/>
    </row>
    <row r="959" spans="2:30" ht="15" x14ac:dyDescent="0.25">
      <c r="B959" s="16"/>
      <c r="C959" s="16"/>
      <c r="D959" s="17"/>
      <c r="E959" s="18"/>
      <c r="F959" s="126"/>
      <c r="G959" s="126"/>
      <c r="K959" s="16"/>
      <c r="L959" s="16"/>
      <c r="M959" s="17"/>
      <c r="N959" s="18"/>
      <c r="O959" s="126"/>
      <c r="P959" s="126"/>
      <c r="R959" s="16"/>
      <c r="S959" s="16"/>
      <c r="T959" s="17"/>
      <c r="U959" s="18"/>
      <c r="V959" s="126"/>
      <c r="W959" s="126"/>
      <c r="Y959" s="16"/>
      <c r="Z959" s="16"/>
      <c r="AA959" s="17"/>
      <c r="AB959" s="18"/>
      <c r="AC959" s="126"/>
      <c r="AD959" s="126"/>
    </row>
    <row r="960" spans="2:30" ht="15" x14ac:dyDescent="0.25">
      <c r="B960" s="17"/>
      <c r="C960" s="19"/>
      <c r="D960" s="19"/>
      <c r="E960" s="18" t="s">
        <v>102</v>
      </c>
      <c r="F960" s="126"/>
      <c r="G960" s="126"/>
      <c r="K960" s="16"/>
      <c r="L960" s="16"/>
      <c r="M960" s="17"/>
      <c r="N960" s="18"/>
      <c r="O960" s="126"/>
      <c r="P960" s="126"/>
      <c r="R960" s="16"/>
      <c r="S960" s="16"/>
      <c r="T960" s="17"/>
      <c r="U960" s="18"/>
      <c r="V960" s="126"/>
      <c r="W960" s="126"/>
      <c r="Y960" s="17"/>
      <c r="Z960" s="19"/>
      <c r="AA960" s="19"/>
      <c r="AB960" s="18" t="s">
        <v>102</v>
      </c>
      <c r="AC960" s="126"/>
      <c r="AD960" s="126"/>
    </row>
    <row r="961" spans="2:30" ht="15" x14ac:dyDescent="0.25">
      <c r="B961" s="170"/>
      <c r="C961" s="170"/>
      <c r="D961" s="170"/>
      <c r="E961" s="170"/>
      <c r="F961" s="170"/>
      <c r="G961" s="170"/>
      <c r="K961" s="16"/>
      <c r="L961" s="16"/>
      <c r="M961" s="17"/>
      <c r="N961" s="18"/>
      <c r="O961" s="126"/>
      <c r="P961" s="126"/>
      <c r="R961" s="17"/>
      <c r="S961" s="19"/>
      <c r="T961" s="19"/>
      <c r="U961" s="18" t="s">
        <v>102</v>
      </c>
      <c r="V961" s="126"/>
      <c r="W961" s="126"/>
      <c r="Y961" s="170"/>
      <c r="Z961" s="170"/>
      <c r="AA961" s="170"/>
      <c r="AB961" s="170"/>
      <c r="AC961" s="170"/>
      <c r="AD961" s="170"/>
    </row>
    <row r="962" spans="2:30" ht="15" x14ac:dyDescent="0.25">
      <c r="B962" s="10" t="s">
        <v>93</v>
      </c>
      <c r="C962" s="115"/>
      <c r="D962" s="5"/>
      <c r="E962" s="4"/>
      <c r="F962" s="20" t="s">
        <v>103</v>
      </c>
      <c r="G962" s="117" t="s">
        <v>161</v>
      </c>
      <c r="K962" s="17"/>
      <c r="L962" s="19"/>
      <c r="M962" s="19"/>
      <c r="N962" s="18" t="s">
        <v>102</v>
      </c>
      <c r="O962" s="126"/>
      <c r="P962" s="126"/>
      <c r="Y962" s="10" t="s">
        <v>93</v>
      </c>
      <c r="Z962" s="115"/>
      <c r="AA962" s="5"/>
      <c r="AB962" s="4"/>
      <c r="AC962" s="20" t="s">
        <v>103</v>
      </c>
      <c r="AD962" s="117" t="s">
        <v>161</v>
      </c>
    </row>
    <row r="963" spans="2:30" x14ac:dyDescent="0.2">
      <c r="B963" s="10" t="s">
        <v>94</v>
      </c>
      <c r="C963" s="115"/>
      <c r="D963" s="5"/>
      <c r="E963" s="10"/>
      <c r="F963" s="6"/>
      <c r="G963" s="7"/>
      <c r="K963" s="170"/>
      <c r="L963" s="170"/>
      <c r="M963" s="170"/>
      <c r="N963" s="170"/>
      <c r="O963" s="170"/>
      <c r="P963" s="170"/>
      <c r="R963" s="10" t="s">
        <v>93</v>
      </c>
      <c r="S963" s="115"/>
      <c r="T963" s="5"/>
      <c r="U963" s="4"/>
      <c r="V963" s="20" t="s">
        <v>103</v>
      </c>
      <c r="W963" s="117" t="s">
        <v>161</v>
      </c>
      <c r="Y963" s="10" t="s">
        <v>94</v>
      </c>
      <c r="Z963" s="115"/>
      <c r="AA963" s="5"/>
      <c r="AB963" s="10"/>
      <c r="AC963" s="6"/>
      <c r="AD963" s="7"/>
    </row>
    <row r="964" spans="2:30" ht="13.5" thickBot="1" x14ac:dyDescent="0.25">
      <c r="B964" s="10" t="s">
        <v>96</v>
      </c>
      <c r="C964" s="10"/>
      <c r="D964" s="4"/>
      <c r="E964" s="123"/>
      <c r="F964" s="12"/>
      <c r="G964" s="13"/>
      <c r="K964" s="10" t="s">
        <v>93</v>
      </c>
      <c r="L964" s="115"/>
      <c r="M964" s="5"/>
      <c r="N964" s="4"/>
      <c r="O964" s="20" t="s">
        <v>103</v>
      </c>
      <c r="P964" s="117" t="s">
        <v>161</v>
      </c>
      <c r="R964" s="10" t="s">
        <v>94</v>
      </c>
      <c r="S964" s="115"/>
      <c r="T964" s="5"/>
      <c r="U964" s="10"/>
      <c r="V964" s="6"/>
      <c r="W964" s="7"/>
      <c r="Y964" s="10" t="s">
        <v>96</v>
      </c>
      <c r="Z964" s="10"/>
      <c r="AA964" s="4"/>
      <c r="AB964" s="123"/>
      <c r="AC964" s="12"/>
      <c r="AD964" s="13"/>
    </row>
    <row r="965" spans="2:30" ht="13.5" thickBot="1" x14ac:dyDescent="0.25">
      <c r="B965" s="2"/>
      <c r="C965" s="2"/>
      <c r="D965" s="134">
        <v>0</v>
      </c>
      <c r="E965" s="116" t="e">
        <f>VLOOKUP(D965,'PLAN CONT'!$B$3:$C$1423,2,0)</f>
        <v>#N/A</v>
      </c>
      <c r="F965" s="9"/>
      <c r="G965" s="8"/>
      <c r="K965" s="10" t="s">
        <v>94</v>
      </c>
      <c r="L965" s="115"/>
      <c r="M965" s="5"/>
      <c r="N965" s="10"/>
      <c r="O965" s="6"/>
      <c r="P965" s="7"/>
      <c r="R965" s="10" t="s">
        <v>96</v>
      </c>
      <c r="S965" s="10"/>
      <c r="T965" s="4"/>
      <c r="U965" s="123"/>
      <c r="V965" s="12"/>
      <c r="W965" s="13"/>
      <c r="Y965" s="2"/>
      <c r="Z965" s="2"/>
      <c r="AA965" s="134">
        <v>0</v>
      </c>
      <c r="AB965" s="116" t="e">
        <f>VLOOKUP(AA965,'PLAN CONT'!$B$3:$C$1423,2,0)</f>
        <v>#N/A</v>
      </c>
      <c r="AC965" s="9"/>
      <c r="AD965" s="8"/>
    </row>
    <row r="966" spans="2:30" ht="13.5" thickBot="1" x14ac:dyDescent="0.25">
      <c r="B966" s="1091" t="s">
        <v>100</v>
      </c>
      <c r="C966" s="1093" t="s">
        <v>101</v>
      </c>
      <c r="D966" s="1095" t="s">
        <v>97</v>
      </c>
      <c r="E966" s="1096"/>
      <c r="F966" s="1098" t="s">
        <v>98</v>
      </c>
      <c r="G966" s="1099"/>
      <c r="K966" s="10" t="s">
        <v>96</v>
      </c>
      <c r="L966" s="10"/>
      <c r="M966" s="4"/>
      <c r="N966" s="123"/>
      <c r="O966" s="12"/>
      <c r="P966" s="13"/>
      <c r="R966" s="2"/>
      <c r="S966" s="2"/>
      <c r="T966" s="134">
        <v>0</v>
      </c>
      <c r="U966" s="116" t="e">
        <f>VLOOKUP(T966,'PLAN CONT'!$B$3:$C$1423,2,0)</f>
        <v>#N/A</v>
      </c>
      <c r="V966" s="9"/>
      <c r="W966" s="8"/>
      <c r="Y966" s="1091" t="s">
        <v>100</v>
      </c>
      <c r="Z966" s="1093" t="s">
        <v>101</v>
      </c>
      <c r="AA966" s="1095" t="s">
        <v>97</v>
      </c>
      <c r="AB966" s="1096"/>
      <c r="AC966" s="1098" t="s">
        <v>98</v>
      </c>
      <c r="AD966" s="1099"/>
    </row>
    <row r="967" spans="2:30" ht="13.5" thickBot="1" x14ac:dyDescent="0.25">
      <c r="B967" s="1092"/>
      <c r="C967" s="1094"/>
      <c r="D967" s="1095"/>
      <c r="E967" s="1097"/>
      <c r="F967" s="133" t="s">
        <v>28</v>
      </c>
      <c r="G967" s="551" t="s">
        <v>29</v>
      </c>
      <c r="K967" s="2"/>
      <c r="L967" s="2"/>
      <c r="M967" s="134">
        <v>0</v>
      </c>
      <c r="N967" s="116" t="e">
        <f>VLOOKUP(M967,'PLAN CONT'!$B$3:$C$1423,2,0)</f>
        <v>#N/A</v>
      </c>
      <c r="O967" s="9"/>
      <c r="P967" s="8"/>
      <c r="R967" s="1091" t="s">
        <v>100</v>
      </c>
      <c r="S967" s="1093" t="s">
        <v>101</v>
      </c>
      <c r="T967" s="1095" t="s">
        <v>97</v>
      </c>
      <c r="U967" s="1096"/>
      <c r="V967" s="1098" t="s">
        <v>98</v>
      </c>
      <c r="W967" s="1099"/>
      <c r="Y967" s="1092"/>
      <c r="Z967" s="1094"/>
      <c r="AA967" s="1095"/>
      <c r="AB967" s="1097"/>
      <c r="AC967" s="133" t="s">
        <v>28</v>
      </c>
      <c r="AD967" s="551" t="s">
        <v>29</v>
      </c>
    </row>
    <row r="968" spans="2:30" ht="15" x14ac:dyDescent="0.25">
      <c r="B968" s="16"/>
      <c r="C968" s="16"/>
      <c r="D968" s="17"/>
      <c r="E968" s="18"/>
      <c r="F968" s="124">
        <f ca="1">SUMIF('LIBRO DIARIO'!$H$10:$K$157,D965,'LIBRO DIARIO'!$J$10:$J$157)</f>
        <v>0</v>
      </c>
      <c r="G968" s="125">
        <f ca="1">SUMIF('LIBRO DIARIO'!$H$10:$K$157,D965,'LIBRO DIARIO'!$K$10:$K$157)</f>
        <v>0</v>
      </c>
      <c r="K968" s="1091" t="s">
        <v>100</v>
      </c>
      <c r="L968" s="1093" t="s">
        <v>101</v>
      </c>
      <c r="M968" s="1095" t="s">
        <v>97</v>
      </c>
      <c r="N968" s="1096"/>
      <c r="O968" s="1098" t="s">
        <v>98</v>
      </c>
      <c r="P968" s="1099"/>
      <c r="R968" s="1092"/>
      <c r="S968" s="1094"/>
      <c r="T968" s="1095"/>
      <c r="U968" s="1097"/>
      <c r="V968" s="133" t="s">
        <v>28</v>
      </c>
      <c r="W968" s="551" t="s">
        <v>29</v>
      </c>
      <c r="Y968" s="16"/>
      <c r="Z968" s="16"/>
      <c r="AA968" s="17"/>
      <c r="AB968" s="18"/>
      <c r="AC968" s="124">
        <f ca="1">SUMIF('LIBRO DIARIO'!$H$10:$K$157,AA965,'LIBRO DIARIO'!$J$10:$J$157)</f>
        <v>0</v>
      </c>
      <c r="AD968" s="125">
        <f ca="1">SUMIF('LIBRO DIARIO'!$H$10:$K$157,AA965,'LIBRO DIARIO'!$K$10:$K$157)</f>
        <v>0</v>
      </c>
    </row>
    <row r="969" spans="2:30" ht="15" x14ac:dyDescent="0.25">
      <c r="B969" s="16"/>
      <c r="C969" s="16"/>
      <c r="D969" s="17"/>
      <c r="E969" s="18"/>
      <c r="F969" s="126"/>
      <c r="G969" s="126"/>
      <c r="K969" s="1092"/>
      <c r="L969" s="1094"/>
      <c r="M969" s="1095"/>
      <c r="N969" s="1097"/>
      <c r="O969" s="133" t="s">
        <v>28</v>
      </c>
      <c r="P969" s="551" t="s">
        <v>29</v>
      </c>
      <c r="R969" s="16"/>
      <c r="S969" s="16"/>
      <c r="T969" s="17"/>
      <c r="U969" s="18"/>
      <c r="V969" s="124">
        <f ca="1">SUMIF('LIBRO DIARIO'!$H$10:$K$157,T966,'LIBRO DIARIO'!$J$10:$J$157)</f>
        <v>0</v>
      </c>
      <c r="W969" s="125">
        <f ca="1">SUMIF('LIBRO DIARIO'!$H$10:$K$157,T966,'LIBRO DIARIO'!$K$10:$K$157)</f>
        <v>0</v>
      </c>
      <c r="Y969" s="16"/>
      <c r="Z969" s="16"/>
      <c r="AA969" s="17"/>
      <c r="AB969" s="18"/>
      <c r="AC969" s="126"/>
      <c r="AD969" s="126"/>
    </row>
    <row r="970" spans="2:30" ht="15" x14ac:dyDescent="0.25">
      <c r="B970" s="16"/>
      <c r="C970" s="16"/>
      <c r="D970" s="17"/>
      <c r="E970" s="18"/>
      <c r="F970" s="126"/>
      <c r="G970" s="126"/>
      <c r="K970" s="16"/>
      <c r="L970" s="16"/>
      <c r="M970" s="17"/>
      <c r="N970" s="18"/>
      <c r="O970" s="124">
        <f ca="1">SUMIF('LIBRO DIARIO'!$H$10:$K$157,M967,'LIBRO DIARIO'!$J$10:$J$157)</f>
        <v>0</v>
      </c>
      <c r="P970" s="125">
        <f ca="1">SUMIF('LIBRO DIARIO'!$H$10:$K$157,M967,'LIBRO DIARIO'!$K$10:$K$157)</f>
        <v>0</v>
      </c>
      <c r="R970" s="16"/>
      <c r="S970" s="16"/>
      <c r="T970" s="17"/>
      <c r="U970" s="18"/>
      <c r="V970" s="126"/>
      <c r="W970" s="126"/>
      <c r="Y970" s="16"/>
      <c r="Z970" s="16"/>
      <c r="AA970" s="17"/>
      <c r="AB970" s="18"/>
      <c r="AC970" s="126"/>
      <c r="AD970" s="126"/>
    </row>
    <row r="971" spans="2:30" ht="15" x14ac:dyDescent="0.25">
      <c r="B971" s="16"/>
      <c r="C971" s="16"/>
      <c r="D971" s="17"/>
      <c r="E971" s="18"/>
      <c r="F971" s="126"/>
      <c r="G971" s="126"/>
      <c r="K971" s="16"/>
      <c r="L971" s="16"/>
      <c r="M971" s="17"/>
      <c r="N971" s="18"/>
      <c r="O971" s="126"/>
      <c r="P971" s="126"/>
      <c r="R971" s="16"/>
      <c r="S971" s="16"/>
      <c r="T971" s="17"/>
      <c r="U971" s="18"/>
      <c r="V971" s="126"/>
      <c r="W971" s="126"/>
      <c r="Y971" s="16"/>
      <c r="Z971" s="16"/>
      <c r="AA971" s="17"/>
      <c r="AB971" s="18"/>
      <c r="AC971" s="126"/>
      <c r="AD971" s="126"/>
    </row>
    <row r="972" spans="2:30" ht="15" x14ac:dyDescent="0.25">
      <c r="B972" s="16"/>
      <c r="C972" s="16"/>
      <c r="D972" s="17"/>
      <c r="E972" s="18"/>
      <c r="F972" s="126"/>
      <c r="G972" s="126"/>
      <c r="K972" s="16"/>
      <c r="L972" s="16"/>
      <c r="M972" s="17"/>
      <c r="N972" s="18"/>
      <c r="O972" s="126"/>
      <c r="P972" s="126"/>
      <c r="R972" s="16"/>
      <c r="S972" s="16"/>
      <c r="T972" s="17"/>
      <c r="U972" s="18"/>
      <c r="V972" s="126"/>
      <c r="W972" s="126"/>
      <c r="Y972" s="16"/>
      <c r="Z972" s="16"/>
      <c r="AA972" s="17"/>
      <c r="AB972" s="18"/>
      <c r="AC972" s="126"/>
      <c r="AD972" s="126"/>
    </row>
    <row r="973" spans="2:30" ht="15" x14ac:dyDescent="0.25">
      <c r="B973" s="16"/>
      <c r="C973" s="16"/>
      <c r="D973" s="17"/>
      <c r="E973" s="18"/>
      <c r="F973" s="126"/>
      <c r="G973" s="126"/>
      <c r="K973" s="16"/>
      <c r="L973" s="16"/>
      <c r="M973" s="17"/>
      <c r="N973" s="18"/>
      <c r="O973" s="126"/>
      <c r="P973" s="126"/>
      <c r="R973" s="16"/>
      <c r="S973" s="16"/>
      <c r="T973" s="17"/>
      <c r="U973" s="18"/>
      <c r="V973" s="126"/>
      <c r="W973" s="126"/>
      <c r="Y973" s="16"/>
      <c r="Z973" s="16"/>
      <c r="AA973" s="17"/>
      <c r="AB973" s="18"/>
      <c r="AC973" s="126"/>
      <c r="AD973" s="126"/>
    </row>
    <row r="974" spans="2:30" ht="15" x14ac:dyDescent="0.25">
      <c r="B974" s="16"/>
      <c r="C974" s="16"/>
      <c r="D974" s="17"/>
      <c r="E974" s="18"/>
      <c r="F974" s="126"/>
      <c r="G974" s="126"/>
      <c r="K974" s="16"/>
      <c r="L974" s="16"/>
      <c r="M974" s="17"/>
      <c r="N974" s="18"/>
      <c r="O974" s="126"/>
      <c r="P974" s="126"/>
      <c r="R974" s="16"/>
      <c r="S974" s="16"/>
      <c r="T974" s="17"/>
      <c r="U974" s="18"/>
      <c r="V974" s="126"/>
      <c r="W974" s="126"/>
      <c r="Y974" s="16"/>
      <c r="Z974" s="16"/>
      <c r="AA974" s="17"/>
      <c r="AB974" s="18"/>
      <c r="AC974" s="126"/>
      <c r="AD974" s="126"/>
    </row>
    <row r="975" spans="2:30" ht="15" x14ac:dyDescent="0.25">
      <c r="B975" s="16"/>
      <c r="C975" s="16"/>
      <c r="D975" s="17"/>
      <c r="E975" s="18"/>
      <c r="F975" s="126"/>
      <c r="G975" s="126"/>
      <c r="K975" s="16"/>
      <c r="L975" s="16"/>
      <c r="M975" s="17"/>
      <c r="N975" s="18"/>
      <c r="O975" s="126"/>
      <c r="P975" s="126"/>
      <c r="R975" s="16"/>
      <c r="S975" s="16"/>
      <c r="T975" s="17"/>
      <c r="U975" s="18"/>
      <c r="V975" s="126"/>
      <c r="W975" s="126"/>
      <c r="Y975" s="16"/>
      <c r="Z975" s="16"/>
      <c r="AA975" s="17"/>
      <c r="AB975" s="18"/>
      <c r="AC975" s="126"/>
      <c r="AD975" s="126"/>
    </row>
    <row r="976" spans="2:30" ht="15" x14ac:dyDescent="0.25">
      <c r="B976" s="16"/>
      <c r="C976" s="16"/>
      <c r="D976" s="17"/>
      <c r="E976" s="18"/>
      <c r="F976" s="126"/>
      <c r="G976" s="126"/>
      <c r="K976" s="16"/>
      <c r="L976" s="16"/>
      <c r="M976" s="17"/>
      <c r="N976" s="18"/>
      <c r="O976" s="126"/>
      <c r="P976" s="126"/>
      <c r="R976" s="16"/>
      <c r="S976" s="16"/>
      <c r="T976" s="17"/>
      <c r="U976" s="18"/>
      <c r="V976" s="126"/>
      <c r="W976" s="126"/>
      <c r="Y976" s="16"/>
      <c r="Z976" s="16"/>
      <c r="AA976" s="17"/>
      <c r="AB976" s="18"/>
      <c r="AC976" s="126"/>
      <c r="AD976" s="126"/>
    </row>
    <row r="977" spans="2:30" ht="15" x14ac:dyDescent="0.25">
      <c r="B977" s="17"/>
      <c r="C977" s="19"/>
      <c r="D977" s="19"/>
      <c r="E977" s="18" t="s">
        <v>102</v>
      </c>
      <c r="F977" s="126"/>
      <c r="G977" s="126"/>
      <c r="K977" s="16"/>
      <c r="L977" s="16"/>
      <c r="M977" s="17"/>
      <c r="N977" s="18"/>
      <c r="O977" s="126"/>
      <c r="P977" s="126"/>
      <c r="R977" s="16"/>
      <c r="S977" s="16"/>
      <c r="T977" s="17"/>
      <c r="U977" s="18"/>
      <c r="V977" s="126"/>
      <c r="W977" s="126"/>
      <c r="Y977" s="17"/>
      <c r="Z977" s="19"/>
      <c r="AA977" s="19"/>
      <c r="AB977" s="18" t="s">
        <v>102</v>
      </c>
      <c r="AC977" s="126"/>
      <c r="AD977" s="126"/>
    </row>
    <row r="978" spans="2:30" ht="15" x14ac:dyDescent="0.25">
      <c r="B978" s="170"/>
      <c r="C978" s="170"/>
      <c r="D978" s="170"/>
      <c r="E978" s="170"/>
      <c r="F978" s="170"/>
      <c r="G978" s="170"/>
      <c r="K978" s="16"/>
      <c r="L978" s="16"/>
      <c r="M978" s="17"/>
      <c r="N978" s="18"/>
      <c r="O978" s="126"/>
      <c r="P978" s="126"/>
      <c r="R978" s="17"/>
      <c r="S978" s="19"/>
      <c r="T978" s="19"/>
      <c r="U978" s="18" t="s">
        <v>102</v>
      </c>
      <c r="V978" s="126"/>
      <c r="W978" s="126"/>
      <c r="Y978" s="170"/>
      <c r="Z978" s="170"/>
      <c r="AA978" s="170"/>
      <c r="AB978" s="170"/>
      <c r="AC978" s="170"/>
      <c r="AD978" s="170"/>
    </row>
    <row r="979" spans="2:30" ht="15" x14ac:dyDescent="0.25">
      <c r="B979" s="10" t="s">
        <v>93</v>
      </c>
      <c r="C979" s="115"/>
      <c r="D979" s="5"/>
      <c r="E979" s="4"/>
      <c r="F979" s="20" t="s">
        <v>103</v>
      </c>
      <c r="G979" s="117" t="s">
        <v>161</v>
      </c>
      <c r="K979" s="17"/>
      <c r="L979" s="19"/>
      <c r="M979" s="19"/>
      <c r="N979" s="18" t="s">
        <v>102</v>
      </c>
      <c r="O979" s="126"/>
      <c r="P979" s="126"/>
      <c r="Y979" s="10" t="s">
        <v>93</v>
      </c>
      <c r="Z979" s="115"/>
      <c r="AA979" s="5"/>
      <c r="AB979" s="4"/>
      <c r="AC979" s="20" t="s">
        <v>103</v>
      </c>
      <c r="AD979" s="117" t="s">
        <v>161</v>
      </c>
    </row>
    <row r="980" spans="2:30" x14ac:dyDescent="0.2">
      <c r="B980" s="10" t="s">
        <v>94</v>
      </c>
      <c r="C980" s="115"/>
      <c r="D980" s="5"/>
      <c r="E980" s="10"/>
      <c r="F980" s="6"/>
      <c r="G980" s="7"/>
      <c r="K980" s="170"/>
      <c r="L980" s="170"/>
      <c r="M980" s="170"/>
      <c r="N980" s="170"/>
      <c r="O980" s="170"/>
      <c r="P980" s="170"/>
      <c r="R980" s="10" t="s">
        <v>93</v>
      </c>
      <c r="S980" s="115"/>
      <c r="T980" s="5"/>
      <c r="U980" s="4"/>
      <c r="V980" s="20" t="s">
        <v>103</v>
      </c>
      <c r="W980" s="117" t="s">
        <v>161</v>
      </c>
      <c r="Y980" s="10" t="s">
        <v>94</v>
      </c>
      <c r="Z980" s="115"/>
      <c r="AA980" s="5"/>
      <c r="AB980" s="10"/>
      <c r="AC980" s="6"/>
      <c r="AD980" s="7"/>
    </row>
    <row r="981" spans="2:30" ht="13.5" thickBot="1" x14ac:dyDescent="0.25">
      <c r="B981" s="10" t="s">
        <v>96</v>
      </c>
      <c r="C981" s="10"/>
      <c r="D981" s="4"/>
      <c r="E981" s="123"/>
      <c r="F981" s="12"/>
      <c r="G981" s="13"/>
      <c r="K981" s="10" t="s">
        <v>93</v>
      </c>
      <c r="L981" s="115"/>
      <c r="M981" s="5"/>
      <c r="N981" s="4"/>
      <c r="O981" s="20" t="s">
        <v>103</v>
      </c>
      <c r="P981" s="117" t="s">
        <v>161</v>
      </c>
      <c r="R981" s="10" t="s">
        <v>94</v>
      </c>
      <c r="S981" s="115"/>
      <c r="T981" s="5"/>
      <c r="U981" s="10"/>
      <c r="V981" s="6"/>
      <c r="W981" s="7"/>
      <c r="Y981" s="10" t="s">
        <v>96</v>
      </c>
      <c r="Z981" s="10"/>
      <c r="AA981" s="4"/>
      <c r="AB981" s="123"/>
      <c r="AC981" s="12"/>
      <c r="AD981" s="13"/>
    </row>
    <row r="982" spans="2:30" ht="13.5" thickBot="1" x14ac:dyDescent="0.25">
      <c r="B982" s="2"/>
      <c r="C982" s="2"/>
      <c r="D982" s="134">
        <v>0</v>
      </c>
      <c r="E982" s="116" t="e">
        <f>VLOOKUP(D982,'PLAN CONT'!$B$3:$C$1423,2,0)</f>
        <v>#N/A</v>
      </c>
      <c r="F982" s="9"/>
      <c r="G982" s="8"/>
      <c r="K982" s="10" t="s">
        <v>94</v>
      </c>
      <c r="L982" s="115"/>
      <c r="M982" s="5"/>
      <c r="N982" s="10"/>
      <c r="O982" s="6"/>
      <c r="P982" s="7"/>
      <c r="R982" s="10" t="s">
        <v>96</v>
      </c>
      <c r="S982" s="10"/>
      <c r="T982" s="4"/>
      <c r="U982" s="123"/>
      <c r="V982" s="12"/>
      <c r="W982" s="13"/>
      <c r="Y982" s="2"/>
      <c r="Z982" s="2"/>
      <c r="AA982" s="134">
        <v>0</v>
      </c>
      <c r="AB982" s="116" t="e">
        <f>VLOOKUP(AA982,'PLAN CONT'!$B$3:$C$1423,2,0)</f>
        <v>#N/A</v>
      </c>
      <c r="AC982" s="9"/>
      <c r="AD982" s="8"/>
    </row>
    <row r="983" spans="2:30" ht="13.5" thickBot="1" x14ac:dyDescent="0.25">
      <c r="B983" s="1091" t="s">
        <v>100</v>
      </c>
      <c r="C983" s="1093" t="s">
        <v>101</v>
      </c>
      <c r="D983" s="1095" t="s">
        <v>97</v>
      </c>
      <c r="E983" s="1096"/>
      <c r="F983" s="1098" t="s">
        <v>98</v>
      </c>
      <c r="G983" s="1099"/>
      <c r="K983" s="10" t="s">
        <v>96</v>
      </c>
      <c r="L983" s="10"/>
      <c r="M983" s="4"/>
      <c r="N983" s="123"/>
      <c r="O983" s="12"/>
      <c r="P983" s="13"/>
      <c r="R983" s="2"/>
      <c r="S983" s="2"/>
      <c r="T983" s="134">
        <v>0</v>
      </c>
      <c r="U983" s="116" t="e">
        <f>VLOOKUP(T983,'PLAN CONT'!$B$3:$C$1423,2,0)</f>
        <v>#N/A</v>
      </c>
      <c r="V983" s="9"/>
      <c r="W983" s="8"/>
      <c r="Y983" s="1091" t="s">
        <v>100</v>
      </c>
      <c r="Z983" s="1093" t="s">
        <v>101</v>
      </c>
      <c r="AA983" s="1095" t="s">
        <v>97</v>
      </c>
      <c r="AB983" s="1096"/>
      <c r="AC983" s="1098" t="s">
        <v>98</v>
      </c>
      <c r="AD983" s="1099"/>
    </row>
    <row r="984" spans="2:30" ht="13.5" thickBot="1" x14ac:dyDescent="0.25">
      <c r="B984" s="1092"/>
      <c r="C984" s="1094"/>
      <c r="D984" s="1095"/>
      <c r="E984" s="1097"/>
      <c r="F984" s="133" t="s">
        <v>28</v>
      </c>
      <c r="G984" s="551" t="s">
        <v>29</v>
      </c>
      <c r="K984" s="2"/>
      <c r="L984" s="2"/>
      <c r="M984" s="134">
        <v>0</v>
      </c>
      <c r="N984" s="116" t="e">
        <f>VLOOKUP(M984,'PLAN CONT'!$B$3:$C$1423,2,0)</f>
        <v>#N/A</v>
      </c>
      <c r="O984" s="9"/>
      <c r="P984" s="8"/>
      <c r="R984" s="1091" t="s">
        <v>100</v>
      </c>
      <c r="S984" s="1093" t="s">
        <v>101</v>
      </c>
      <c r="T984" s="1095" t="s">
        <v>97</v>
      </c>
      <c r="U984" s="1096"/>
      <c r="V984" s="1098" t="s">
        <v>98</v>
      </c>
      <c r="W984" s="1099"/>
      <c r="Y984" s="1092"/>
      <c r="Z984" s="1094"/>
      <c r="AA984" s="1095"/>
      <c r="AB984" s="1097"/>
      <c r="AC984" s="133" t="s">
        <v>28</v>
      </c>
      <c r="AD984" s="551" t="s">
        <v>29</v>
      </c>
    </row>
    <row r="985" spans="2:30" ht="15" x14ac:dyDescent="0.25">
      <c r="B985" s="16"/>
      <c r="C985" s="16"/>
      <c r="D985" s="17"/>
      <c r="E985" s="18"/>
      <c r="F985" s="124">
        <f ca="1">SUMIF('LIBRO DIARIO'!$H$10:$K$157,D982,'LIBRO DIARIO'!$J$10:$J$157)</f>
        <v>0</v>
      </c>
      <c r="G985" s="125">
        <f ca="1">SUMIF('LIBRO DIARIO'!$H$10:$K$157,D982,'LIBRO DIARIO'!$K$10:$K$157)</f>
        <v>0</v>
      </c>
      <c r="K985" s="1091" t="s">
        <v>100</v>
      </c>
      <c r="L985" s="1093" t="s">
        <v>101</v>
      </c>
      <c r="M985" s="1095" t="s">
        <v>97</v>
      </c>
      <c r="N985" s="1096"/>
      <c r="O985" s="1098" t="s">
        <v>98</v>
      </c>
      <c r="P985" s="1099"/>
      <c r="R985" s="1092"/>
      <c r="S985" s="1094"/>
      <c r="T985" s="1095"/>
      <c r="U985" s="1097"/>
      <c r="V985" s="133" t="s">
        <v>28</v>
      </c>
      <c r="W985" s="551" t="s">
        <v>29</v>
      </c>
      <c r="Y985" s="16"/>
      <c r="Z985" s="16"/>
      <c r="AA985" s="17"/>
      <c r="AB985" s="18"/>
      <c r="AC985" s="124">
        <f ca="1">SUMIF('LIBRO DIARIO'!$H$10:$K$157,AA982,'LIBRO DIARIO'!$J$10:$J$157)</f>
        <v>0</v>
      </c>
      <c r="AD985" s="125">
        <f ca="1">SUMIF('LIBRO DIARIO'!$H$10:$K$157,AA982,'LIBRO DIARIO'!$K$10:$K$157)</f>
        <v>0</v>
      </c>
    </row>
    <row r="986" spans="2:30" ht="15" x14ac:dyDescent="0.25">
      <c r="B986" s="16"/>
      <c r="C986" s="16"/>
      <c r="D986" s="17"/>
      <c r="E986" s="18"/>
      <c r="F986" s="126"/>
      <c r="G986" s="126"/>
      <c r="K986" s="1092"/>
      <c r="L986" s="1094"/>
      <c r="M986" s="1095"/>
      <c r="N986" s="1097"/>
      <c r="O986" s="133" t="s">
        <v>28</v>
      </c>
      <c r="P986" s="551" t="s">
        <v>29</v>
      </c>
      <c r="R986" s="16"/>
      <c r="S986" s="16"/>
      <c r="T986" s="17"/>
      <c r="U986" s="18"/>
      <c r="V986" s="124">
        <f ca="1">SUMIF('LIBRO DIARIO'!$H$10:$K$157,T983,'LIBRO DIARIO'!$J$10:$J$157)</f>
        <v>0</v>
      </c>
      <c r="W986" s="125">
        <f ca="1">SUMIF('LIBRO DIARIO'!$H$10:$K$157,T983,'LIBRO DIARIO'!$K$10:$K$157)</f>
        <v>0</v>
      </c>
      <c r="Y986" s="16"/>
      <c r="Z986" s="16"/>
      <c r="AA986" s="17"/>
      <c r="AB986" s="18"/>
      <c r="AC986" s="126"/>
      <c r="AD986" s="126"/>
    </row>
    <row r="987" spans="2:30" ht="15" x14ac:dyDescent="0.25">
      <c r="B987" s="16"/>
      <c r="C987" s="16"/>
      <c r="D987" s="17"/>
      <c r="E987" s="18"/>
      <c r="F987" s="126"/>
      <c r="G987" s="126"/>
      <c r="K987" s="16"/>
      <c r="L987" s="16"/>
      <c r="M987" s="17"/>
      <c r="N987" s="18"/>
      <c r="O987" s="124">
        <f ca="1">SUMIF('LIBRO DIARIO'!$H$10:$K$157,M984,'LIBRO DIARIO'!$J$10:$J$157)</f>
        <v>0</v>
      </c>
      <c r="P987" s="125">
        <f ca="1">SUMIF('LIBRO DIARIO'!$H$10:$K$157,M984,'LIBRO DIARIO'!$K$10:$K$157)</f>
        <v>0</v>
      </c>
      <c r="R987" s="16"/>
      <c r="S987" s="16"/>
      <c r="T987" s="17"/>
      <c r="U987" s="18"/>
      <c r="V987" s="126"/>
      <c r="W987" s="126"/>
      <c r="Y987" s="16"/>
      <c r="Z987" s="16"/>
      <c r="AA987" s="17"/>
      <c r="AB987" s="18"/>
      <c r="AC987" s="126"/>
      <c r="AD987" s="126"/>
    </row>
    <row r="988" spans="2:30" ht="15" x14ac:dyDescent="0.25">
      <c r="B988" s="16"/>
      <c r="C988" s="16"/>
      <c r="D988" s="17"/>
      <c r="E988" s="18"/>
      <c r="F988" s="126"/>
      <c r="G988" s="126"/>
      <c r="K988" s="16"/>
      <c r="L988" s="16"/>
      <c r="M988" s="17"/>
      <c r="N988" s="18"/>
      <c r="O988" s="126"/>
      <c r="P988" s="126"/>
      <c r="R988" s="16"/>
      <c r="S988" s="16"/>
      <c r="T988" s="17"/>
      <c r="U988" s="18"/>
      <c r="V988" s="126"/>
      <c r="W988" s="126"/>
      <c r="Y988" s="16"/>
      <c r="Z988" s="16"/>
      <c r="AA988" s="17"/>
      <c r="AB988" s="18"/>
      <c r="AC988" s="126"/>
      <c r="AD988" s="126"/>
    </row>
    <row r="989" spans="2:30" ht="15" x14ac:dyDescent="0.25">
      <c r="B989" s="16"/>
      <c r="C989" s="16"/>
      <c r="D989" s="17"/>
      <c r="E989" s="18"/>
      <c r="F989" s="126"/>
      <c r="G989" s="126"/>
      <c r="K989" s="16"/>
      <c r="L989" s="16"/>
      <c r="M989" s="17"/>
      <c r="N989" s="18"/>
      <c r="O989" s="126"/>
      <c r="P989" s="126"/>
      <c r="R989" s="16"/>
      <c r="S989" s="16"/>
      <c r="T989" s="17"/>
      <c r="U989" s="18"/>
      <c r="V989" s="126"/>
      <c r="W989" s="126"/>
      <c r="Y989" s="16"/>
      <c r="Z989" s="16"/>
      <c r="AA989" s="17"/>
      <c r="AB989" s="18"/>
      <c r="AC989" s="126"/>
      <c r="AD989" s="126"/>
    </row>
    <row r="990" spans="2:30" ht="15" x14ac:dyDescent="0.25">
      <c r="B990" s="16"/>
      <c r="C990" s="16"/>
      <c r="D990" s="17"/>
      <c r="E990" s="18"/>
      <c r="F990" s="126"/>
      <c r="G990" s="126"/>
      <c r="K990" s="16"/>
      <c r="L990" s="16"/>
      <c r="M990" s="17"/>
      <c r="N990" s="18"/>
      <c r="O990" s="126"/>
      <c r="P990" s="126"/>
      <c r="R990" s="16"/>
      <c r="S990" s="16"/>
      <c r="T990" s="17"/>
      <c r="U990" s="18"/>
      <c r="V990" s="126"/>
      <c r="W990" s="126"/>
      <c r="Y990" s="16"/>
      <c r="Z990" s="16"/>
      <c r="AA990" s="17"/>
      <c r="AB990" s="18"/>
      <c r="AC990" s="126"/>
      <c r="AD990" s="126"/>
    </row>
    <row r="991" spans="2:30" ht="15" x14ac:dyDescent="0.25">
      <c r="B991" s="16"/>
      <c r="C991" s="16"/>
      <c r="D991" s="17"/>
      <c r="E991" s="18"/>
      <c r="F991" s="126"/>
      <c r="G991" s="126"/>
      <c r="K991" s="16"/>
      <c r="L991" s="16"/>
      <c r="M991" s="17"/>
      <c r="N991" s="18"/>
      <c r="O991" s="126"/>
      <c r="P991" s="126"/>
      <c r="R991" s="16"/>
      <c r="S991" s="16"/>
      <c r="T991" s="17"/>
      <c r="U991" s="18"/>
      <c r="V991" s="126"/>
      <c r="W991" s="126"/>
      <c r="Y991" s="16"/>
      <c r="Z991" s="16"/>
      <c r="AA991" s="17"/>
      <c r="AB991" s="18"/>
      <c r="AC991" s="126"/>
      <c r="AD991" s="126"/>
    </row>
    <row r="992" spans="2:30" ht="15" x14ac:dyDescent="0.25">
      <c r="B992" s="16"/>
      <c r="C992" s="16"/>
      <c r="D992" s="17"/>
      <c r="E992" s="18"/>
      <c r="F992" s="126"/>
      <c r="G992" s="126"/>
      <c r="K992" s="16"/>
      <c r="L992" s="16"/>
      <c r="M992" s="17"/>
      <c r="N992" s="18"/>
      <c r="O992" s="126"/>
      <c r="P992" s="126"/>
      <c r="R992" s="16"/>
      <c r="S992" s="16"/>
      <c r="T992" s="17"/>
      <c r="U992" s="18"/>
      <c r="V992" s="126"/>
      <c r="W992" s="126"/>
      <c r="Y992" s="16"/>
      <c r="Z992" s="16"/>
      <c r="AA992" s="17"/>
      <c r="AB992" s="18"/>
      <c r="AC992" s="126"/>
      <c r="AD992" s="126"/>
    </row>
    <row r="993" spans="2:30" ht="15" x14ac:dyDescent="0.25">
      <c r="B993" s="16"/>
      <c r="C993" s="16"/>
      <c r="D993" s="17"/>
      <c r="E993" s="18"/>
      <c r="F993" s="126"/>
      <c r="G993" s="126"/>
      <c r="K993" s="16"/>
      <c r="L993" s="16"/>
      <c r="M993" s="17"/>
      <c r="N993" s="18"/>
      <c r="O993" s="126"/>
      <c r="P993" s="126"/>
      <c r="R993" s="16"/>
      <c r="S993" s="16"/>
      <c r="T993" s="17"/>
      <c r="U993" s="18"/>
      <c r="V993" s="126"/>
      <c r="W993" s="126"/>
      <c r="Y993" s="16"/>
      <c r="Z993" s="16"/>
      <c r="AA993" s="17"/>
      <c r="AB993" s="18"/>
      <c r="AC993" s="126"/>
      <c r="AD993" s="126"/>
    </row>
    <row r="994" spans="2:30" ht="15" x14ac:dyDescent="0.25">
      <c r="B994" s="17"/>
      <c r="C994" s="19"/>
      <c r="D994" s="19"/>
      <c r="E994" s="18" t="s">
        <v>102</v>
      </c>
      <c r="F994" s="126"/>
      <c r="G994" s="126"/>
      <c r="K994" s="16"/>
      <c r="L994" s="16"/>
      <c r="M994" s="17"/>
      <c r="N994" s="18"/>
      <c r="O994" s="126"/>
      <c r="P994" s="126"/>
      <c r="R994" s="16"/>
      <c r="S994" s="16"/>
      <c r="T994" s="17"/>
      <c r="U994" s="18"/>
      <c r="V994" s="126"/>
      <c r="W994" s="126"/>
      <c r="Y994" s="17"/>
      <c r="Z994" s="19"/>
      <c r="AA994" s="19"/>
      <c r="AB994" s="18" t="s">
        <v>102</v>
      </c>
      <c r="AC994" s="126"/>
      <c r="AD994" s="126"/>
    </row>
    <row r="995" spans="2:30" ht="15" x14ac:dyDescent="0.25">
      <c r="B995" s="170"/>
      <c r="C995" s="170"/>
      <c r="D995" s="170"/>
      <c r="E995" s="170"/>
      <c r="F995" s="170"/>
      <c r="G995" s="170"/>
      <c r="K995" s="16"/>
      <c r="L995" s="16"/>
      <c r="M995" s="17"/>
      <c r="N995" s="18"/>
      <c r="O995" s="126"/>
      <c r="P995" s="126"/>
      <c r="R995" s="17"/>
      <c r="S995" s="19"/>
      <c r="T995" s="19"/>
      <c r="U995" s="18" t="s">
        <v>102</v>
      </c>
      <c r="V995" s="126"/>
      <c r="W995" s="126"/>
      <c r="Y995" s="170"/>
      <c r="Z995" s="170"/>
      <c r="AA995" s="170"/>
      <c r="AB995" s="170"/>
      <c r="AC995" s="170"/>
      <c r="AD995" s="170"/>
    </row>
    <row r="996" spans="2:30" ht="15" x14ac:dyDescent="0.25">
      <c r="B996" s="10" t="s">
        <v>93</v>
      </c>
      <c r="C996" s="115"/>
      <c r="D996" s="5"/>
      <c r="E996" s="4"/>
      <c r="F996" s="20" t="s">
        <v>103</v>
      </c>
      <c r="G996" s="117" t="s">
        <v>161</v>
      </c>
      <c r="K996" s="17"/>
      <c r="L996" s="19"/>
      <c r="M996" s="19"/>
      <c r="N996" s="18" t="s">
        <v>102</v>
      </c>
      <c r="O996" s="126"/>
      <c r="P996" s="126"/>
      <c r="Y996" s="10" t="s">
        <v>93</v>
      </c>
      <c r="Z996" s="115"/>
      <c r="AA996" s="5"/>
      <c r="AB996" s="4"/>
      <c r="AC996" s="20" t="s">
        <v>103</v>
      </c>
      <c r="AD996" s="117" t="s">
        <v>161</v>
      </c>
    </row>
    <row r="997" spans="2:30" x14ac:dyDescent="0.2">
      <c r="B997" s="10" t="s">
        <v>94</v>
      </c>
      <c r="C997" s="115"/>
      <c r="D997" s="5"/>
      <c r="E997" s="10"/>
      <c r="F997" s="6"/>
      <c r="G997" s="7"/>
      <c r="K997" s="170"/>
      <c r="L997" s="170"/>
      <c r="M997" s="170"/>
      <c r="N997" s="170"/>
      <c r="O997" s="170"/>
      <c r="P997" s="170"/>
      <c r="R997" s="10" t="s">
        <v>93</v>
      </c>
      <c r="S997" s="115"/>
      <c r="T997" s="5"/>
      <c r="U997" s="4"/>
      <c r="V997" s="20" t="s">
        <v>103</v>
      </c>
      <c r="W997" s="117" t="s">
        <v>161</v>
      </c>
      <c r="Y997" s="10" t="s">
        <v>94</v>
      </c>
      <c r="Z997" s="115"/>
      <c r="AA997" s="5"/>
      <c r="AB997" s="10"/>
      <c r="AC997" s="6"/>
      <c r="AD997" s="7"/>
    </row>
    <row r="998" spans="2:30" ht="13.5" thickBot="1" x14ac:dyDescent="0.25">
      <c r="B998" s="10" t="s">
        <v>96</v>
      </c>
      <c r="C998" s="10"/>
      <c r="D998" s="4"/>
      <c r="E998" s="123"/>
      <c r="F998" s="12"/>
      <c r="G998" s="13"/>
      <c r="K998" s="10" t="s">
        <v>93</v>
      </c>
      <c r="L998" s="115"/>
      <c r="M998" s="5"/>
      <c r="N998" s="4"/>
      <c r="O998" s="20" t="s">
        <v>103</v>
      </c>
      <c r="P998" s="117" t="s">
        <v>161</v>
      </c>
      <c r="R998" s="10" t="s">
        <v>94</v>
      </c>
      <c r="S998" s="115"/>
      <c r="T998" s="5"/>
      <c r="U998" s="10"/>
      <c r="V998" s="6"/>
      <c r="W998" s="7"/>
      <c r="Y998" s="10" t="s">
        <v>96</v>
      </c>
      <c r="Z998" s="10"/>
      <c r="AA998" s="4"/>
      <c r="AB998" s="123"/>
      <c r="AC998" s="12"/>
      <c r="AD998" s="13"/>
    </row>
    <row r="999" spans="2:30" ht="13.5" thickBot="1" x14ac:dyDescent="0.25">
      <c r="B999" s="2"/>
      <c r="C999" s="2"/>
      <c r="D999" s="134">
        <v>0</v>
      </c>
      <c r="E999" s="116" t="e">
        <f>VLOOKUP(D999,'PLAN CONT'!$B$3:$C$1423,2,0)</f>
        <v>#N/A</v>
      </c>
      <c r="F999" s="9"/>
      <c r="G999" s="8"/>
      <c r="K999" s="10" t="s">
        <v>94</v>
      </c>
      <c r="L999" s="115"/>
      <c r="M999" s="5"/>
      <c r="N999" s="10"/>
      <c r="O999" s="6"/>
      <c r="P999" s="7"/>
      <c r="R999" s="10" t="s">
        <v>96</v>
      </c>
      <c r="S999" s="10"/>
      <c r="T999" s="4"/>
      <c r="U999" s="123"/>
      <c r="V999" s="12"/>
      <c r="W999" s="13"/>
      <c r="Y999" s="2"/>
      <c r="Z999" s="2"/>
      <c r="AA999" s="134">
        <v>0</v>
      </c>
      <c r="AB999" s="116" t="e">
        <f>VLOOKUP(AA999,'PLAN CONT'!$B$3:$C$1423,2,0)</f>
        <v>#N/A</v>
      </c>
      <c r="AC999" s="9"/>
      <c r="AD999" s="8"/>
    </row>
    <row r="1000" spans="2:30" ht="13.5" thickBot="1" x14ac:dyDescent="0.25">
      <c r="B1000" s="1091" t="s">
        <v>100</v>
      </c>
      <c r="C1000" s="1093" t="s">
        <v>101</v>
      </c>
      <c r="D1000" s="1095" t="s">
        <v>97</v>
      </c>
      <c r="E1000" s="1096"/>
      <c r="F1000" s="1098" t="s">
        <v>98</v>
      </c>
      <c r="G1000" s="1099"/>
      <c r="K1000" s="10" t="s">
        <v>96</v>
      </c>
      <c r="L1000" s="10"/>
      <c r="M1000" s="4"/>
      <c r="N1000" s="123"/>
      <c r="O1000" s="12"/>
      <c r="P1000" s="13"/>
      <c r="R1000" s="2"/>
      <c r="S1000" s="2"/>
      <c r="T1000" s="134">
        <v>0</v>
      </c>
      <c r="U1000" s="116" t="e">
        <f>VLOOKUP(T1000,'PLAN CONT'!$B$3:$C$1423,2,0)</f>
        <v>#N/A</v>
      </c>
      <c r="V1000" s="9"/>
      <c r="W1000" s="8"/>
      <c r="Y1000" s="1091" t="s">
        <v>100</v>
      </c>
      <c r="Z1000" s="1093" t="s">
        <v>101</v>
      </c>
      <c r="AA1000" s="1095" t="s">
        <v>97</v>
      </c>
      <c r="AB1000" s="1096"/>
      <c r="AC1000" s="1098" t="s">
        <v>98</v>
      </c>
      <c r="AD1000" s="1099"/>
    </row>
    <row r="1001" spans="2:30" ht="13.5" thickBot="1" x14ac:dyDescent="0.25">
      <c r="B1001" s="1092"/>
      <c r="C1001" s="1094"/>
      <c r="D1001" s="1095"/>
      <c r="E1001" s="1097"/>
      <c r="F1001" s="133" t="s">
        <v>28</v>
      </c>
      <c r="G1001" s="551" t="s">
        <v>29</v>
      </c>
      <c r="K1001" s="2"/>
      <c r="L1001" s="2"/>
      <c r="M1001" s="134">
        <v>0</v>
      </c>
      <c r="N1001" s="116" t="e">
        <f>VLOOKUP(M1001,'PLAN CONT'!$B$3:$C$1423,2,0)</f>
        <v>#N/A</v>
      </c>
      <c r="O1001" s="9"/>
      <c r="P1001" s="8"/>
      <c r="R1001" s="1091" t="s">
        <v>100</v>
      </c>
      <c r="S1001" s="1093" t="s">
        <v>101</v>
      </c>
      <c r="T1001" s="1095" t="s">
        <v>97</v>
      </c>
      <c r="U1001" s="1096"/>
      <c r="V1001" s="1098" t="s">
        <v>98</v>
      </c>
      <c r="W1001" s="1099"/>
      <c r="Y1001" s="1092"/>
      <c r="Z1001" s="1094"/>
      <c r="AA1001" s="1095"/>
      <c r="AB1001" s="1097"/>
      <c r="AC1001" s="133" t="s">
        <v>28</v>
      </c>
      <c r="AD1001" s="551" t="s">
        <v>29</v>
      </c>
    </row>
    <row r="1002" spans="2:30" ht="15" x14ac:dyDescent="0.25">
      <c r="B1002" s="16"/>
      <c r="C1002" s="16"/>
      <c r="D1002" s="17"/>
      <c r="E1002" s="18"/>
      <c r="F1002" s="124">
        <f ca="1">SUMIF('LIBRO DIARIO'!$H$10:$K$157,D999,'LIBRO DIARIO'!$J$10:$J$157)</f>
        <v>0</v>
      </c>
      <c r="G1002" s="125">
        <f ca="1">SUMIF('LIBRO DIARIO'!$H$10:$K$157,D999,'LIBRO DIARIO'!$K$10:$K$157)</f>
        <v>0</v>
      </c>
      <c r="K1002" s="1091" t="s">
        <v>100</v>
      </c>
      <c r="L1002" s="1093" t="s">
        <v>101</v>
      </c>
      <c r="M1002" s="1095" t="s">
        <v>97</v>
      </c>
      <c r="N1002" s="1096"/>
      <c r="O1002" s="1098" t="s">
        <v>98</v>
      </c>
      <c r="P1002" s="1099"/>
      <c r="R1002" s="1092"/>
      <c r="S1002" s="1094"/>
      <c r="T1002" s="1095"/>
      <c r="U1002" s="1097"/>
      <c r="V1002" s="133" t="s">
        <v>28</v>
      </c>
      <c r="W1002" s="551" t="s">
        <v>29</v>
      </c>
      <c r="Y1002" s="16"/>
      <c r="Z1002" s="16"/>
      <c r="AA1002" s="17"/>
      <c r="AB1002" s="18"/>
      <c r="AC1002" s="124">
        <f ca="1">SUMIF('LIBRO DIARIO'!$H$10:$K$157,AA999,'LIBRO DIARIO'!$J$10:$J$157)</f>
        <v>0</v>
      </c>
      <c r="AD1002" s="125">
        <f ca="1">SUMIF('LIBRO DIARIO'!$H$10:$K$157,AA999,'LIBRO DIARIO'!$K$10:$K$157)</f>
        <v>0</v>
      </c>
    </row>
    <row r="1003" spans="2:30" ht="15" x14ac:dyDescent="0.25">
      <c r="B1003" s="16"/>
      <c r="C1003" s="16"/>
      <c r="D1003" s="17"/>
      <c r="E1003" s="18"/>
      <c r="F1003" s="126"/>
      <c r="G1003" s="126"/>
      <c r="K1003" s="1092"/>
      <c r="L1003" s="1094"/>
      <c r="M1003" s="1095"/>
      <c r="N1003" s="1097"/>
      <c r="O1003" s="133" t="s">
        <v>28</v>
      </c>
      <c r="P1003" s="551" t="s">
        <v>29</v>
      </c>
      <c r="R1003" s="16"/>
      <c r="S1003" s="16"/>
      <c r="T1003" s="17"/>
      <c r="U1003" s="18"/>
      <c r="V1003" s="124">
        <f ca="1">SUMIF('LIBRO DIARIO'!$H$10:$K$157,T1000,'LIBRO DIARIO'!$J$10:$J$157)</f>
        <v>0</v>
      </c>
      <c r="W1003" s="125">
        <f ca="1">SUMIF('LIBRO DIARIO'!$H$10:$K$157,T1000,'LIBRO DIARIO'!$K$10:$K$157)</f>
        <v>0</v>
      </c>
      <c r="Y1003" s="16"/>
      <c r="Z1003" s="16"/>
      <c r="AA1003" s="17"/>
      <c r="AB1003" s="18"/>
      <c r="AC1003" s="126"/>
      <c r="AD1003" s="126"/>
    </row>
    <row r="1004" spans="2:30" ht="15" x14ac:dyDescent="0.25">
      <c r="B1004" s="16"/>
      <c r="C1004" s="16"/>
      <c r="D1004" s="17"/>
      <c r="E1004" s="18"/>
      <c r="F1004" s="126"/>
      <c r="G1004" s="126"/>
      <c r="K1004" s="16"/>
      <c r="L1004" s="16"/>
      <c r="M1004" s="17"/>
      <c r="N1004" s="18"/>
      <c r="O1004" s="124">
        <f ca="1">SUMIF('LIBRO DIARIO'!$H$10:$K$157,M1001,'LIBRO DIARIO'!$J$10:$J$157)</f>
        <v>0</v>
      </c>
      <c r="P1004" s="125">
        <f ca="1">SUMIF('LIBRO DIARIO'!$H$10:$K$157,M1001,'LIBRO DIARIO'!$K$10:$K$157)</f>
        <v>0</v>
      </c>
      <c r="R1004" s="16"/>
      <c r="S1004" s="16"/>
      <c r="T1004" s="17"/>
      <c r="U1004" s="18"/>
      <c r="V1004" s="126"/>
      <c r="W1004" s="126"/>
      <c r="Y1004" s="16"/>
      <c r="Z1004" s="16"/>
      <c r="AA1004" s="17"/>
      <c r="AB1004" s="18"/>
      <c r="AC1004" s="126"/>
      <c r="AD1004" s="126"/>
    </row>
    <row r="1005" spans="2:30" ht="15" x14ac:dyDescent="0.25">
      <c r="B1005" s="16"/>
      <c r="C1005" s="16"/>
      <c r="D1005" s="17"/>
      <c r="E1005" s="18"/>
      <c r="F1005" s="126"/>
      <c r="G1005" s="126"/>
      <c r="K1005" s="16"/>
      <c r="L1005" s="16"/>
      <c r="M1005" s="17"/>
      <c r="N1005" s="18"/>
      <c r="O1005" s="126"/>
      <c r="P1005" s="126"/>
      <c r="R1005" s="16"/>
      <c r="S1005" s="16"/>
      <c r="T1005" s="17"/>
      <c r="U1005" s="18"/>
      <c r="V1005" s="126"/>
      <c r="W1005" s="126"/>
      <c r="Y1005" s="16"/>
      <c r="Z1005" s="16"/>
      <c r="AA1005" s="17"/>
      <c r="AB1005" s="18"/>
      <c r="AC1005" s="126"/>
      <c r="AD1005" s="126"/>
    </row>
    <row r="1006" spans="2:30" ht="15" x14ac:dyDescent="0.25">
      <c r="B1006" s="16"/>
      <c r="C1006" s="16"/>
      <c r="D1006" s="17"/>
      <c r="E1006" s="18"/>
      <c r="F1006" s="126"/>
      <c r="G1006" s="126"/>
      <c r="K1006" s="16"/>
      <c r="L1006" s="16"/>
      <c r="M1006" s="17"/>
      <c r="N1006" s="18"/>
      <c r="O1006" s="126"/>
      <c r="P1006" s="126"/>
      <c r="R1006" s="16"/>
      <c r="S1006" s="16"/>
      <c r="T1006" s="17"/>
      <c r="U1006" s="18"/>
      <c r="V1006" s="126"/>
      <c r="W1006" s="126"/>
      <c r="Y1006" s="16"/>
      <c r="Z1006" s="16"/>
      <c r="AA1006" s="17"/>
      <c r="AB1006" s="18"/>
      <c r="AC1006" s="126"/>
      <c r="AD1006" s="126"/>
    </row>
    <row r="1007" spans="2:30" ht="15" x14ac:dyDescent="0.25">
      <c r="B1007" s="16"/>
      <c r="C1007" s="16"/>
      <c r="D1007" s="17"/>
      <c r="E1007" s="18"/>
      <c r="F1007" s="126"/>
      <c r="G1007" s="126"/>
      <c r="K1007" s="16"/>
      <c r="L1007" s="16"/>
      <c r="M1007" s="17"/>
      <c r="N1007" s="18"/>
      <c r="O1007" s="126"/>
      <c r="P1007" s="126"/>
      <c r="R1007" s="16"/>
      <c r="S1007" s="16"/>
      <c r="T1007" s="17"/>
      <c r="U1007" s="18"/>
      <c r="V1007" s="126"/>
      <c r="W1007" s="126"/>
      <c r="Y1007" s="16"/>
      <c r="Z1007" s="16"/>
      <c r="AA1007" s="17"/>
      <c r="AB1007" s="18"/>
      <c r="AC1007" s="126"/>
      <c r="AD1007" s="126"/>
    </row>
    <row r="1008" spans="2:30" ht="15" x14ac:dyDescent="0.25">
      <c r="B1008" s="16"/>
      <c r="C1008" s="16"/>
      <c r="D1008" s="17"/>
      <c r="E1008" s="18"/>
      <c r="F1008" s="126"/>
      <c r="G1008" s="126"/>
      <c r="K1008" s="16"/>
      <c r="L1008" s="16"/>
      <c r="M1008" s="17"/>
      <c r="N1008" s="18"/>
      <c r="O1008" s="126"/>
      <c r="P1008" s="126"/>
      <c r="R1008" s="16"/>
      <c r="S1008" s="16"/>
      <c r="T1008" s="17"/>
      <c r="U1008" s="18"/>
      <c r="V1008" s="126"/>
      <c r="W1008" s="126"/>
      <c r="Y1008" s="16"/>
      <c r="Z1008" s="16"/>
      <c r="AA1008" s="17"/>
      <c r="AB1008" s="18"/>
      <c r="AC1008" s="126"/>
      <c r="AD1008" s="126"/>
    </row>
    <row r="1009" spans="2:30" ht="15" x14ac:dyDescent="0.25">
      <c r="B1009" s="16"/>
      <c r="C1009" s="16"/>
      <c r="D1009" s="17"/>
      <c r="E1009" s="18"/>
      <c r="F1009" s="126"/>
      <c r="G1009" s="126"/>
      <c r="K1009" s="16"/>
      <c r="L1009" s="16"/>
      <c r="M1009" s="17"/>
      <c r="N1009" s="18"/>
      <c r="O1009" s="126"/>
      <c r="P1009" s="126"/>
      <c r="R1009" s="16"/>
      <c r="S1009" s="16"/>
      <c r="T1009" s="17"/>
      <c r="U1009" s="18"/>
      <c r="V1009" s="126"/>
      <c r="W1009" s="126"/>
      <c r="Y1009" s="16"/>
      <c r="Z1009" s="16"/>
      <c r="AA1009" s="17"/>
      <c r="AB1009" s="18"/>
      <c r="AC1009" s="126"/>
      <c r="AD1009" s="126"/>
    </row>
    <row r="1010" spans="2:30" ht="15" x14ac:dyDescent="0.25">
      <c r="B1010" s="16"/>
      <c r="C1010" s="16"/>
      <c r="D1010" s="17"/>
      <c r="E1010" s="18"/>
      <c r="F1010" s="126"/>
      <c r="G1010" s="126"/>
      <c r="K1010" s="16"/>
      <c r="L1010" s="16"/>
      <c r="M1010" s="17"/>
      <c r="N1010" s="18"/>
      <c r="O1010" s="126"/>
      <c r="P1010" s="126"/>
      <c r="R1010" s="16"/>
      <c r="S1010" s="16"/>
      <c r="T1010" s="17"/>
      <c r="U1010" s="18"/>
      <c r="V1010" s="126"/>
      <c r="W1010" s="126"/>
      <c r="Y1010" s="16"/>
      <c r="Z1010" s="16"/>
      <c r="AA1010" s="17"/>
      <c r="AB1010" s="18"/>
      <c r="AC1010" s="126"/>
      <c r="AD1010" s="126"/>
    </row>
    <row r="1011" spans="2:30" ht="15" x14ac:dyDescent="0.25">
      <c r="B1011" s="17"/>
      <c r="C1011" s="19"/>
      <c r="D1011" s="19"/>
      <c r="E1011" s="18" t="s">
        <v>102</v>
      </c>
      <c r="F1011" s="126"/>
      <c r="G1011" s="126"/>
      <c r="K1011" s="16"/>
      <c r="L1011" s="16"/>
      <c r="M1011" s="17"/>
      <c r="N1011" s="18"/>
      <c r="O1011" s="126"/>
      <c r="P1011" s="126"/>
      <c r="R1011" s="16"/>
      <c r="S1011" s="16"/>
      <c r="T1011" s="17"/>
      <c r="U1011" s="18"/>
      <c r="V1011" s="126"/>
      <c r="W1011" s="126"/>
      <c r="Y1011" s="17"/>
      <c r="Z1011" s="19"/>
      <c r="AA1011" s="19"/>
      <c r="AB1011" s="18" t="s">
        <v>102</v>
      </c>
      <c r="AC1011" s="126"/>
      <c r="AD1011" s="126"/>
    </row>
    <row r="1012" spans="2:30" ht="15" x14ac:dyDescent="0.25">
      <c r="B1012" s="170"/>
      <c r="C1012" s="170"/>
      <c r="D1012" s="170"/>
      <c r="E1012" s="170"/>
      <c r="F1012" s="170"/>
      <c r="G1012" s="170"/>
      <c r="K1012" s="16"/>
      <c r="L1012" s="16"/>
      <c r="M1012" s="17"/>
      <c r="N1012" s="18"/>
      <c r="O1012" s="126"/>
      <c r="P1012" s="126"/>
      <c r="R1012" s="17"/>
      <c r="S1012" s="19"/>
      <c r="T1012" s="19"/>
      <c r="U1012" s="18" t="s">
        <v>102</v>
      </c>
      <c r="V1012" s="126"/>
      <c r="W1012" s="126"/>
      <c r="Y1012" s="170"/>
      <c r="Z1012" s="170"/>
      <c r="AA1012" s="170"/>
      <c r="AB1012" s="170"/>
      <c r="AC1012" s="170"/>
      <c r="AD1012" s="170"/>
    </row>
    <row r="1013" spans="2:30" ht="15" x14ac:dyDescent="0.25">
      <c r="B1013" s="10" t="s">
        <v>93</v>
      </c>
      <c r="C1013" s="115"/>
      <c r="D1013" s="5"/>
      <c r="E1013" s="4"/>
      <c r="F1013" s="20" t="s">
        <v>103</v>
      </c>
      <c r="G1013" s="117" t="s">
        <v>161</v>
      </c>
      <c r="K1013" s="17"/>
      <c r="L1013" s="19"/>
      <c r="M1013" s="19"/>
      <c r="N1013" s="18" t="s">
        <v>102</v>
      </c>
      <c r="O1013" s="126"/>
      <c r="P1013" s="126"/>
      <c r="Y1013" s="10" t="s">
        <v>93</v>
      </c>
      <c r="Z1013" s="115"/>
      <c r="AA1013" s="5"/>
      <c r="AB1013" s="4"/>
      <c r="AC1013" s="20" t="s">
        <v>103</v>
      </c>
      <c r="AD1013" s="117" t="s">
        <v>161</v>
      </c>
    </row>
    <row r="1014" spans="2:30" x14ac:dyDescent="0.2">
      <c r="B1014" s="10" t="s">
        <v>94</v>
      </c>
      <c r="C1014" s="115"/>
      <c r="D1014" s="5"/>
      <c r="E1014" s="10"/>
      <c r="F1014" s="6"/>
      <c r="G1014" s="7"/>
      <c r="K1014" s="170"/>
      <c r="L1014" s="170"/>
      <c r="M1014" s="170"/>
      <c r="N1014" s="170"/>
      <c r="O1014" s="170"/>
      <c r="P1014" s="170"/>
      <c r="R1014" s="10" t="s">
        <v>93</v>
      </c>
      <c r="S1014" s="115"/>
      <c r="T1014" s="5"/>
      <c r="U1014" s="4"/>
      <c r="V1014" s="20" t="s">
        <v>103</v>
      </c>
      <c r="W1014" s="117" t="s">
        <v>161</v>
      </c>
      <c r="Y1014" s="10" t="s">
        <v>94</v>
      </c>
      <c r="Z1014" s="115"/>
      <c r="AA1014" s="5"/>
      <c r="AB1014" s="10"/>
      <c r="AC1014" s="6"/>
      <c r="AD1014" s="7"/>
    </row>
    <row r="1015" spans="2:30" ht="13.5" thickBot="1" x14ac:dyDescent="0.25">
      <c r="B1015" s="10" t="s">
        <v>96</v>
      </c>
      <c r="C1015" s="10"/>
      <c r="D1015" s="4"/>
      <c r="E1015" s="123"/>
      <c r="F1015" s="12"/>
      <c r="G1015" s="13"/>
      <c r="K1015" s="10" t="s">
        <v>93</v>
      </c>
      <c r="L1015" s="115"/>
      <c r="M1015" s="5"/>
      <c r="N1015" s="4"/>
      <c r="O1015" s="20" t="s">
        <v>103</v>
      </c>
      <c r="P1015" s="117" t="s">
        <v>161</v>
      </c>
      <c r="R1015" s="10" t="s">
        <v>94</v>
      </c>
      <c r="S1015" s="115"/>
      <c r="T1015" s="5"/>
      <c r="U1015" s="10"/>
      <c r="V1015" s="6"/>
      <c r="W1015" s="7"/>
      <c r="Y1015" s="10" t="s">
        <v>96</v>
      </c>
      <c r="Z1015" s="10"/>
      <c r="AA1015" s="4"/>
      <c r="AB1015" s="123"/>
      <c r="AC1015" s="12"/>
      <c r="AD1015" s="13"/>
    </row>
    <row r="1016" spans="2:30" ht="13.5" thickBot="1" x14ac:dyDescent="0.25">
      <c r="B1016" s="2"/>
      <c r="C1016" s="2"/>
      <c r="D1016" s="134">
        <v>0</v>
      </c>
      <c r="E1016" s="116" t="e">
        <f>VLOOKUP(D1016,'PLAN CONT'!$B$3:$C$1423,2,0)</f>
        <v>#N/A</v>
      </c>
      <c r="F1016" s="9"/>
      <c r="G1016" s="8"/>
      <c r="K1016" s="10" t="s">
        <v>94</v>
      </c>
      <c r="L1016" s="115"/>
      <c r="M1016" s="5"/>
      <c r="N1016" s="10"/>
      <c r="O1016" s="6"/>
      <c r="P1016" s="7"/>
      <c r="R1016" s="10" t="s">
        <v>96</v>
      </c>
      <c r="S1016" s="10"/>
      <c r="T1016" s="4"/>
      <c r="U1016" s="123"/>
      <c r="V1016" s="12"/>
      <c r="W1016" s="13"/>
      <c r="Y1016" s="2"/>
      <c r="Z1016" s="2"/>
      <c r="AA1016" s="134">
        <v>0</v>
      </c>
      <c r="AB1016" s="116" t="e">
        <f>VLOOKUP(AA1016,'PLAN CONT'!$B$3:$C$1423,2,0)</f>
        <v>#N/A</v>
      </c>
      <c r="AC1016" s="9"/>
      <c r="AD1016" s="8"/>
    </row>
    <row r="1017" spans="2:30" ht="13.5" thickBot="1" x14ac:dyDescent="0.25">
      <c r="B1017" s="1091" t="s">
        <v>100</v>
      </c>
      <c r="C1017" s="1093" t="s">
        <v>101</v>
      </c>
      <c r="D1017" s="1095" t="s">
        <v>97</v>
      </c>
      <c r="E1017" s="1096"/>
      <c r="F1017" s="1098" t="s">
        <v>98</v>
      </c>
      <c r="G1017" s="1099"/>
      <c r="K1017" s="10" t="s">
        <v>96</v>
      </c>
      <c r="L1017" s="10"/>
      <c r="M1017" s="4"/>
      <c r="N1017" s="123"/>
      <c r="O1017" s="12"/>
      <c r="P1017" s="13"/>
      <c r="R1017" s="2"/>
      <c r="S1017" s="2"/>
      <c r="T1017" s="134">
        <v>0</v>
      </c>
      <c r="U1017" s="116" t="e">
        <f>VLOOKUP(T1017,'PLAN CONT'!$B$3:$C$1423,2,0)</f>
        <v>#N/A</v>
      </c>
      <c r="V1017" s="9"/>
      <c r="W1017" s="8"/>
      <c r="Y1017" s="1091" t="s">
        <v>100</v>
      </c>
      <c r="Z1017" s="1093" t="s">
        <v>101</v>
      </c>
      <c r="AA1017" s="1095" t="s">
        <v>97</v>
      </c>
      <c r="AB1017" s="1096"/>
      <c r="AC1017" s="1098" t="s">
        <v>98</v>
      </c>
      <c r="AD1017" s="1099"/>
    </row>
    <row r="1018" spans="2:30" ht="13.5" thickBot="1" x14ac:dyDescent="0.25">
      <c r="B1018" s="1092"/>
      <c r="C1018" s="1094"/>
      <c r="D1018" s="1095"/>
      <c r="E1018" s="1097"/>
      <c r="F1018" s="133" t="s">
        <v>28</v>
      </c>
      <c r="G1018" s="551" t="s">
        <v>29</v>
      </c>
      <c r="K1018" s="2"/>
      <c r="L1018" s="2"/>
      <c r="M1018" s="134">
        <v>0</v>
      </c>
      <c r="N1018" s="116" t="e">
        <f>VLOOKUP(M1018,'PLAN CONT'!$B$3:$C$1423,2,0)</f>
        <v>#N/A</v>
      </c>
      <c r="O1018" s="9"/>
      <c r="P1018" s="8"/>
      <c r="R1018" s="1091" t="s">
        <v>100</v>
      </c>
      <c r="S1018" s="1093" t="s">
        <v>101</v>
      </c>
      <c r="T1018" s="1095" t="s">
        <v>97</v>
      </c>
      <c r="U1018" s="1096"/>
      <c r="V1018" s="1098" t="s">
        <v>98</v>
      </c>
      <c r="W1018" s="1099"/>
      <c r="Y1018" s="1092"/>
      <c r="Z1018" s="1094"/>
      <c r="AA1018" s="1095"/>
      <c r="AB1018" s="1097"/>
      <c r="AC1018" s="133" t="s">
        <v>28</v>
      </c>
      <c r="AD1018" s="551" t="s">
        <v>29</v>
      </c>
    </row>
    <row r="1019" spans="2:30" ht="15" x14ac:dyDescent="0.25">
      <c r="B1019" s="16"/>
      <c r="C1019" s="16"/>
      <c r="D1019" s="17"/>
      <c r="E1019" s="18"/>
      <c r="F1019" s="124">
        <f ca="1">SUMIF('LIBRO DIARIO'!$H$10:$K$157,D1016,'LIBRO DIARIO'!$J$10:$J$157)</f>
        <v>0</v>
      </c>
      <c r="G1019" s="125">
        <f ca="1">SUMIF('LIBRO DIARIO'!$H$10:$K$157,D1016,'LIBRO DIARIO'!$K$10:$K$157)</f>
        <v>0</v>
      </c>
      <c r="K1019" s="1091" t="s">
        <v>100</v>
      </c>
      <c r="L1019" s="1093" t="s">
        <v>101</v>
      </c>
      <c r="M1019" s="1095" t="s">
        <v>97</v>
      </c>
      <c r="N1019" s="1096"/>
      <c r="O1019" s="1098" t="s">
        <v>98</v>
      </c>
      <c r="P1019" s="1099"/>
      <c r="R1019" s="1092"/>
      <c r="S1019" s="1094"/>
      <c r="T1019" s="1095"/>
      <c r="U1019" s="1097"/>
      <c r="V1019" s="133" t="s">
        <v>28</v>
      </c>
      <c r="W1019" s="551" t="s">
        <v>29</v>
      </c>
      <c r="Y1019" s="16"/>
      <c r="Z1019" s="16"/>
      <c r="AA1019" s="17"/>
      <c r="AB1019" s="18"/>
      <c r="AC1019" s="124">
        <f ca="1">SUMIF('LIBRO DIARIO'!$H$10:$K$157,AA1016,'LIBRO DIARIO'!$J$10:$J$157)</f>
        <v>0</v>
      </c>
      <c r="AD1019" s="125">
        <f ca="1">SUMIF('LIBRO DIARIO'!$H$10:$K$157,AA1016,'LIBRO DIARIO'!$K$10:$K$157)</f>
        <v>0</v>
      </c>
    </row>
    <row r="1020" spans="2:30" ht="15" x14ac:dyDescent="0.25">
      <c r="B1020" s="16"/>
      <c r="C1020" s="16"/>
      <c r="D1020" s="17"/>
      <c r="E1020" s="18"/>
      <c r="F1020" s="126"/>
      <c r="G1020" s="126"/>
      <c r="K1020" s="1092"/>
      <c r="L1020" s="1094"/>
      <c r="M1020" s="1095"/>
      <c r="N1020" s="1097"/>
      <c r="O1020" s="133" t="s">
        <v>28</v>
      </c>
      <c r="P1020" s="551" t="s">
        <v>29</v>
      </c>
      <c r="R1020" s="16"/>
      <c r="S1020" s="16"/>
      <c r="T1020" s="17"/>
      <c r="U1020" s="18"/>
      <c r="V1020" s="124">
        <f ca="1">SUMIF('LIBRO DIARIO'!$H$10:$K$157,T1017,'LIBRO DIARIO'!$J$10:$J$157)</f>
        <v>0</v>
      </c>
      <c r="W1020" s="125">
        <f ca="1">SUMIF('LIBRO DIARIO'!$H$10:$K$157,T1017,'LIBRO DIARIO'!$K$10:$K$157)</f>
        <v>0</v>
      </c>
      <c r="Y1020" s="16"/>
      <c r="Z1020" s="16"/>
      <c r="AA1020" s="17"/>
      <c r="AB1020" s="18"/>
      <c r="AC1020" s="126"/>
      <c r="AD1020" s="126"/>
    </row>
    <row r="1021" spans="2:30" ht="15" x14ac:dyDescent="0.25">
      <c r="B1021" s="16"/>
      <c r="C1021" s="16"/>
      <c r="D1021" s="17"/>
      <c r="E1021" s="18"/>
      <c r="F1021" s="126"/>
      <c r="G1021" s="126"/>
      <c r="K1021" s="16"/>
      <c r="L1021" s="16"/>
      <c r="M1021" s="17"/>
      <c r="N1021" s="18"/>
      <c r="O1021" s="124">
        <f ca="1">SUMIF('LIBRO DIARIO'!$H$10:$K$157,M1018,'LIBRO DIARIO'!$J$10:$J$157)</f>
        <v>0</v>
      </c>
      <c r="P1021" s="125">
        <f ca="1">SUMIF('LIBRO DIARIO'!$H$10:$K$157,M1018,'LIBRO DIARIO'!$K$10:$K$157)</f>
        <v>0</v>
      </c>
      <c r="R1021" s="16"/>
      <c r="S1021" s="16"/>
      <c r="T1021" s="17"/>
      <c r="U1021" s="18"/>
      <c r="V1021" s="126"/>
      <c r="W1021" s="126"/>
      <c r="Y1021" s="16"/>
      <c r="Z1021" s="16"/>
      <c r="AA1021" s="17"/>
      <c r="AB1021" s="18"/>
      <c r="AC1021" s="126"/>
      <c r="AD1021" s="126"/>
    </row>
    <row r="1022" spans="2:30" ht="15" x14ac:dyDescent="0.25">
      <c r="B1022" s="16"/>
      <c r="C1022" s="16"/>
      <c r="D1022" s="17"/>
      <c r="E1022" s="18"/>
      <c r="F1022" s="126"/>
      <c r="G1022" s="126"/>
      <c r="K1022" s="16"/>
      <c r="L1022" s="16"/>
      <c r="M1022" s="17"/>
      <c r="N1022" s="18"/>
      <c r="O1022" s="126"/>
      <c r="P1022" s="126"/>
      <c r="R1022" s="16"/>
      <c r="S1022" s="16"/>
      <c r="T1022" s="17"/>
      <c r="U1022" s="18"/>
      <c r="V1022" s="126"/>
      <c r="W1022" s="126"/>
      <c r="Y1022" s="16"/>
      <c r="Z1022" s="16"/>
      <c r="AA1022" s="17"/>
      <c r="AB1022" s="18"/>
      <c r="AC1022" s="126"/>
      <c r="AD1022" s="126"/>
    </row>
    <row r="1023" spans="2:30" ht="15" x14ac:dyDescent="0.25">
      <c r="B1023" s="16"/>
      <c r="C1023" s="16"/>
      <c r="D1023" s="17"/>
      <c r="E1023" s="18"/>
      <c r="F1023" s="126"/>
      <c r="G1023" s="126"/>
      <c r="K1023" s="16"/>
      <c r="L1023" s="16"/>
      <c r="M1023" s="17"/>
      <c r="N1023" s="18"/>
      <c r="O1023" s="126"/>
      <c r="P1023" s="126"/>
      <c r="R1023" s="16"/>
      <c r="S1023" s="16"/>
      <c r="T1023" s="17"/>
      <c r="U1023" s="18"/>
      <c r="V1023" s="126"/>
      <c r="W1023" s="126"/>
      <c r="Y1023" s="16"/>
      <c r="Z1023" s="16"/>
      <c r="AA1023" s="17"/>
      <c r="AB1023" s="18"/>
      <c r="AC1023" s="126"/>
      <c r="AD1023" s="126"/>
    </row>
    <row r="1024" spans="2:30" ht="15" x14ac:dyDescent="0.25">
      <c r="B1024" s="16"/>
      <c r="C1024" s="16"/>
      <c r="D1024" s="17"/>
      <c r="E1024" s="18"/>
      <c r="F1024" s="126"/>
      <c r="G1024" s="126"/>
      <c r="K1024" s="16"/>
      <c r="L1024" s="16"/>
      <c r="M1024" s="17"/>
      <c r="N1024" s="18"/>
      <c r="O1024" s="126"/>
      <c r="P1024" s="126"/>
      <c r="R1024" s="16"/>
      <c r="S1024" s="16"/>
      <c r="T1024" s="17"/>
      <c r="U1024" s="18"/>
      <c r="V1024" s="126"/>
      <c r="W1024" s="126"/>
      <c r="Y1024" s="16"/>
      <c r="Z1024" s="16"/>
      <c r="AA1024" s="17"/>
      <c r="AB1024" s="18"/>
      <c r="AC1024" s="126"/>
      <c r="AD1024" s="126"/>
    </row>
    <row r="1025" spans="2:30" ht="15" x14ac:dyDescent="0.25">
      <c r="B1025" s="16"/>
      <c r="C1025" s="16"/>
      <c r="D1025" s="17"/>
      <c r="E1025" s="18"/>
      <c r="F1025" s="126"/>
      <c r="G1025" s="126"/>
      <c r="K1025" s="16"/>
      <c r="L1025" s="16"/>
      <c r="M1025" s="17"/>
      <c r="N1025" s="18"/>
      <c r="O1025" s="126"/>
      <c r="P1025" s="126"/>
      <c r="R1025" s="16"/>
      <c r="S1025" s="16"/>
      <c r="T1025" s="17"/>
      <c r="U1025" s="18"/>
      <c r="V1025" s="126"/>
      <c r="W1025" s="126"/>
      <c r="Y1025" s="16"/>
      <c r="Z1025" s="16"/>
      <c r="AA1025" s="17"/>
      <c r="AB1025" s="18"/>
      <c r="AC1025" s="126"/>
      <c r="AD1025" s="126"/>
    </row>
    <row r="1026" spans="2:30" ht="15" x14ac:dyDescent="0.25">
      <c r="B1026" s="16"/>
      <c r="C1026" s="16"/>
      <c r="D1026" s="17"/>
      <c r="E1026" s="18"/>
      <c r="F1026" s="126"/>
      <c r="G1026" s="126"/>
      <c r="K1026" s="16"/>
      <c r="L1026" s="16"/>
      <c r="M1026" s="17"/>
      <c r="N1026" s="18"/>
      <c r="O1026" s="126"/>
      <c r="P1026" s="126"/>
      <c r="R1026" s="16"/>
      <c r="S1026" s="16"/>
      <c r="T1026" s="17"/>
      <c r="U1026" s="18"/>
      <c r="V1026" s="126"/>
      <c r="W1026" s="126"/>
      <c r="Y1026" s="16"/>
      <c r="Z1026" s="16"/>
      <c r="AA1026" s="17"/>
      <c r="AB1026" s="18"/>
      <c r="AC1026" s="126"/>
      <c r="AD1026" s="126"/>
    </row>
    <row r="1027" spans="2:30" ht="15" x14ac:dyDescent="0.25">
      <c r="B1027" s="16"/>
      <c r="C1027" s="16"/>
      <c r="D1027" s="17"/>
      <c r="E1027" s="18"/>
      <c r="F1027" s="126"/>
      <c r="G1027" s="126"/>
      <c r="K1027" s="16"/>
      <c r="L1027" s="16"/>
      <c r="M1027" s="17"/>
      <c r="N1027" s="18"/>
      <c r="O1027" s="126"/>
      <c r="P1027" s="126"/>
      <c r="R1027" s="16"/>
      <c r="S1027" s="16"/>
      <c r="T1027" s="17"/>
      <c r="U1027" s="18"/>
      <c r="V1027" s="126"/>
      <c r="W1027" s="126"/>
      <c r="Y1027" s="16"/>
      <c r="Z1027" s="16"/>
      <c r="AA1027" s="17"/>
      <c r="AB1027" s="18"/>
      <c r="AC1027" s="126"/>
      <c r="AD1027" s="126"/>
    </row>
    <row r="1028" spans="2:30" ht="15" x14ac:dyDescent="0.25">
      <c r="B1028" s="17"/>
      <c r="C1028" s="19"/>
      <c r="D1028" s="19"/>
      <c r="E1028" s="18" t="s">
        <v>102</v>
      </c>
      <c r="F1028" s="126"/>
      <c r="G1028" s="126"/>
      <c r="K1028" s="16"/>
      <c r="L1028" s="16"/>
      <c r="M1028" s="17"/>
      <c r="N1028" s="18"/>
      <c r="O1028" s="126"/>
      <c r="P1028" s="126"/>
      <c r="R1028" s="16"/>
      <c r="S1028" s="16"/>
      <c r="T1028" s="17"/>
      <c r="U1028" s="18"/>
      <c r="V1028" s="126"/>
      <c r="W1028" s="126"/>
      <c r="Y1028" s="17"/>
      <c r="Z1028" s="19"/>
      <c r="AA1028" s="19"/>
      <c r="AB1028" s="18" t="s">
        <v>102</v>
      </c>
      <c r="AC1028" s="126"/>
      <c r="AD1028" s="126"/>
    </row>
    <row r="1029" spans="2:30" ht="15" x14ac:dyDescent="0.25">
      <c r="B1029" s="170"/>
      <c r="C1029" s="170"/>
      <c r="D1029" s="170"/>
      <c r="E1029" s="170"/>
      <c r="F1029" s="170"/>
      <c r="G1029" s="170"/>
      <c r="K1029" s="16"/>
      <c r="L1029" s="16"/>
      <c r="M1029" s="17"/>
      <c r="N1029" s="18"/>
      <c r="O1029" s="126"/>
      <c r="P1029" s="126"/>
      <c r="R1029" s="17"/>
      <c r="S1029" s="19"/>
      <c r="T1029" s="19"/>
      <c r="U1029" s="18" t="s">
        <v>102</v>
      </c>
      <c r="V1029" s="126"/>
      <c r="W1029" s="126"/>
      <c r="Y1029" s="170"/>
      <c r="Z1029" s="170"/>
      <c r="AA1029" s="170"/>
      <c r="AB1029" s="170"/>
      <c r="AC1029" s="170"/>
      <c r="AD1029" s="170"/>
    </row>
    <row r="1030" spans="2:30" ht="15" x14ac:dyDescent="0.25">
      <c r="K1030" s="17"/>
      <c r="L1030" s="19"/>
      <c r="M1030" s="19"/>
      <c r="N1030" s="18" t="s">
        <v>102</v>
      </c>
      <c r="O1030" s="126"/>
      <c r="P1030" s="126"/>
    </row>
    <row r="1031" spans="2:30" x14ac:dyDescent="0.2">
      <c r="K1031" s="170"/>
      <c r="L1031" s="170"/>
      <c r="M1031" s="170"/>
      <c r="N1031" s="170"/>
      <c r="O1031" s="170"/>
      <c r="P1031" s="170"/>
    </row>
  </sheetData>
  <sortState ref="I1:I85">
    <sortCondition ref="I85"/>
  </sortState>
  <mergeCells count="962">
    <mergeCell ref="B180:B181"/>
    <mergeCell ref="C180:C181"/>
    <mergeCell ref="D180:E181"/>
    <mergeCell ref="F180:G180"/>
    <mergeCell ref="B201:B202"/>
    <mergeCell ref="C201:C202"/>
    <mergeCell ref="D201:E202"/>
    <mergeCell ref="F201:G201"/>
    <mergeCell ref="B27:B28"/>
    <mergeCell ref="C27:C28"/>
    <mergeCell ref="D27:E28"/>
    <mergeCell ref="F27:G27"/>
    <mergeCell ref="B10:B11"/>
    <mergeCell ref="C10:C11"/>
    <mergeCell ref="D10:E11"/>
    <mergeCell ref="F10:G10"/>
    <mergeCell ref="B78:B79"/>
    <mergeCell ref="C78:C79"/>
    <mergeCell ref="D78:E79"/>
    <mergeCell ref="F78:G78"/>
    <mergeCell ref="B129:B130"/>
    <mergeCell ref="C129:C130"/>
    <mergeCell ref="D129:E130"/>
    <mergeCell ref="F129:G129"/>
    <mergeCell ref="B44:B45"/>
    <mergeCell ref="C44:C45"/>
    <mergeCell ref="D44:E45"/>
    <mergeCell ref="F44:G44"/>
    <mergeCell ref="B61:B62"/>
    <mergeCell ref="C61:C62"/>
    <mergeCell ref="D61:E62"/>
    <mergeCell ref="F61:G61"/>
    <mergeCell ref="B95:B96"/>
    <mergeCell ref="C95:C96"/>
    <mergeCell ref="D95:E96"/>
    <mergeCell ref="F95:G95"/>
    <mergeCell ref="B269:B270"/>
    <mergeCell ref="C269:C270"/>
    <mergeCell ref="D269:E270"/>
    <mergeCell ref="F269:G269"/>
    <mergeCell ref="B218:B219"/>
    <mergeCell ref="C218:C219"/>
    <mergeCell ref="D218:E219"/>
    <mergeCell ref="F218:G218"/>
    <mergeCell ref="B235:B236"/>
    <mergeCell ref="C235:C236"/>
    <mergeCell ref="D235:E236"/>
    <mergeCell ref="F235:G235"/>
    <mergeCell ref="K10:K11"/>
    <mergeCell ref="L10:L11"/>
    <mergeCell ref="M10:N11"/>
    <mergeCell ref="O10:P10"/>
    <mergeCell ref="K27:K28"/>
    <mergeCell ref="L27:L28"/>
    <mergeCell ref="M27:N28"/>
    <mergeCell ref="O27:P27"/>
    <mergeCell ref="B252:B253"/>
    <mergeCell ref="C252:C253"/>
    <mergeCell ref="D252:E253"/>
    <mergeCell ref="F252:G252"/>
    <mergeCell ref="B146:B147"/>
    <mergeCell ref="C146:C147"/>
    <mergeCell ref="D146:E147"/>
    <mergeCell ref="F146:G146"/>
    <mergeCell ref="B163:B164"/>
    <mergeCell ref="C163:C164"/>
    <mergeCell ref="D163:E164"/>
    <mergeCell ref="F163:G163"/>
    <mergeCell ref="B112:B113"/>
    <mergeCell ref="C112:C113"/>
    <mergeCell ref="D112:E113"/>
    <mergeCell ref="F112:G112"/>
    <mergeCell ref="K78:K79"/>
    <mergeCell ref="L78:L79"/>
    <mergeCell ref="M78:N79"/>
    <mergeCell ref="O78:P78"/>
    <mergeCell ref="K95:K96"/>
    <mergeCell ref="L95:L96"/>
    <mergeCell ref="M95:N96"/>
    <mergeCell ref="O95:P95"/>
    <mergeCell ref="K44:K45"/>
    <mergeCell ref="L44:L45"/>
    <mergeCell ref="M44:N45"/>
    <mergeCell ref="O44:P44"/>
    <mergeCell ref="K61:K62"/>
    <mergeCell ref="L61:L62"/>
    <mergeCell ref="M61:N62"/>
    <mergeCell ref="O61:P61"/>
    <mergeCell ref="K147:K148"/>
    <mergeCell ref="L147:L148"/>
    <mergeCell ref="M147:N148"/>
    <mergeCell ref="O147:P147"/>
    <mergeCell ref="K164:K165"/>
    <mergeCell ref="L164:L165"/>
    <mergeCell ref="M164:N165"/>
    <mergeCell ref="O164:P164"/>
    <mergeCell ref="K113:K114"/>
    <mergeCell ref="L113:L114"/>
    <mergeCell ref="M113:N114"/>
    <mergeCell ref="O113:P113"/>
    <mergeCell ref="K130:K131"/>
    <mergeCell ref="L130:L131"/>
    <mergeCell ref="M130:N131"/>
    <mergeCell ref="O130:P130"/>
    <mergeCell ref="B286:B287"/>
    <mergeCell ref="C286:C287"/>
    <mergeCell ref="D286:E287"/>
    <mergeCell ref="F286:G286"/>
    <mergeCell ref="B303:B304"/>
    <mergeCell ref="C303:C304"/>
    <mergeCell ref="D303:E304"/>
    <mergeCell ref="F303:G303"/>
    <mergeCell ref="B320:B321"/>
    <mergeCell ref="C320:C321"/>
    <mergeCell ref="D320:E321"/>
    <mergeCell ref="F320:G320"/>
    <mergeCell ref="B337:B338"/>
    <mergeCell ref="C337:C338"/>
    <mergeCell ref="D337:E338"/>
    <mergeCell ref="F337:G337"/>
    <mergeCell ref="B354:B355"/>
    <mergeCell ref="C354:C355"/>
    <mergeCell ref="D354:E355"/>
    <mergeCell ref="F354:G354"/>
    <mergeCell ref="B371:B372"/>
    <mergeCell ref="C371:C372"/>
    <mergeCell ref="D371:E372"/>
    <mergeCell ref="F371:G371"/>
    <mergeCell ref="B388:B389"/>
    <mergeCell ref="C388:C389"/>
    <mergeCell ref="D388:E389"/>
    <mergeCell ref="F388:G388"/>
    <mergeCell ref="B405:B406"/>
    <mergeCell ref="C405:C406"/>
    <mergeCell ref="D405:E406"/>
    <mergeCell ref="F405:G405"/>
    <mergeCell ref="B422:B423"/>
    <mergeCell ref="C422:C423"/>
    <mergeCell ref="D422:E423"/>
    <mergeCell ref="F422:G422"/>
    <mergeCell ref="B439:B440"/>
    <mergeCell ref="C439:C440"/>
    <mergeCell ref="D439:E440"/>
    <mergeCell ref="F439:G439"/>
    <mergeCell ref="B456:B457"/>
    <mergeCell ref="C456:C457"/>
    <mergeCell ref="D456:E457"/>
    <mergeCell ref="F456:G456"/>
    <mergeCell ref="B473:B474"/>
    <mergeCell ref="C473:C474"/>
    <mergeCell ref="D473:E474"/>
    <mergeCell ref="F473:G473"/>
    <mergeCell ref="B490:B491"/>
    <mergeCell ref="C490:C491"/>
    <mergeCell ref="D490:E491"/>
    <mergeCell ref="F490:G490"/>
    <mergeCell ref="B507:B508"/>
    <mergeCell ref="C507:C508"/>
    <mergeCell ref="D507:E508"/>
    <mergeCell ref="F507:G507"/>
    <mergeCell ref="B524:B525"/>
    <mergeCell ref="C524:C525"/>
    <mergeCell ref="D524:E525"/>
    <mergeCell ref="F524:G524"/>
    <mergeCell ref="B541:B542"/>
    <mergeCell ref="C541:C542"/>
    <mergeCell ref="D541:E542"/>
    <mergeCell ref="F541:G541"/>
    <mergeCell ref="B558:B559"/>
    <mergeCell ref="C558:C559"/>
    <mergeCell ref="D558:E559"/>
    <mergeCell ref="F558:G558"/>
    <mergeCell ref="B575:B576"/>
    <mergeCell ref="C575:C576"/>
    <mergeCell ref="D575:E576"/>
    <mergeCell ref="F575:G575"/>
    <mergeCell ref="B592:B593"/>
    <mergeCell ref="C592:C593"/>
    <mergeCell ref="D592:E593"/>
    <mergeCell ref="F592:G592"/>
    <mergeCell ref="B609:B610"/>
    <mergeCell ref="C609:C610"/>
    <mergeCell ref="D609:E610"/>
    <mergeCell ref="F609:G609"/>
    <mergeCell ref="B626:B627"/>
    <mergeCell ref="C626:C627"/>
    <mergeCell ref="D626:E627"/>
    <mergeCell ref="F626:G626"/>
    <mergeCell ref="B643:B644"/>
    <mergeCell ref="C643:C644"/>
    <mergeCell ref="D643:E644"/>
    <mergeCell ref="F643:G643"/>
    <mergeCell ref="B660:B661"/>
    <mergeCell ref="C660:C661"/>
    <mergeCell ref="D660:E661"/>
    <mergeCell ref="F660:G660"/>
    <mergeCell ref="B677:B678"/>
    <mergeCell ref="C677:C678"/>
    <mergeCell ref="D677:E678"/>
    <mergeCell ref="F677:G677"/>
    <mergeCell ref="B694:B695"/>
    <mergeCell ref="C694:C695"/>
    <mergeCell ref="D694:E695"/>
    <mergeCell ref="F694:G694"/>
    <mergeCell ref="B711:B712"/>
    <mergeCell ref="C711:C712"/>
    <mergeCell ref="D711:E712"/>
    <mergeCell ref="F711:G711"/>
    <mergeCell ref="B728:B729"/>
    <mergeCell ref="C728:C729"/>
    <mergeCell ref="D728:E729"/>
    <mergeCell ref="F728:G728"/>
    <mergeCell ref="B745:B746"/>
    <mergeCell ref="C745:C746"/>
    <mergeCell ref="D745:E746"/>
    <mergeCell ref="F745:G745"/>
    <mergeCell ref="B762:B763"/>
    <mergeCell ref="C762:C763"/>
    <mergeCell ref="D762:E763"/>
    <mergeCell ref="F762:G762"/>
    <mergeCell ref="B779:B780"/>
    <mergeCell ref="C779:C780"/>
    <mergeCell ref="D779:E780"/>
    <mergeCell ref="F779:G779"/>
    <mergeCell ref="B796:B797"/>
    <mergeCell ref="C796:C797"/>
    <mergeCell ref="D796:E797"/>
    <mergeCell ref="F796:G796"/>
    <mergeCell ref="B813:B814"/>
    <mergeCell ref="C813:C814"/>
    <mergeCell ref="D813:E814"/>
    <mergeCell ref="F813:G813"/>
    <mergeCell ref="B830:B831"/>
    <mergeCell ref="C830:C831"/>
    <mergeCell ref="D830:E831"/>
    <mergeCell ref="F830:G830"/>
    <mergeCell ref="B847:B848"/>
    <mergeCell ref="C847:C848"/>
    <mergeCell ref="D847:E848"/>
    <mergeCell ref="F847:G847"/>
    <mergeCell ref="B864:B865"/>
    <mergeCell ref="C864:C865"/>
    <mergeCell ref="D864:E865"/>
    <mergeCell ref="F864:G864"/>
    <mergeCell ref="B881:B882"/>
    <mergeCell ref="C881:C882"/>
    <mergeCell ref="D881:E882"/>
    <mergeCell ref="F881:G881"/>
    <mergeCell ref="B898:B899"/>
    <mergeCell ref="C898:C899"/>
    <mergeCell ref="D898:E899"/>
    <mergeCell ref="F898:G898"/>
    <mergeCell ref="B915:B916"/>
    <mergeCell ref="C915:C916"/>
    <mergeCell ref="D915:E916"/>
    <mergeCell ref="F915:G915"/>
    <mergeCell ref="B932:B933"/>
    <mergeCell ref="C932:C933"/>
    <mergeCell ref="D932:E933"/>
    <mergeCell ref="F932:G932"/>
    <mergeCell ref="B949:B950"/>
    <mergeCell ref="C949:C950"/>
    <mergeCell ref="D949:E950"/>
    <mergeCell ref="F949:G949"/>
    <mergeCell ref="B966:B967"/>
    <mergeCell ref="C966:C967"/>
    <mergeCell ref="D966:E967"/>
    <mergeCell ref="F966:G966"/>
    <mergeCell ref="B983:B984"/>
    <mergeCell ref="C983:C984"/>
    <mergeCell ref="D983:E984"/>
    <mergeCell ref="F983:G983"/>
    <mergeCell ref="B1000:B1001"/>
    <mergeCell ref="C1000:C1001"/>
    <mergeCell ref="D1000:E1001"/>
    <mergeCell ref="F1000:G1000"/>
    <mergeCell ref="B1017:B1018"/>
    <mergeCell ref="C1017:C1018"/>
    <mergeCell ref="D1017:E1018"/>
    <mergeCell ref="F1017:G1017"/>
    <mergeCell ref="K181:K182"/>
    <mergeCell ref="K236:K237"/>
    <mergeCell ref="K287:K288"/>
    <mergeCell ref="K338:K339"/>
    <mergeCell ref="K389:K390"/>
    <mergeCell ref="K440:K441"/>
    <mergeCell ref="K491:K492"/>
    <mergeCell ref="K542:K543"/>
    <mergeCell ref="K594:K595"/>
    <mergeCell ref="K645:K646"/>
    <mergeCell ref="K696:K697"/>
    <mergeCell ref="K747:K748"/>
    <mergeCell ref="K798:K799"/>
    <mergeCell ref="K849:K850"/>
    <mergeCell ref="K900:K901"/>
    <mergeCell ref="K951:K952"/>
    <mergeCell ref="L181:L182"/>
    <mergeCell ref="M181:N182"/>
    <mergeCell ref="O181:P181"/>
    <mergeCell ref="K202:K203"/>
    <mergeCell ref="L202:L203"/>
    <mergeCell ref="M202:N203"/>
    <mergeCell ref="O202:P202"/>
    <mergeCell ref="K219:K220"/>
    <mergeCell ref="L219:L220"/>
    <mergeCell ref="M219:N220"/>
    <mergeCell ref="O219:P219"/>
    <mergeCell ref="L236:L237"/>
    <mergeCell ref="M236:N237"/>
    <mergeCell ref="O236:P236"/>
    <mergeCell ref="K253:K254"/>
    <mergeCell ref="L253:L254"/>
    <mergeCell ref="M253:N254"/>
    <mergeCell ref="O253:P253"/>
    <mergeCell ref="K270:K271"/>
    <mergeCell ref="L270:L271"/>
    <mergeCell ref="M270:N271"/>
    <mergeCell ref="O270:P270"/>
    <mergeCell ref="L287:L288"/>
    <mergeCell ref="M287:N288"/>
    <mergeCell ref="O287:P287"/>
    <mergeCell ref="K304:K305"/>
    <mergeCell ref="L304:L305"/>
    <mergeCell ref="M304:N305"/>
    <mergeCell ref="O304:P304"/>
    <mergeCell ref="K321:K322"/>
    <mergeCell ref="L321:L322"/>
    <mergeCell ref="M321:N322"/>
    <mergeCell ref="O321:P321"/>
    <mergeCell ref="L338:L339"/>
    <mergeCell ref="M338:N339"/>
    <mergeCell ref="O338:P338"/>
    <mergeCell ref="K355:K356"/>
    <mergeCell ref="L355:L356"/>
    <mergeCell ref="M355:N356"/>
    <mergeCell ref="O355:P355"/>
    <mergeCell ref="K372:K373"/>
    <mergeCell ref="L372:L373"/>
    <mergeCell ref="M372:N373"/>
    <mergeCell ref="O372:P372"/>
    <mergeCell ref="L389:L390"/>
    <mergeCell ref="M389:N390"/>
    <mergeCell ref="O389:P389"/>
    <mergeCell ref="K406:K407"/>
    <mergeCell ref="L406:L407"/>
    <mergeCell ref="M406:N407"/>
    <mergeCell ref="O406:P406"/>
    <mergeCell ref="K423:K424"/>
    <mergeCell ref="L423:L424"/>
    <mergeCell ref="M423:N424"/>
    <mergeCell ref="O423:P423"/>
    <mergeCell ref="L440:L441"/>
    <mergeCell ref="M440:N441"/>
    <mergeCell ref="O440:P440"/>
    <mergeCell ref="K457:K458"/>
    <mergeCell ref="L457:L458"/>
    <mergeCell ref="M457:N458"/>
    <mergeCell ref="O457:P457"/>
    <mergeCell ref="K474:K475"/>
    <mergeCell ref="L474:L475"/>
    <mergeCell ref="M474:N475"/>
    <mergeCell ref="O474:P474"/>
    <mergeCell ref="L491:L492"/>
    <mergeCell ref="M491:N492"/>
    <mergeCell ref="O491:P491"/>
    <mergeCell ref="K508:K509"/>
    <mergeCell ref="L508:L509"/>
    <mergeCell ref="M508:N509"/>
    <mergeCell ref="O508:P508"/>
    <mergeCell ref="K525:K526"/>
    <mergeCell ref="L525:L526"/>
    <mergeCell ref="M525:N526"/>
    <mergeCell ref="O525:P525"/>
    <mergeCell ref="L542:L543"/>
    <mergeCell ref="M542:N543"/>
    <mergeCell ref="O542:P542"/>
    <mergeCell ref="K559:K560"/>
    <mergeCell ref="L559:L560"/>
    <mergeCell ref="M559:N560"/>
    <mergeCell ref="O559:P559"/>
    <mergeCell ref="K576:K577"/>
    <mergeCell ref="L576:L577"/>
    <mergeCell ref="M576:N577"/>
    <mergeCell ref="O576:P576"/>
    <mergeCell ref="L594:L595"/>
    <mergeCell ref="M594:N595"/>
    <mergeCell ref="O594:P594"/>
    <mergeCell ref="K611:K612"/>
    <mergeCell ref="L611:L612"/>
    <mergeCell ref="M611:N612"/>
    <mergeCell ref="O611:P611"/>
    <mergeCell ref="K628:K629"/>
    <mergeCell ref="L628:L629"/>
    <mergeCell ref="M628:N629"/>
    <mergeCell ref="O628:P628"/>
    <mergeCell ref="L645:L646"/>
    <mergeCell ref="M645:N646"/>
    <mergeCell ref="O645:P645"/>
    <mergeCell ref="K662:K663"/>
    <mergeCell ref="L662:L663"/>
    <mergeCell ref="M662:N663"/>
    <mergeCell ref="O662:P662"/>
    <mergeCell ref="K679:K680"/>
    <mergeCell ref="L679:L680"/>
    <mergeCell ref="M679:N680"/>
    <mergeCell ref="O679:P679"/>
    <mergeCell ref="L696:L697"/>
    <mergeCell ref="M696:N697"/>
    <mergeCell ref="O696:P696"/>
    <mergeCell ref="K713:K714"/>
    <mergeCell ref="L713:L714"/>
    <mergeCell ref="M713:N714"/>
    <mergeCell ref="O713:P713"/>
    <mergeCell ref="K730:K731"/>
    <mergeCell ref="L730:L731"/>
    <mergeCell ref="M730:N731"/>
    <mergeCell ref="O730:P730"/>
    <mergeCell ref="L747:L748"/>
    <mergeCell ref="M747:N748"/>
    <mergeCell ref="O747:P747"/>
    <mergeCell ref="K764:K765"/>
    <mergeCell ref="L764:L765"/>
    <mergeCell ref="M764:N765"/>
    <mergeCell ref="O764:P764"/>
    <mergeCell ref="K781:K782"/>
    <mergeCell ref="L781:L782"/>
    <mergeCell ref="M781:N782"/>
    <mergeCell ref="O781:P781"/>
    <mergeCell ref="L798:L799"/>
    <mergeCell ref="M798:N799"/>
    <mergeCell ref="O798:P798"/>
    <mergeCell ref="K815:K816"/>
    <mergeCell ref="L815:L816"/>
    <mergeCell ref="M815:N816"/>
    <mergeCell ref="O815:P815"/>
    <mergeCell ref="K832:K833"/>
    <mergeCell ref="L832:L833"/>
    <mergeCell ref="M832:N833"/>
    <mergeCell ref="O832:P832"/>
    <mergeCell ref="L849:L850"/>
    <mergeCell ref="M849:N850"/>
    <mergeCell ref="O849:P849"/>
    <mergeCell ref="K866:K867"/>
    <mergeCell ref="L866:L867"/>
    <mergeCell ref="M866:N867"/>
    <mergeCell ref="O866:P866"/>
    <mergeCell ref="K883:K884"/>
    <mergeCell ref="L883:L884"/>
    <mergeCell ref="M883:N884"/>
    <mergeCell ref="O883:P883"/>
    <mergeCell ref="L900:L901"/>
    <mergeCell ref="M900:N901"/>
    <mergeCell ref="O900:P900"/>
    <mergeCell ref="K917:K918"/>
    <mergeCell ref="L917:L918"/>
    <mergeCell ref="M917:N918"/>
    <mergeCell ref="O917:P917"/>
    <mergeCell ref="K934:K935"/>
    <mergeCell ref="L934:L935"/>
    <mergeCell ref="M934:N935"/>
    <mergeCell ref="O934:P934"/>
    <mergeCell ref="L951:L952"/>
    <mergeCell ref="M951:N952"/>
    <mergeCell ref="O951:P951"/>
    <mergeCell ref="K968:K969"/>
    <mergeCell ref="L968:L969"/>
    <mergeCell ref="M968:N969"/>
    <mergeCell ref="O968:P968"/>
    <mergeCell ref="K985:K986"/>
    <mergeCell ref="L985:L986"/>
    <mergeCell ref="M985:N986"/>
    <mergeCell ref="O985:P985"/>
    <mergeCell ref="K1002:K1003"/>
    <mergeCell ref="L1002:L1003"/>
    <mergeCell ref="M1002:N1003"/>
    <mergeCell ref="O1002:P1002"/>
    <mergeCell ref="R10:R11"/>
    <mergeCell ref="S10:S11"/>
    <mergeCell ref="T10:U11"/>
    <mergeCell ref="V10:W10"/>
    <mergeCell ref="Y10:Y11"/>
    <mergeCell ref="Y44:Y45"/>
    <mergeCell ref="Y95:Y96"/>
    <mergeCell ref="Y146:Y147"/>
    <mergeCell ref="Y201:Y202"/>
    <mergeCell ref="Y252:Y253"/>
    <mergeCell ref="Y303:Y304"/>
    <mergeCell ref="Y354:Y355"/>
    <mergeCell ref="Y405:Y406"/>
    <mergeCell ref="Y456:Y457"/>
    <mergeCell ref="Y507:Y508"/>
    <mergeCell ref="Y558:Y559"/>
    <mergeCell ref="Y609:Y610"/>
    <mergeCell ref="Y660:Y661"/>
    <mergeCell ref="Y711:Y712"/>
    <mergeCell ref="Y762:Y763"/>
    <mergeCell ref="Z10:Z11"/>
    <mergeCell ref="AA10:AB11"/>
    <mergeCell ref="AC10:AD10"/>
    <mergeCell ref="R27:R28"/>
    <mergeCell ref="S27:S28"/>
    <mergeCell ref="T27:U28"/>
    <mergeCell ref="V27:W27"/>
    <mergeCell ref="Y27:Y28"/>
    <mergeCell ref="Z27:Z28"/>
    <mergeCell ref="AA27:AB28"/>
    <mergeCell ref="AC27:AD27"/>
    <mergeCell ref="Z44:Z45"/>
    <mergeCell ref="AA44:AB45"/>
    <mergeCell ref="AC44:AD44"/>
    <mergeCell ref="Y61:Y62"/>
    <mergeCell ref="Z61:Z62"/>
    <mergeCell ref="AA61:AB62"/>
    <mergeCell ref="AC61:AD61"/>
    <mergeCell ref="Y78:Y79"/>
    <mergeCell ref="Z78:Z79"/>
    <mergeCell ref="AA78:AB79"/>
    <mergeCell ref="AC78:AD78"/>
    <mergeCell ref="Z95:Z96"/>
    <mergeCell ref="AA95:AB96"/>
    <mergeCell ref="AC95:AD95"/>
    <mergeCell ref="Y112:Y113"/>
    <mergeCell ref="Z112:Z113"/>
    <mergeCell ref="AA112:AB113"/>
    <mergeCell ref="AC112:AD112"/>
    <mergeCell ref="Y129:Y130"/>
    <mergeCell ref="Z129:Z130"/>
    <mergeCell ref="AA129:AB130"/>
    <mergeCell ref="AC129:AD129"/>
    <mergeCell ref="Z146:Z147"/>
    <mergeCell ref="AA146:AB147"/>
    <mergeCell ref="AC146:AD146"/>
    <mergeCell ref="Y163:Y164"/>
    <mergeCell ref="Z163:Z164"/>
    <mergeCell ref="AA163:AB164"/>
    <mergeCell ref="AC163:AD163"/>
    <mergeCell ref="Y180:Y181"/>
    <mergeCell ref="Z180:Z181"/>
    <mergeCell ref="AA180:AB181"/>
    <mergeCell ref="AC180:AD180"/>
    <mergeCell ref="Z201:Z202"/>
    <mergeCell ref="AA201:AB202"/>
    <mergeCell ref="AC201:AD201"/>
    <mergeCell ref="Y218:Y219"/>
    <mergeCell ref="Z218:Z219"/>
    <mergeCell ref="AA218:AB219"/>
    <mergeCell ref="AC218:AD218"/>
    <mergeCell ref="Y235:Y236"/>
    <mergeCell ref="Z235:Z236"/>
    <mergeCell ref="AA235:AB236"/>
    <mergeCell ref="AC235:AD235"/>
    <mergeCell ref="Z252:Z253"/>
    <mergeCell ref="AA252:AB253"/>
    <mergeCell ref="AC252:AD252"/>
    <mergeCell ref="Y269:Y270"/>
    <mergeCell ref="Z269:Z270"/>
    <mergeCell ref="AA269:AB270"/>
    <mergeCell ref="AC269:AD269"/>
    <mergeCell ref="Y286:Y287"/>
    <mergeCell ref="Z286:Z287"/>
    <mergeCell ref="AA286:AB287"/>
    <mergeCell ref="AC286:AD286"/>
    <mergeCell ref="Z303:Z304"/>
    <mergeCell ref="AA303:AB304"/>
    <mergeCell ref="AC303:AD303"/>
    <mergeCell ref="Y320:Y321"/>
    <mergeCell ref="Z320:Z321"/>
    <mergeCell ref="AA320:AB321"/>
    <mergeCell ref="AC320:AD320"/>
    <mergeCell ref="Y337:Y338"/>
    <mergeCell ref="Z337:Z338"/>
    <mergeCell ref="AA337:AB338"/>
    <mergeCell ref="AC337:AD337"/>
    <mergeCell ref="Z354:Z355"/>
    <mergeCell ref="AA354:AB355"/>
    <mergeCell ref="AC354:AD354"/>
    <mergeCell ref="Y371:Y372"/>
    <mergeCell ref="Z371:Z372"/>
    <mergeCell ref="AA371:AB372"/>
    <mergeCell ref="AC371:AD371"/>
    <mergeCell ref="Y388:Y389"/>
    <mergeCell ref="Z388:Z389"/>
    <mergeCell ref="AA388:AB389"/>
    <mergeCell ref="AC388:AD388"/>
    <mergeCell ref="Z405:Z406"/>
    <mergeCell ref="AA405:AB406"/>
    <mergeCell ref="AC405:AD405"/>
    <mergeCell ref="Y422:Y423"/>
    <mergeCell ref="Z422:Z423"/>
    <mergeCell ref="AA422:AB423"/>
    <mergeCell ref="AC422:AD422"/>
    <mergeCell ref="Y439:Y440"/>
    <mergeCell ref="Z439:Z440"/>
    <mergeCell ref="AA439:AB440"/>
    <mergeCell ref="AC439:AD439"/>
    <mergeCell ref="Z456:Z457"/>
    <mergeCell ref="AA456:AB457"/>
    <mergeCell ref="AC456:AD456"/>
    <mergeCell ref="Y473:Y474"/>
    <mergeCell ref="Z473:Z474"/>
    <mergeCell ref="AA473:AB474"/>
    <mergeCell ref="AC473:AD473"/>
    <mergeCell ref="Y490:Y491"/>
    <mergeCell ref="Z490:Z491"/>
    <mergeCell ref="AA490:AB491"/>
    <mergeCell ref="AC490:AD490"/>
    <mergeCell ref="Z507:Z508"/>
    <mergeCell ref="AA507:AB508"/>
    <mergeCell ref="AC507:AD507"/>
    <mergeCell ref="Y524:Y525"/>
    <mergeCell ref="Z524:Z525"/>
    <mergeCell ref="AA524:AB525"/>
    <mergeCell ref="AC524:AD524"/>
    <mergeCell ref="Y541:Y542"/>
    <mergeCell ref="Z541:Z542"/>
    <mergeCell ref="AA541:AB542"/>
    <mergeCell ref="AC541:AD541"/>
    <mergeCell ref="Z558:Z559"/>
    <mergeCell ref="AA558:AB559"/>
    <mergeCell ref="AC558:AD558"/>
    <mergeCell ref="Y575:Y576"/>
    <mergeCell ref="Z575:Z576"/>
    <mergeCell ref="AA575:AB576"/>
    <mergeCell ref="AC575:AD575"/>
    <mergeCell ref="Y592:Y593"/>
    <mergeCell ref="Z592:Z593"/>
    <mergeCell ref="AA592:AB593"/>
    <mergeCell ref="AC592:AD592"/>
    <mergeCell ref="Z609:Z610"/>
    <mergeCell ref="AA609:AB610"/>
    <mergeCell ref="AC609:AD609"/>
    <mergeCell ref="Y626:Y627"/>
    <mergeCell ref="Z626:Z627"/>
    <mergeCell ref="AA626:AB627"/>
    <mergeCell ref="AC626:AD626"/>
    <mergeCell ref="Y643:Y644"/>
    <mergeCell ref="Z643:Z644"/>
    <mergeCell ref="AA643:AB644"/>
    <mergeCell ref="AC643:AD643"/>
    <mergeCell ref="Z660:Z661"/>
    <mergeCell ref="AA660:AB661"/>
    <mergeCell ref="AC660:AD660"/>
    <mergeCell ref="Y677:Y678"/>
    <mergeCell ref="Z677:Z678"/>
    <mergeCell ref="AA677:AB678"/>
    <mergeCell ref="AC677:AD677"/>
    <mergeCell ref="Y694:Y695"/>
    <mergeCell ref="Z694:Z695"/>
    <mergeCell ref="AA694:AB695"/>
    <mergeCell ref="AC694:AD694"/>
    <mergeCell ref="Z711:Z712"/>
    <mergeCell ref="AA711:AB712"/>
    <mergeCell ref="AC711:AD711"/>
    <mergeCell ref="Y728:Y729"/>
    <mergeCell ref="Z728:Z729"/>
    <mergeCell ref="AA728:AB729"/>
    <mergeCell ref="AC728:AD728"/>
    <mergeCell ref="Y745:Y746"/>
    <mergeCell ref="Z745:Z746"/>
    <mergeCell ref="AA745:AB746"/>
    <mergeCell ref="AC745:AD745"/>
    <mergeCell ref="Z762:Z763"/>
    <mergeCell ref="AA762:AB763"/>
    <mergeCell ref="AC762:AD762"/>
    <mergeCell ref="Y779:Y780"/>
    <mergeCell ref="Z779:Z780"/>
    <mergeCell ref="AA779:AB780"/>
    <mergeCell ref="AC779:AD779"/>
    <mergeCell ref="Y796:Y797"/>
    <mergeCell ref="Z796:Z797"/>
    <mergeCell ref="AA796:AB797"/>
    <mergeCell ref="AC796:AD796"/>
    <mergeCell ref="Z813:Z814"/>
    <mergeCell ref="AA813:AB814"/>
    <mergeCell ref="AC813:AD813"/>
    <mergeCell ref="Y830:Y831"/>
    <mergeCell ref="Z830:Z831"/>
    <mergeCell ref="AA830:AB831"/>
    <mergeCell ref="AC830:AD830"/>
    <mergeCell ref="Y847:Y848"/>
    <mergeCell ref="Z847:Z848"/>
    <mergeCell ref="AA847:AB848"/>
    <mergeCell ref="AC847:AD847"/>
    <mergeCell ref="Z864:Z865"/>
    <mergeCell ref="AA864:AB865"/>
    <mergeCell ref="AC864:AD864"/>
    <mergeCell ref="Y881:Y882"/>
    <mergeCell ref="Z881:Z882"/>
    <mergeCell ref="AA881:AB882"/>
    <mergeCell ref="AC881:AD881"/>
    <mergeCell ref="Y898:Y899"/>
    <mergeCell ref="Z898:Z899"/>
    <mergeCell ref="AA898:AB899"/>
    <mergeCell ref="AC898:AD898"/>
    <mergeCell ref="Z915:Z916"/>
    <mergeCell ref="AA915:AB916"/>
    <mergeCell ref="AC915:AD915"/>
    <mergeCell ref="Y932:Y933"/>
    <mergeCell ref="Z932:Z933"/>
    <mergeCell ref="AA932:AB933"/>
    <mergeCell ref="AC932:AD932"/>
    <mergeCell ref="Y949:Y950"/>
    <mergeCell ref="Z949:Z950"/>
    <mergeCell ref="AA949:AB950"/>
    <mergeCell ref="AC949:AD949"/>
    <mergeCell ref="Z966:Z967"/>
    <mergeCell ref="AA966:AB967"/>
    <mergeCell ref="AC966:AD966"/>
    <mergeCell ref="Y983:Y984"/>
    <mergeCell ref="Z983:Z984"/>
    <mergeCell ref="AA983:AB984"/>
    <mergeCell ref="AC983:AD983"/>
    <mergeCell ref="Y1000:Y1001"/>
    <mergeCell ref="Z1000:Z1001"/>
    <mergeCell ref="AA1000:AB1001"/>
    <mergeCell ref="AC1000:AD1000"/>
    <mergeCell ref="Z1017:Z1018"/>
    <mergeCell ref="AA1017:AB1018"/>
    <mergeCell ref="AC1017:AD1017"/>
    <mergeCell ref="K1019:K1020"/>
    <mergeCell ref="L1019:L1020"/>
    <mergeCell ref="M1019:N1020"/>
    <mergeCell ref="O1019:P1019"/>
    <mergeCell ref="R44:R45"/>
    <mergeCell ref="S44:S45"/>
    <mergeCell ref="T44:U45"/>
    <mergeCell ref="V44:W44"/>
    <mergeCell ref="R61:R62"/>
    <mergeCell ref="S61:S62"/>
    <mergeCell ref="T61:U62"/>
    <mergeCell ref="V61:W61"/>
    <mergeCell ref="R78:R79"/>
    <mergeCell ref="S78:S79"/>
    <mergeCell ref="T78:U79"/>
    <mergeCell ref="V78:W78"/>
    <mergeCell ref="R95:R96"/>
    <mergeCell ref="S95:S96"/>
    <mergeCell ref="T95:U96"/>
    <mergeCell ref="V95:W95"/>
    <mergeCell ref="Y966:Y967"/>
    <mergeCell ref="R112:R113"/>
    <mergeCell ref="S112:S113"/>
    <mergeCell ref="T112:U113"/>
    <mergeCell ref="V112:W112"/>
    <mergeCell ref="R129:R130"/>
    <mergeCell ref="S129:S130"/>
    <mergeCell ref="T129:U130"/>
    <mergeCell ref="V129:W129"/>
    <mergeCell ref="Y1017:Y1018"/>
    <mergeCell ref="Y915:Y916"/>
    <mergeCell ref="Y864:Y865"/>
    <mergeCell ref="Y813:Y814"/>
    <mergeCell ref="R147:R148"/>
    <mergeCell ref="S147:S148"/>
    <mergeCell ref="T147:U148"/>
    <mergeCell ref="V147:W147"/>
    <mergeCell ref="R164:R165"/>
    <mergeCell ref="S164:S165"/>
    <mergeCell ref="T164:U165"/>
    <mergeCell ref="V164:W164"/>
    <mergeCell ref="R181:R182"/>
    <mergeCell ref="S181:S182"/>
    <mergeCell ref="T181:U182"/>
    <mergeCell ref="V181:W181"/>
    <mergeCell ref="R202:R203"/>
    <mergeCell ref="S202:S203"/>
    <mergeCell ref="T202:U203"/>
    <mergeCell ref="V202:W202"/>
    <mergeCell ref="R219:R220"/>
    <mergeCell ref="S219:S220"/>
    <mergeCell ref="T219:U220"/>
    <mergeCell ref="V219:W219"/>
    <mergeCell ref="R236:R237"/>
    <mergeCell ref="S236:S237"/>
    <mergeCell ref="T236:U237"/>
    <mergeCell ref="V236:W236"/>
    <mergeCell ref="R253:R254"/>
    <mergeCell ref="S253:S254"/>
    <mergeCell ref="T253:U254"/>
    <mergeCell ref="V253:W253"/>
    <mergeCell ref="R270:R271"/>
    <mergeCell ref="S270:S271"/>
    <mergeCell ref="T270:U271"/>
    <mergeCell ref="V270:W270"/>
    <mergeCell ref="R287:R288"/>
    <mergeCell ref="S287:S288"/>
    <mergeCell ref="T287:U288"/>
    <mergeCell ref="V287:W287"/>
    <mergeCell ref="R304:R305"/>
    <mergeCell ref="S304:S305"/>
    <mergeCell ref="T304:U305"/>
    <mergeCell ref="V304:W304"/>
    <mergeCell ref="R321:R322"/>
    <mergeCell ref="S321:S322"/>
    <mergeCell ref="T321:U322"/>
    <mergeCell ref="V321:W321"/>
    <mergeCell ref="R338:R339"/>
    <mergeCell ref="S338:S339"/>
    <mergeCell ref="T338:U339"/>
    <mergeCell ref="V338:W338"/>
    <mergeCell ref="R355:R356"/>
    <mergeCell ref="S355:S356"/>
    <mergeCell ref="T355:U356"/>
    <mergeCell ref="V355:W355"/>
    <mergeCell ref="R372:R373"/>
    <mergeCell ref="S372:S373"/>
    <mergeCell ref="T372:U373"/>
    <mergeCell ref="V372:W372"/>
    <mergeCell ref="R389:R390"/>
    <mergeCell ref="S389:S390"/>
    <mergeCell ref="T389:U390"/>
    <mergeCell ref="V389:W389"/>
    <mergeCell ref="R406:R407"/>
    <mergeCell ref="S406:S407"/>
    <mergeCell ref="T406:U407"/>
    <mergeCell ref="V406:W406"/>
    <mergeCell ref="R423:R424"/>
    <mergeCell ref="S423:S424"/>
    <mergeCell ref="T423:U424"/>
    <mergeCell ref="V423:W423"/>
    <mergeCell ref="R440:R441"/>
    <mergeCell ref="S440:S441"/>
    <mergeCell ref="T440:U441"/>
    <mergeCell ref="V440:W440"/>
    <mergeCell ref="R457:R458"/>
    <mergeCell ref="S457:S458"/>
    <mergeCell ref="T457:U458"/>
    <mergeCell ref="V457:W457"/>
    <mergeCell ref="R474:R475"/>
    <mergeCell ref="S474:S475"/>
    <mergeCell ref="T474:U475"/>
    <mergeCell ref="V474:W474"/>
    <mergeCell ref="R491:R492"/>
    <mergeCell ref="S491:S492"/>
    <mergeCell ref="T491:U492"/>
    <mergeCell ref="V491:W491"/>
    <mergeCell ref="R508:R509"/>
    <mergeCell ref="S508:S509"/>
    <mergeCell ref="T508:U509"/>
    <mergeCell ref="V508:W508"/>
    <mergeCell ref="R525:R526"/>
    <mergeCell ref="S525:S526"/>
    <mergeCell ref="T525:U526"/>
    <mergeCell ref="V525:W525"/>
    <mergeCell ref="R542:R543"/>
    <mergeCell ref="S542:S543"/>
    <mergeCell ref="T542:U543"/>
    <mergeCell ref="V542:W542"/>
    <mergeCell ref="R559:R560"/>
    <mergeCell ref="S559:S560"/>
    <mergeCell ref="T559:U560"/>
    <mergeCell ref="V559:W559"/>
    <mergeCell ref="R576:R577"/>
    <mergeCell ref="S576:S577"/>
    <mergeCell ref="T576:U577"/>
    <mergeCell ref="V576:W576"/>
    <mergeCell ref="R593:R594"/>
    <mergeCell ref="S593:S594"/>
    <mergeCell ref="T593:U594"/>
    <mergeCell ref="V593:W593"/>
    <mergeCell ref="R610:R611"/>
    <mergeCell ref="S610:S611"/>
    <mergeCell ref="T610:U611"/>
    <mergeCell ref="V610:W610"/>
    <mergeCell ref="R627:R628"/>
    <mergeCell ref="S627:S628"/>
    <mergeCell ref="T627:U628"/>
    <mergeCell ref="V627:W627"/>
    <mergeCell ref="R644:R645"/>
    <mergeCell ref="S644:S645"/>
    <mergeCell ref="T644:U645"/>
    <mergeCell ref="V644:W644"/>
    <mergeCell ref="R661:R662"/>
    <mergeCell ref="S661:S662"/>
    <mergeCell ref="T661:U662"/>
    <mergeCell ref="V661:W661"/>
    <mergeCell ref="R678:R679"/>
    <mergeCell ref="S678:S679"/>
    <mergeCell ref="T678:U679"/>
    <mergeCell ref="V678:W678"/>
    <mergeCell ref="R695:R696"/>
    <mergeCell ref="S695:S696"/>
    <mergeCell ref="T695:U696"/>
    <mergeCell ref="V695:W695"/>
    <mergeCell ref="R712:R713"/>
    <mergeCell ref="S712:S713"/>
    <mergeCell ref="T712:U713"/>
    <mergeCell ref="V712:W712"/>
    <mergeCell ref="R729:R730"/>
    <mergeCell ref="S729:S730"/>
    <mergeCell ref="T729:U730"/>
    <mergeCell ref="V729:W729"/>
    <mergeCell ref="R746:R747"/>
    <mergeCell ref="S746:S747"/>
    <mergeCell ref="T746:U747"/>
    <mergeCell ref="V746:W746"/>
    <mergeCell ref="R763:R764"/>
    <mergeCell ref="S763:S764"/>
    <mergeCell ref="T763:U764"/>
    <mergeCell ref="V763:W763"/>
    <mergeCell ref="R780:R781"/>
    <mergeCell ref="S780:S781"/>
    <mergeCell ref="T780:U781"/>
    <mergeCell ref="V780:W780"/>
    <mergeCell ref="R797:R798"/>
    <mergeCell ref="S797:S798"/>
    <mergeCell ref="T797:U798"/>
    <mergeCell ref="V797:W797"/>
    <mergeCell ref="R814:R815"/>
    <mergeCell ref="S814:S815"/>
    <mergeCell ref="T814:U815"/>
    <mergeCell ref="V814:W814"/>
    <mergeCell ref="R831:R832"/>
    <mergeCell ref="S831:S832"/>
    <mergeCell ref="T831:U832"/>
    <mergeCell ref="V831:W831"/>
    <mergeCell ref="R848:R849"/>
    <mergeCell ref="S848:S849"/>
    <mergeCell ref="T848:U849"/>
    <mergeCell ref="V848:W848"/>
    <mergeCell ref="T933:U934"/>
    <mergeCell ref="V933:W933"/>
    <mergeCell ref="R950:R951"/>
    <mergeCell ref="S950:S951"/>
    <mergeCell ref="T950:U951"/>
    <mergeCell ref="V950:W950"/>
    <mergeCell ref="R865:R866"/>
    <mergeCell ref="S865:S866"/>
    <mergeCell ref="T865:U866"/>
    <mergeCell ref="V865:W865"/>
    <mergeCell ref="R882:R883"/>
    <mergeCell ref="S882:S883"/>
    <mergeCell ref="T882:U883"/>
    <mergeCell ref="V882:W882"/>
    <mergeCell ref="R899:R900"/>
    <mergeCell ref="S899:S900"/>
    <mergeCell ref="T899:U900"/>
    <mergeCell ref="V899:W899"/>
    <mergeCell ref="R1018:R1019"/>
    <mergeCell ref="S1018:S1019"/>
    <mergeCell ref="T1018:U1019"/>
    <mergeCell ref="V1018:W1018"/>
    <mergeCell ref="B194:AD195"/>
    <mergeCell ref="A2:AD3"/>
    <mergeCell ref="R967:R968"/>
    <mergeCell ref="S967:S968"/>
    <mergeCell ref="T967:U968"/>
    <mergeCell ref="V967:W967"/>
    <mergeCell ref="R984:R985"/>
    <mergeCell ref="S984:S985"/>
    <mergeCell ref="T984:U985"/>
    <mergeCell ref="V984:W984"/>
    <mergeCell ref="R1001:R1002"/>
    <mergeCell ref="S1001:S1002"/>
    <mergeCell ref="T1001:U1002"/>
    <mergeCell ref="V1001:W1001"/>
    <mergeCell ref="R916:R917"/>
    <mergeCell ref="S916:S917"/>
    <mergeCell ref="T916:U917"/>
    <mergeCell ref="V916:W916"/>
    <mergeCell ref="R933:R934"/>
    <mergeCell ref="S933:S934"/>
  </mergeCells>
  <pageMargins left="0.51181102362204722" right="0.31496062992125984" top="0.35433070866141736" bottom="0.35433070866141736" header="0.31496062992125984" footer="0.31496062992125984"/>
  <pageSetup paperSize="9" orientation="portrait" horizontalDpi="200" verticalDpi="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4" workbookViewId="0">
      <selection activeCell="C20" sqref="C20"/>
    </sheetView>
  </sheetViews>
  <sheetFormatPr baseColWidth="10" defaultRowHeight="12.75" x14ac:dyDescent="0.2"/>
  <cols>
    <col min="2" max="2" width="31.7109375" customWidth="1"/>
    <col min="3" max="3" width="12.85546875" customWidth="1"/>
    <col min="4" max="4" width="12.5703125" customWidth="1"/>
    <col min="11" max="11" width="14" customWidth="1"/>
    <col min="12" max="12" width="17.5703125" customWidth="1"/>
    <col min="13" max="14" width="16.7109375" customWidth="1"/>
    <col min="15" max="15" width="11.85546875" customWidth="1"/>
  </cols>
  <sheetData>
    <row r="1" spans="1:16" ht="14.25" x14ac:dyDescent="0.25">
      <c r="A1" s="613"/>
      <c r="B1" s="614"/>
      <c r="C1" s="614"/>
      <c r="D1" s="614"/>
      <c r="E1" s="614"/>
      <c r="F1" s="614"/>
      <c r="G1" s="260"/>
      <c r="H1" s="260"/>
      <c r="I1" s="260"/>
      <c r="J1" s="260"/>
      <c r="K1" s="260"/>
      <c r="L1" s="260"/>
      <c r="M1" s="260"/>
      <c r="N1" s="260"/>
      <c r="O1" s="260"/>
      <c r="P1" s="260"/>
    </row>
    <row r="2" spans="1:16" ht="14.25" x14ac:dyDescent="0.25">
      <c r="A2" s="348" t="s">
        <v>1317</v>
      </c>
      <c r="B2" s="348"/>
      <c r="C2" s="349"/>
      <c r="D2" s="349"/>
      <c r="E2" s="349"/>
      <c r="F2" s="614"/>
      <c r="G2" s="260"/>
      <c r="H2" s="260"/>
      <c r="I2" s="260"/>
      <c r="J2" s="260"/>
      <c r="K2" s="260"/>
      <c r="L2" s="260"/>
      <c r="M2" s="260"/>
      <c r="N2" s="260"/>
      <c r="O2" s="260"/>
      <c r="P2" s="260"/>
    </row>
    <row r="3" spans="1:16" ht="14.25" x14ac:dyDescent="0.25">
      <c r="A3" s="348" t="s">
        <v>1318</v>
      </c>
      <c r="B3" s="348"/>
      <c r="C3" s="349">
        <v>2012</v>
      </c>
      <c r="D3" s="349"/>
      <c r="E3" s="349"/>
      <c r="F3" s="614"/>
      <c r="G3" s="260"/>
      <c r="H3" s="260"/>
      <c r="I3" s="260"/>
      <c r="J3" s="260"/>
      <c r="K3" s="260"/>
      <c r="L3" s="260"/>
      <c r="M3" s="260"/>
      <c r="N3" s="260"/>
      <c r="O3" s="260"/>
      <c r="P3" s="260"/>
    </row>
    <row r="4" spans="1:16" ht="14.25" x14ac:dyDescent="0.25">
      <c r="A4" s="348" t="s">
        <v>94</v>
      </c>
      <c r="B4" s="348">
        <v>20337891237</v>
      </c>
      <c r="C4" s="349"/>
      <c r="D4" s="349"/>
      <c r="E4" s="349"/>
      <c r="F4" s="614"/>
      <c r="G4" s="260"/>
      <c r="H4" s="260"/>
      <c r="I4" s="260"/>
      <c r="J4" s="260"/>
      <c r="K4" s="260"/>
      <c r="L4" s="260"/>
      <c r="M4" s="260"/>
      <c r="N4" s="260"/>
      <c r="O4" s="260"/>
      <c r="P4" s="260"/>
    </row>
    <row r="5" spans="1:16" ht="14.25" x14ac:dyDescent="0.25">
      <c r="A5" s="348" t="s">
        <v>95</v>
      </c>
      <c r="B5" s="348"/>
      <c r="C5" s="349"/>
      <c r="D5" s="349" t="s">
        <v>1247</v>
      </c>
      <c r="E5" s="349"/>
      <c r="F5" s="614"/>
      <c r="G5" s="260"/>
      <c r="H5" s="260"/>
      <c r="I5" s="260"/>
      <c r="J5" s="260"/>
      <c r="K5" s="260"/>
      <c r="L5" s="260"/>
      <c r="M5" s="260"/>
      <c r="N5" s="260"/>
      <c r="O5" s="260"/>
      <c r="P5" s="260"/>
    </row>
    <row r="6" spans="1:16" ht="15" customHeight="1" thickBot="1" x14ac:dyDescent="0.45">
      <c r="A6" s="615"/>
      <c r="B6" s="615"/>
      <c r="C6" s="615"/>
      <c r="D6" s="615"/>
      <c r="E6" s="615"/>
      <c r="F6" s="615"/>
      <c r="G6" s="261"/>
      <c r="H6" s="261"/>
      <c r="I6" s="261"/>
      <c r="J6" s="261"/>
      <c r="K6" s="261"/>
      <c r="L6" s="261"/>
      <c r="M6" s="261"/>
      <c r="N6" s="261"/>
      <c r="O6" s="260"/>
      <c r="P6" s="260"/>
    </row>
    <row r="7" spans="1:16" ht="15.75" x14ac:dyDescent="0.25">
      <c r="A7" s="1107" t="s">
        <v>1454</v>
      </c>
      <c r="B7" s="1108"/>
      <c r="C7" s="1107" t="s">
        <v>20</v>
      </c>
      <c r="D7" s="1108"/>
      <c r="E7" s="1107" t="s">
        <v>1757</v>
      </c>
      <c r="F7" s="1108"/>
      <c r="G7" s="1107" t="s">
        <v>1756</v>
      </c>
      <c r="H7" s="1108"/>
      <c r="I7" s="1107" t="s">
        <v>1758</v>
      </c>
      <c r="J7" s="1108"/>
      <c r="K7" s="1107" t="s">
        <v>1759</v>
      </c>
      <c r="L7" s="1108"/>
      <c r="M7" s="1111" t="s">
        <v>1760</v>
      </c>
      <c r="N7" s="1112"/>
      <c r="O7" s="262"/>
      <c r="P7" s="262"/>
    </row>
    <row r="8" spans="1:16" ht="16.5" thickBot="1" x14ac:dyDescent="0.3">
      <c r="A8" s="1109"/>
      <c r="B8" s="1110"/>
      <c r="C8" s="1109"/>
      <c r="D8" s="1110"/>
      <c r="E8" s="1109"/>
      <c r="F8" s="1110"/>
      <c r="G8" s="1109"/>
      <c r="H8" s="1110"/>
      <c r="I8" s="1109"/>
      <c r="J8" s="1110"/>
      <c r="K8" s="1109"/>
      <c r="L8" s="1110"/>
      <c r="M8" s="1113"/>
      <c r="N8" s="1114"/>
      <c r="O8" s="262"/>
      <c r="P8" s="262"/>
    </row>
    <row r="9" spans="1:16" ht="16.5" thickBot="1" x14ac:dyDescent="0.3">
      <c r="A9" s="544" t="s">
        <v>91</v>
      </c>
      <c r="B9" s="545" t="s">
        <v>19</v>
      </c>
      <c r="C9" s="608" t="s">
        <v>26</v>
      </c>
      <c r="D9" s="610" t="s">
        <v>27</v>
      </c>
      <c r="E9" s="608" t="s">
        <v>28</v>
      </c>
      <c r="F9" s="610" t="s">
        <v>29</v>
      </c>
      <c r="G9" s="610" t="s">
        <v>26</v>
      </c>
      <c r="H9" s="609" t="s">
        <v>27</v>
      </c>
      <c r="I9" s="611" t="s">
        <v>28</v>
      </c>
      <c r="J9" s="610" t="s">
        <v>29</v>
      </c>
      <c r="K9" s="608" t="s">
        <v>36</v>
      </c>
      <c r="L9" s="610" t="s">
        <v>104</v>
      </c>
      <c r="M9" s="608" t="s">
        <v>1761</v>
      </c>
      <c r="N9" s="610" t="s">
        <v>1762</v>
      </c>
      <c r="O9" s="260"/>
      <c r="P9" s="260"/>
    </row>
    <row r="10" spans="1:16" ht="14.25" x14ac:dyDescent="0.25">
      <c r="A10" s="656">
        <v>101</v>
      </c>
      <c r="B10" s="375" t="str">
        <f>VLOOKUP(A10,'PLAN CONT'!$B$3:$C$1425,2,0)</f>
        <v>Caja</v>
      </c>
      <c r="C10" s="657" t="e">
        <f ca="1">SUMIF('LIBRO DIARIO'!$G$9:$K$867,A10,'LIBRO DIARIO'!$J$9:$J$867)</f>
        <v>#REF!</v>
      </c>
      <c r="D10" s="657" t="e">
        <f ca="1">SUMIF('LIBRO DIARIO'!$G$9:$K$867,A10,'LIBRO DIARIO'!$K$9:$K$867)</f>
        <v>#REF!</v>
      </c>
      <c r="E10" s="658" t="e">
        <f ca="1">IF(C10&gt;D10,C10-D10,0)</f>
        <v>#REF!</v>
      </c>
      <c r="F10" s="658" t="e">
        <f ca="1">IF(D10&gt;C10,D10-C10,0)</f>
        <v>#REF!</v>
      </c>
      <c r="G10" s="658"/>
      <c r="H10" s="658"/>
      <c r="I10" s="658" t="e">
        <f ca="1">E10</f>
        <v>#REF!</v>
      </c>
      <c r="J10" s="658" t="e">
        <f ca="1">F10</f>
        <v>#REF!</v>
      </c>
      <c r="K10" s="658" t="e">
        <f ca="1">I10</f>
        <v>#REF!</v>
      </c>
      <c r="L10" s="658" t="e">
        <f ca="1">J10</f>
        <v>#REF!</v>
      </c>
      <c r="M10" s="658"/>
      <c r="N10" s="658"/>
      <c r="O10" s="260"/>
      <c r="P10" s="260"/>
    </row>
    <row r="11" spans="1:16" ht="14.25" x14ac:dyDescent="0.25">
      <c r="A11" s="656">
        <v>104</v>
      </c>
      <c r="B11" s="375" t="str">
        <f>VLOOKUP(A11,'PLAN CONT'!$B$3:$C$1425,2,0)</f>
        <v>Cuentas corrientes en instituciones financieras</v>
      </c>
      <c r="C11" s="659" t="e">
        <f ca="1">SUMIF('LIBRO DIARIO'!$G$9:$K$867,A11,'LIBRO DIARIO'!$J$9:$J$867)</f>
        <v>#REF!</v>
      </c>
      <c r="D11" s="659" t="e">
        <f ca="1">SUMIF('LIBRO DIARIO'!$G$9:$K$867,A11,'LIBRO DIARIO'!$K$9:$K$867)</f>
        <v>#REF!</v>
      </c>
      <c r="E11" s="660" t="e">
        <f t="shared" ref="E11:E60" ca="1" si="0">IF(C11&gt;D11,C11-D11,0)</f>
        <v>#REF!</v>
      </c>
      <c r="F11" s="660" t="e">
        <f t="shared" ref="F11:F60" ca="1" si="1">IF(D11&gt;C11,D11-C11,0)</f>
        <v>#REF!</v>
      </c>
      <c r="G11" s="660"/>
      <c r="H11" s="660"/>
      <c r="I11" s="658" t="e">
        <f t="shared" ref="I11:I32" ca="1" si="2">E11</f>
        <v>#REF!</v>
      </c>
      <c r="J11" s="658" t="e">
        <f t="shared" ref="J11:J30" ca="1" si="3">F11</f>
        <v>#REF!</v>
      </c>
      <c r="K11" s="658" t="e">
        <f t="shared" ref="K11:K30" ca="1" si="4">I11</f>
        <v>#REF!</v>
      </c>
      <c r="L11" s="658" t="e">
        <f t="shared" ref="L11:L31" ca="1" si="5">J11</f>
        <v>#REF!</v>
      </c>
      <c r="M11" s="660"/>
      <c r="N11" s="660"/>
      <c r="O11" s="260"/>
      <c r="P11" s="260"/>
    </row>
    <row r="12" spans="1:16" ht="14.25" x14ac:dyDescent="0.25">
      <c r="A12" s="656">
        <v>121</v>
      </c>
      <c r="B12" s="375" t="str">
        <f>VLOOKUP(A12,'PLAN CONT'!$B$3:$C$1425,2,0)</f>
        <v>Facturas, boletas y otros comprobantes por cobrar</v>
      </c>
      <c r="C12" s="659" t="e">
        <f ca="1">SUMIF('LIBRO DIARIO'!$G$9:$K$867,A12,'LIBRO DIARIO'!$J$9:$J$867)</f>
        <v>#REF!</v>
      </c>
      <c r="D12" s="659" t="e">
        <f ca="1">SUMIF('LIBRO DIARIO'!$G$9:$K$867,A12,'LIBRO DIARIO'!$K$9:$K$867)</f>
        <v>#REF!</v>
      </c>
      <c r="E12" s="660" t="e">
        <f t="shared" ca="1" si="0"/>
        <v>#REF!</v>
      </c>
      <c r="F12" s="660" t="e">
        <f t="shared" ca="1" si="1"/>
        <v>#REF!</v>
      </c>
      <c r="G12" s="660"/>
      <c r="H12" s="660"/>
      <c r="I12" s="658" t="e">
        <f t="shared" ca="1" si="2"/>
        <v>#REF!</v>
      </c>
      <c r="J12" s="658" t="e">
        <f t="shared" ca="1" si="3"/>
        <v>#REF!</v>
      </c>
      <c r="K12" s="658" t="e">
        <f t="shared" ca="1" si="4"/>
        <v>#REF!</v>
      </c>
      <c r="L12" s="658" t="e">
        <f t="shared" ca="1" si="5"/>
        <v>#REF!</v>
      </c>
      <c r="M12" s="660"/>
      <c r="N12" s="660"/>
      <c r="O12" s="260"/>
      <c r="P12" s="260"/>
    </row>
    <row r="13" spans="1:16" ht="14.25" x14ac:dyDescent="0.25">
      <c r="A13" s="656">
        <v>131</v>
      </c>
      <c r="B13" s="375" t="str">
        <f>VLOOKUP(A13,'PLAN CONT'!$B$3:$C$1425,2,0)</f>
        <v>Facturas, boletas y otros comprobantes por cobrar</v>
      </c>
      <c r="C13" s="659">
        <f ca="1">SUMIF('LIBRO DIARIO'!$G$9:$K$867,A13,'LIBRO DIARIO'!$J$9:$J$867)</f>
        <v>8000</v>
      </c>
      <c r="D13" s="659" t="e">
        <f ca="1">SUMIF('LIBRO DIARIO'!$G$9:$K$867,A13,'LIBRO DIARIO'!$K$9:$K$867)</f>
        <v>#REF!</v>
      </c>
      <c r="E13" s="660" t="e">
        <f t="shared" ca="1" si="0"/>
        <v>#REF!</v>
      </c>
      <c r="F13" s="660" t="e">
        <f t="shared" ca="1" si="1"/>
        <v>#REF!</v>
      </c>
      <c r="G13" s="660"/>
      <c r="H13" s="660"/>
      <c r="I13" s="658" t="e">
        <f t="shared" ca="1" si="2"/>
        <v>#REF!</v>
      </c>
      <c r="J13" s="658" t="e">
        <f t="shared" ca="1" si="3"/>
        <v>#REF!</v>
      </c>
      <c r="K13" s="658" t="e">
        <f t="shared" ca="1" si="4"/>
        <v>#REF!</v>
      </c>
      <c r="L13" s="658" t="e">
        <f t="shared" ca="1" si="5"/>
        <v>#REF!</v>
      </c>
      <c r="M13" s="660"/>
      <c r="N13" s="660"/>
      <c r="O13" s="260"/>
      <c r="P13" s="260"/>
    </row>
    <row r="14" spans="1:16" ht="14.25" x14ac:dyDescent="0.25">
      <c r="A14" s="656">
        <v>201</v>
      </c>
      <c r="B14" s="375" t="str">
        <f>VLOOKUP(A14,'PLAN CONT'!$B$3:$C$1425,2,0)</f>
        <v>Mercaderías manufacturadas</v>
      </c>
      <c r="C14" s="659" t="e">
        <f ca="1">SUMIF('LIBRO DIARIO'!$G$9:$K$867,A14,'LIBRO DIARIO'!$J$9:$J$867)</f>
        <v>#REF!</v>
      </c>
      <c r="D14" s="659">
        <f ca="1">SUMIF('LIBRO DIARIO'!$G$9:$K$867,A14,'LIBRO DIARIO'!$K$9:$K$867)</f>
        <v>109000</v>
      </c>
      <c r="E14" s="660" t="e">
        <f t="shared" ca="1" si="0"/>
        <v>#REF!</v>
      </c>
      <c r="F14" s="660" t="e">
        <f t="shared" ca="1" si="1"/>
        <v>#REF!</v>
      </c>
      <c r="G14" s="660"/>
      <c r="H14" s="660"/>
      <c r="I14" s="658" t="e">
        <f t="shared" ca="1" si="2"/>
        <v>#REF!</v>
      </c>
      <c r="J14" s="658" t="e">
        <f t="shared" ca="1" si="3"/>
        <v>#REF!</v>
      </c>
      <c r="K14" s="658" t="e">
        <f t="shared" ca="1" si="4"/>
        <v>#REF!</v>
      </c>
      <c r="L14" s="658" t="e">
        <f t="shared" ca="1" si="5"/>
        <v>#REF!</v>
      </c>
      <c r="M14" s="660"/>
      <c r="N14" s="660"/>
      <c r="O14" s="260"/>
      <c r="P14" s="260"/>
    </row>
    <row r="15" spans="1:16" ht="14.25" x14ac:dyDescent="0.25">
      <c r="A15" s="656">
        <v>334</v>
      </c>
      <c r="B15" s="375" t="str">
        <f>VLOOKUP(A15,'PLAN CONT'!$B$3:$C$1425,2,0)</f>
        <v>Unidades de transporte</v>
      </c>
      <c r="C15" s="659">
        <f ca="1">SUMIF('LIBRO DIARIO'!$G$9:$K$867,A15,'LIBRO DIARIO'!$J$9:$J$867)</f>
        <v>65000</v>
      </c>
      <c r="D15" s="659">
        <f ca="1">SUMIF('LIBRO DIARIO'!$G$9:$K$867,A15,'LIBRO DIARIO'!$K$9:$K$867)</f>
        <v>0</v>
      </c>
      <c r="E15" s="660">
        <f t="shared" ca="1" si="0"/>
        <v>65000</v>
      </c>
      <c r="F15" s="660">
        <f t="shared" ca="1" si="1"/>
        <v>0</v>
      </c>
      <c r="G15" s="660"/>
      <c r="H15" s="660"/>
      <c r="I15" s="658">
        <f t="shared" ca="1" si="2"/>
        <v>65000</v>
      </c>
      <c r="J15" s="658">
        <f t="shared" ca="1" si="3"/>
        <v>0</v>
      </c>
      <c r="K15" s="658">
        <f t="shared" ca="1" si="4"/>
        <v>65000</v>
      </c>
      <c r="L15" s="658">
        <f t="shared" ca="1" si="5"/>
        <v>0</v>
      </c>
      <c r="M15" s="660"/>
      <c r="N15" s="660"/>
      <c r="O15" s="260"/>
      <c r="P15" s="260"/>
    </row>
    <row r="16" spans="1:16" ht="14.25" x14ac:dyDescent="0.25">
      <c r="A16" s="656">
        <v>336</v>
      </c>
      <c r="B16" s="375" t="str">
        <f>VLOOKUP(A16,'PLAN CONT'!$B$3:$C$1425,2,0)</f>
        <v>Equipos diversos</v>
      </c>
      <c r="C16" s="659" t="e">
        <f ca="1">SUMIF('LIBRO DIARIO'!$G$9:$K$867,A16,'LIBRO DIARIO'!$J$9:$J$867)</f>
        <v>#REF!</v>
      </c>
      <c r="D16" s="659">
        <f ca="1">SUMIF('LIBRO DIARIO'!$G$9:$K$867,A16,'LIBRO DIARIO'!$K$9:$K$867)</f>
        <v>0</v>
      </c>
      <c r="E16" s="660" t="e">
        <f t="shared" ca="1" si="0"/>
        <v>#REF!</v>
      </c>
      <c r="F16" s="660" t="e">
        <f t="shared" ca="1" si="1"/>
        <v>#REF!</v>
      </c>
      <c r="G16" s="660"/>
      <c r="H16" s="660"/>
      <c r="I16" s="658" t="e">
        <f t="shared" ca="1" si="2"/>
        <v>#REF!</v>
      </c>
      <c r="J16" s="658" t="e">
        <f ca="1">F16</f>
        <v>#REF!</v>
      </c>
      <c r="K16" s="658" t="e">
        <f t="shared" ca="1" si="4"/>
        <v>#REF!</v>
      </c>
      <c r="L16" s="658" t="e">
        <f t="shared" ca="1" si="5"/>
        <v>#REF!</v>
      </c>
      <c r="M16" s="660"/>
      <c r="N16" s="660"/>
      <c r="O16" s="260"/>
      <c r="P16" s="260"/>
    </row>
    <row r="17" spans="1:16" ht="14.25" x14ac:dyDescent="0.25">
      <c r="A17" s="656">
        <v>373</v>
      </c>
      <c r="B17" s="375" t="str">
        <f>VLOOKUP(A17,'PLAN CONT'!$B$3:$C$1425,2,0)</f>
        <v xml:space="preserve">INTERESES NO DEVENGADOS </v>
      </c>
      <c r="C17" s="659">
        <f ca="1">SUMIF('LIBRO DIARIO'!$G$9:$K$867,A17,'LIBRO DIARIO'!$J$9:$J$867)</f>
        <v>10000</v>
      </c>
      <c r="D17" s="659">
        <f ca="1">SUMIF('LIBRO DIARIO'!$G$9:$K$867,A17,'LIBRO DIARIO'!$K$9:$K$867)</f>
        <v>1430</v>
      </c>
      <c r="E17" s="660">
        <f t="shared" ca="1" si="0"/>
        <v>8570</v>
      </c>
      <c r="F17" s="660">
        <f t="shared" ca="1" si="1"/>
        <v>0</v>
      </c>
      <c r="G17" s="660"/>
      <c r="H17" s="660"/>
      <c r="I17" s="658">
        <f t="shared" ca="1" si="2"/>
        <v>8570</v>
      </c>
      <c r="J17" s="658">
        <f t="shared" ca="1" si="3"/>
        <v>0</v>
      </c>
      <c r="K17" s="658">
        <f t="shared" ca="1" si="4"/>
        <v>8570</v>
      </c>
      <c r="L17" s="658">
        <f t="shared" ca="1" si="5"/>
        <v>0</v>
      </c>
      <c r="M17" s="660"/>
      <c r="N17" s="660"/>
      <c r="O17" s="260"/>
      <c r="P17" s="260"/>
    </row>
    <row r="18" spans="1:16" ht="14.25" x14ac:dyDescent="0.25">
      <c r="A18" s="656">
        <v>391</v>
      </c>
      <c r="B18" s="375" t="str">
        <f>VLOOKUP(A18,'PLAN CONT'!$B$3:$C$1425,2,0)</f>
        <v>Depreciación acumulada</v>
      </c>
      <c r="C18" s="659">
        <f ca="1">SUMIF('LIBRO DIARIO'!$G$9:$K$867,A18,'LIBRO DIARIO'!$J$9:$J$867)</f>
        <v>0</v>
      </c>
      <c r="D18" s="659" t="e">
        <f ca="1">SUMIF('LIBRO DIARIO'!$G$9:$K$867,A18,'LIBRO DIARIO'!$K$9:$K$867)</f>
        <v>#REF!</v>
      </c>
      <c r="E18" s="660" t="e">
        <f t="shared" ca="1" si="0"/>
        <v>#REF!</v>
      </c>
      <c r="F18" s="660" t="e">
        <f t="shared" ca="1" si="1"/>
        <v>#REF!</v>
      </c>
      <c r="G18" s="660"/>
      <c r="H18" s="660"/>
      <c r="I18" s="658" t="e">
        <f t="shared" ca="1" si="2"/>
        <v>#REF!</v>
      </c>
      <c r="J18" s="658" t="e">
        <f t="shared" ca="1" si="3"/>
        <v>#REF!</v>
      </c>
      <c r="K18" s="658" t="e">
        <f t="shared" ca="1" si="4"/>
        <v>#REF!</v>
      </c>
      <c r="L18" s="658" t="e">
        <f t="shared" ca="1" si="5"/>
        <v>#REF!</v>
      </c>
      <c r="M18" s="660"/>
      <c r="N18" s="660"/>
      <c r="O18" s="260"/>
      <c r="P18" s="260"/>
    </row>
    <row r="19" spans="1:16" ht="14.25" x14ac:dyDescent="0.25">
      <c r="A19" s="656">
        <v>401</v>
      </c>
      <c r="B19" s="375" t="str">
        <f>VLOOKUP(A19,'PLAN CONT'!$B$3:$C$1425,2,0)</f>
        <v>Gobierno central</v>
      </c>
      <c r="C19" s="659" t="e">
        <f ca="1">SUMIF('LIBRO DIARIO'!$G$9:$K$867,A19,'LIBRO DIARIO'!$J$9:$J$867)</f>
        <v>#REF!</v>
      </c>
      <c r="D19" s="659" t="e">
        <f ca="1">SUMIF('LIBRO DIARIO'!$G$9:$K$867,A19,'LIBRO DIARIO'!$K$9:$K$867)</f>
        <v>#REF!</v>
      </c>
      <c r="E19" s="660" t="e">
        <f t="shared" ca="1" si="0"/>
        <v>#REF!</v>
      </c>
      <c r="F19" s="660" t="e">
        <f t="shared" ca="1" si="1"/>
        <v>#REF!</v>
      </c>
      <c r="G19" s="660"/>
      <c r="H19" s="660"/>
      <c r="I19" s="658" t="e">
        <f t="shared" ca="1" si="2"/>
        <v>#REF!</v>
      </c>
      <c r="J19" s="658" t="e">
        <f t="shared" ca="1" si="3"/>
        <v>#REF!</v>
      </c>
      <c r="K19" s="658" t="e">
        <f t="shared" ca="1" si="4"/>
        <v>#REF!</v>
      </c>
      <c r="L19" s="658" t="e">
        <f t="shared" ca="1" si="5"/>
        <v>#REF!</v>
      </c>
      <c r="M19" s="660"/>
      <c r="N19" s="660"/>
      <c r="O19" s="260"/>
      <c r="P19" s="260"/>
    </row>
    <row r="20" spans="1:16" ht="14.25" x14ac:dyDescent="0.25">
      <c r="A20" s="656">
        <v>403</v>
      </c>
      <c r="B20" s="375" t="str">
        <f>VLOOKUP(A20,'PLAN CONT'!$B$3:$C$1425,2,0)</f>
        <v>Instituciones públicas</v>
      </c>
      <c r="C20" s="659">
        <f ca="1">SUMIF('LIBRO DIARIO'!$G$9:$K$867,A20,'LIBRO DIARIO'!$J$9:$J$867)</f>
        <v>28950</v>
      </c>
      <c r="D20" s="659">
        <f ca="1">SUMIF('LIBRO DIARIO'!$G$9:$K$867,A20,'LIBRO DIARIO'!$K$9:$K$867)</f>
        <v>29700</v>
      </c>
      <c r="E20" s="660">
        <f t="shared" ca="1" si="0"/>
        <v>0</v>
      </c>
      <c r="F20" s="660">
        <f t="shared" ca="1" si="1"/>
        <v>750</v>
      </c>
      <c r="G20" s="660"/>
      <c r="H20" s="660"/>
      <c r="I20" s="658">
        <f t="shared" ca="1" si="2"/>
        <v>0</v>
      </c>
      <c r="J20" s="658">
        <f ca="1">F20</f>
        <v>750</v>
      </c>
      <c r="K20" s="658">
        <f t="shared" ca="1" si="4"/>
        <v>0</v>
      </c>
      <c r="L20" s="658">
        <f t="shared" ca="1" si="5"/>
        <v>750</v>
      </c>
      <c r="M20" s="660"/>
      <c r="N20" s="660"/>
      <c r="O20" s="260"/>
      <c r="P20" s="260"/>
    </row>
    <row r="21" spans="1:16" ht="14.25" x14ac:dyDescent="0.25">
      <c r="A21" s="656">
        <v>407</v>
      </c>
      <c r="B21" s="375" t="str">
        <f>VLOOKUP(A21,'PLAN CONT'!$B$3:$C$1425,2,0)</f>
        <v>Administradoras de fondos de pensiones</v>
      </c>
      <c r="C21" s="659">
        <f>'LIBRO DIARIO'!J825+'LIBRO DIARIO'!J755+'LIBRO DIARIO'!J684+'LIBRO DIARIO'!J615+'LIBRO DIARIO'!J550+'LIBRO DIARIO'!J480+'LIBRO DIARIO'!J414+'LIBRO DIARIO'!J345+'LIBRO DIARIO'!J277+'LIBRO DIARIO'!J209+'LIBRO DIARIO'!J141</f>
        <v>3850</v>
      </c>
      <c r="D21" s="659">
        <f ca="1">SUMIF('LIBRO DIARIO'!$G$9:$K$867,A21,'LIBRO DIARIO'!$K$9:$K$867)</f>
        <v>4200</v>
      </c>
      <c r="E21" s="660">
        <f t="shared" ca="1" si="0"/>
        <v>0</v>
      </c>
      <c r="F21" s="660">
        <f t="shared" ca="1" si="1"/>
        <v>350</v>
      </c>
      <c r="G21" s="660"/>
      <c r="H21" s="660"/>
      <c r="I21" s="658">
        <f t="shared" ca="1" si="2"/>
        <v>0</v>
      </c>
      <c r="J21" s="658">
        <f t="shared" ca="1" si="3"/>
        <v>350</v>
      </c>
      <c r="K21" s="658">
        <f t="shared" ca="1" si="4"/>
        <v>0</v>
      </c>
      <c r="L21" s="658">
        <f t="shared" ca="1" si="5"/>
        <v>350</v>
      </c>
      <c r="M21" s="660"/>
      <c r="N21" s="660"/>
      <c r="O21" s="260"/>
      <c r="P21" s="260"/>
    </row>
    <row r="22" spans="1:16" ht="14.25" x14ac:dyDescent="0.25">
      <c r="A22" s="656">
        <v>411</v>
      </c>
      <c r="B22" s="375" t="str">
        <f>VLOOKUP(A22,'PLAN CONT'!$B$3:$C$1425,2,0)</f>
        <v>Remuneraciones por pagar</v>
      </c>
      <c r="C22" s="659">
        <f ca="1">SUMIF('LIBRO DIARIO'!$G$9:$K$867,A22,'LIBRO DIARIO'!$J$9:$J$867)</f>
        <v>60700</v>
      </c>
      <c r="D22" s="659">
        <f ca="1">SUMIF('LIBRO DIARIO'!$G$9:$K$867,A22,'LIBRO DIARIO'!$K$9:$K$867)</f>
        <v>60700</v>
      </c>
      <c r="E22" s="660">
        <f t="shared" ca="1" si="0"/>
        <v>0</v>
      </c>
      <c r="F22" s="660">
        <f t="shared" ca="1" si="1"/>
        <v>0</v>
      </c>
      <c r="G22" s="660"/>
      <c r="H22" s="660"/>
      <c r="I22" s="658">
        <f t="shared" ca="1" si="2"/>
        <v>0</v>
      </c>
      <c r="J22" s="658">
        <f t="shared" ca="1" si="3"/>
        <v>0</v>
      </c>
      <c r="K22" s="658">
        <f t="shared" ca="1" si="4"/>
        <v>0</v>
      </c>
      <c r="L22" s="658">
        <f t="shared" ca="1" si="5"/>
        <v>0</v>
      </c>
      <c r="M22" s="660"/>
      <c r="N22" s="660"/>
      <c r="O22" s="260"/>
      <c r="P22" s="260"/>
    </row>
    <row r="23" spans="1:16" ht="14.25" x14ac:dyDescent="0.25">
      <c r="A23" s="656">
        <v>415</v>
      </c>
      <c r="B23" s="375" t="str">
        <f>VLOOKUP(A23,'PLAN CONT'!$B$3:$C$1425,2,0)</f>
        <v>Beneficios sociales de los trabajadores por pagar</v>
      </c>
      <c r="C23" s="659">
        <f ca="1">SUMIF('LIBRO DIARIO'!$G$9:$K$867,A23,'LIBRO DIARIO'!$J$9:$J$867)</f>
        <v>4860.66</v>
      </c>
      <c r="D23" s="659">
        <f ca="1">SUMIF('LIBRO DIARIO'!$G$9:$K$867,A23,'LIBRO DIARIO'!$K$9:$K$867)</f>
        <v>5250.0032777777769</v>
      </c>
      <c r="E23" s="660">
        <f t="shared" ca="1" si="0"/>
        <v>0</v>
      </c>
      <c r="F23" s="660">
        <f t="shared" ca="1" si="1"/>
        <v>389.34327777777708</v>
      </c>
      <c r="G23" s="660"/>
      <c r="H23" s="660"/>
      <c r="I23" s="658">
        <f t="shared" ca="1" si="2"/>
        <v>0</v>
      </c>
      <c r="J23" s="658">
        <f t="shared" ca="1" si="3"/>
        <v>389.34327777777708</v>
      </c>
      <c r="K23" s="658">
        <f t="shared" ca="1" si="4"/>
        <v>0</v>
      </c>
      <c r="L23" s="658">
        <f t="shared" ca="1" si="5"/>
        <v>389.34327777777708</v>
      </c>
      <c r="M23" s="660"/>
      <c r="N23" s="660"/>
      <c r="O23" s="260"/>
      <c r="P23" s="260"/>
    </row>
    <row r="24" spans="1:16" ht="14.25" x14ac:dyDescent="0.25">
      <c r="A24" s="656">
        <v>421</v>
      </c>
      <c r="B24" s="375" t="str">
        <f>VLOOKUP(A24,'PLAN CONT'!$B$3:$C$1425,2,0)</f>
        <v>Facturas, boletas y otros comprobantes por pagar</v>
      </c>
      <c r="C24" s="659" t="e">
        <f ca="1">SUMIF('LIBRO DIARIO'!$G$9:$K$867,A24,'LIBRO DIARIO'!$J$9:$J$867)</f>
        <v>#REF!</v>
      </c>
      <c r="D24" s="659" t="e">
        <f ca="1">SUMIF('LIBRO DIARIO'!$G$9:$K$867,A24,'LIBRO DIARIO'!$K$9:$K$867)</f>
        <v>#REF!</v>
      </c>
      <c r="E24" s="660" t="e">
        <f t="shared" ca="1" si="0"/>
        <v>#REF!</v>
      </c>
      <c r="F24" s="660" t="e">
        <f t="shared" ca="1" si="1"/>
        <v>#REF!</v>
      </c>
      <c r="G24" s="660"/>
      <c r="H24" s="660"/>
      <c r="I24" s="658" t="e">
        <f t="shared" ca="1" si="2"/>
        <v>#REF!</v>
      </c>
      <c r="J24" s="658" t="e">
        <f t="shared" ca="1" si="3"/>
        <v>#REF!</v>
      </c>
      <c r="K24" s="658" t="e">
        <f t="shared" ca="1" si="4"/>
        <v>#REF!</v>
      </c>
      <c r="L24" s="658" t="e">
        <f t="shared" ca="1" si="5"/>
        <v>#REF!</v>
      </c>
      <c r="M24" s="660"/>
      <c r="N24" s="660"/>
      <c r="O24" s="260"/>
      <c r="P24" s="260"/>
    </row>
    <row r="25" spans="1:16" ht="14.25" x14ac:dyDescent="0.25">
      <c r="A25" s="656">
        <v>424</v>
      </c>
      <c r="B25" s="375" t="str">
        <f>VLOOKUP(A25,'PLAN CONT'!$B$3:$C$1425,2,0)</f>
        <v>Honorarios por pagar</v>
      </c>
      <c r="C25" s="659" t="e">
        <f>'LIBRO DIARIO'!J280+'LIBRO DIARIO'!J759</f>
        <v>#REF!</v>
      </c>
      <c r="D25" s="659">
        <f ca="1">SUMIF('LIBRO DIARIO'!$G$9:$K$867,A25,'LIBRO DIARIO'!$K$9:$K$867)</f>
        <v>6000</v>
      </c>
      <c r="E25" s="660" t="e">
        <f t="shared" ca="1" si="0"/>
        <v>#REF!</v>
      </c>
      <c r="F25" s="660" t="e">
        <f t="shared" ca="1" si="1"/>
        <v>#REF!</v>
      </c>
      <c r="G25" s="660"/>
      <c r="H25" s="660"/>
      <c r="I25" s="658" t="e">
        <f ca="1">E25</f>
        <v>#REF!</v>
      </c>
      <c r="J25" s="658" t="e">
        <f ca="1">F25</f>
        <v>#REF!</v>
      </c>
      <c r="K25" s="658" t="e">
        <f t="shared" ca="1" si="4"/>
        <v>#REF!</v>
      </c>
      <c r="L25" s="658" t="e">
        <f t="shared" ca="1" si="5"/>
        <v>#REF!</v>
      </c>
      <c r="M25" s="660"/>
      <c r="N25" s="660"/>
      <c r="O25" s="260"/>
      <c r="P25" s="260"/>
    </row>
    <row r="26" spans="1:16" ht="14.25" x14ac:dyDescent="0.25">
      <c r="A26" s="656">
        <v>431</v>
      </c>
      <c r="B26" s="375" t="str">
        <f>VLOOKUP(A26,'PLAN CONT'!$B$3:$C$1425,2,0)</f>
        <v>Facturas, boletas y otros comprobantes por pagar</v>
      </c>
      <c r="C26" s="659">
        <f ca="1">SUMIF('LIBRO DIARIO'!$G$9:$K$867,A26,'LIBRO DIARIO'!$J$9:$J$867)</f>
        <v>24000</v>
      </c>
      <c r="D26" s="659">
        <f ca="1">SUMIF('LIBRO DIARIO'!$G$9:$K$867,A26,'LIBRO DIARIO'!$K$9:$K$867)</f>
        <v>24000</v>
      </c>
      <c r="E26" s="660">
        <f t="shared" ca="1" si="0"/>
        <v>0</v>
      </c>
      <c r="F26" s="660">
        <f t="shared" ca="1" si="1"/>
        <v>0</v>
      </c>
      <c r="G26" s="660"/>
      <c r="H26" s="660"/>
      <c r="I26" s="658">
        <f t="shared" ca="1" si="2"/>
        <v>0</v>
      </c>
      <c r="J26" s="658">
        <f t="shared" ca="1" si="3"/>
        <v>0</v>
      </c>
      <c r="K26" s="658">
        <f t="shared" ca="1" si="4"/>
        <v>0</v>
      </c>
      <c r="L26" s="658">
        <f t="shared" ca="1" si="5"/>
        <v>0</v>
      </c>
      <c r="M26" s="660"/>
      <c r="N26" s="660"/>
      <c r="O26" s="260"/>
      <c r="P26" s="260"/>
    </row>
    <row r="27" spans="1:16" ht="14.25" x14ac:dyDescent="0.25">
      <c r="A27" s="656">
        <v>451</v>
      </c>
      <c r="B27" s="375" t="str">
        <f>VLOOKUP(A27,'PLAN CONT'!$B$3:$C$1425,2,0)</f>
        <v>Préstamos de instituciones financieras y otras entidades</v>
      </c>
      <c r="C27" s="659">
        <f ca="1">SUMIF('LIBRO DIARIO'!$G$9:$K$867,A27,'LIBRO DIARIO'!$J$9:$J$867)</f>
        <v>12970</v>
      </c>
      <c r="D27" s="659">
        <f ca="1">SUMIF('LIBRO DIARIO'!$G$9:$K$867,A27,'LIBRO DIARIO'!$K$9:$K$867)</f>
        <v>50000</v>
      </c>
      <c r="E27" s="660">
        <f t="shared" ca="1" si="0"/>
        <v>0</v>
      </c>
      <c r="F27" s="660">
        <f t="shared" ca="1" si="1"/>
        <v>37030</v>
      </c>
      <c r="G27" s="660"/>
      <c r="H27" s="660"/>
      <c r="I27" s="658">
        <f t="shared" ca="1" si="2"/>
        <v>0</v>
      </c>
      <c r="J27" s="658">
        <f t="shared" ca="1" si="3"/>
        <v>37030</v>
      </c>
      <c r="K27" s="658">
        <f t="shared" ca="1" si="4"/>
        <v>0</v>
      </c>
      <c r="L27" s="658">
        <f t="shared" ca="1" si="5"/>
        <v>37030</v>
      </c>
      <c r="M27" s="660"/>
      <c r="N27" s="660"/>
      <c r="O27" s="260"/>
      <c r="P27" s="260"/>
    </row>
    <row r="28" spans="1:16" ht="14.25" x14ac:dyDescent="0.25">
      <c r="A28" s="656">
        <v>455</v>
      </c>
      <c r="B28" s="375" t="str">
        <f>VLOOKUP(A28,'PLAN CONT'!$B$3:$C$1425,2,0)</f>
        <v>Costos de financiación por pagar</v>
      </c>
      <c r="C28" s="659">
        <f ca="1">SUMIF('LIBRO DIARIO'!$G$9:$K$867,A28,'LIBRO DIARIO'!$J$9:$J$867)</f>
        <v>1430</v>
      </c>
      <c r="D28" s="659">
        <f ca="1">SUMIF('LIBRO DIARIO'!$G$9:$K$867,A28,'LIBRO DIARIO'!$K$9:$K$867)</f>
        <v>10000</v>
      </c>
      <c r="E28" s="660">
        <f t="shared" ca="1" si="0"/>
        <v>0</v>
      </c>
      <c r="F28" s="660">
        <f t="shared" ca="1" si="1"/>
        <v>8570</v>
      </c>
      <c r="G28" s="660"/>
      <c r="H28" s="660"/>
      <c r="I28" s="658">
        <f t="shared" ca="1" si="2"/>
        <v>0</v>
      </c>
      <c r="J28" s="658">
        <f t="shared" ca="1" si="3"/>
        <v>8570</v>
      </c>
      <c r="K28" s="658">
        <f t="shared" ca="1" si="4"/>
        <v>0</v>
      </c>
      <c r="L28" s="658">
        <f t="shared" ca="1" si="5"/>
        <v>8570</v>
      </c>
      <c r="M28" s="660"/>
      <c r="N28" s="660"/>
      <c r="O28" s="260"/>
      <c r="P28" s="260"/>
    </row>
    <row r="29" spans="1:16" ht="14.25" x14ac:dyDescent="0.25">
      <c r="A29" s="656">
        <v>469</v>
      </c>
      <c r="B29" s="375" t="str">
        <f>VLOOKUP(A29,'PLAN CONT'!$B$3:$C$1425,2,0)</f>
        <v>Otras cuentas por pagar diversas</v>
      </c>
      <c r="C29" s="659" t="e">
        <f>'LIBRO DIARIO'!J483+'LIBRO DIARIO'!J619+'LIBRO DIARIO'!J830</f>
        <v>#REF!</v>
      </c>
      <c r="D29" s="659" t="e">
        <f ca="1">SUMIF('LIBRO DIARIO'!$G$9:$K$867,A29,'LIBRO DIARIO'!$K$9:$K$867)</f>
        <v>#REF!</v>
      </c>
      <c r="E29" s="660" t="e">
        <f t="shared" ca="1" si="0"/>
        <v>#REF!</v>
      </c>
      <c r="F29" s="660" t="e">
        <f t="shared" ca="1" si="1"/>
        <v>#REF!</v>
      </c>
      <c r="G29" s="660"/>
      <c r="H29" s="660"/>
      <c r="I29" s="658" t="e">
        <f t="shared" ca="1" si="2"/>
        <v>#REF!</v>
      </c>
      <c r="J29" s="658" t="e">
        <f t="shared" ca="1" si="3"/>
        <v>#REF!</v>
      </c>
      <c r="K29" s="658" t="e">
        <f t="shared" ca="1" si="4"/>
        <v>#REF!</v>
      </c>
      <c r="L29" s="658" t="e">
        <f t="shared" ca="1" si="5"/>
        <v>#REF!</v>
      </c>
      <c r="M29" s="660">
        <v>0</v>
      </c>
      <c r="N29" s="660"/>
      <c r="O29" s="260"/>
      <c r="P29" s="260"/>
    </row>
    <row r="30" spans="1:16" ht="14.25" x14ac:dyDescent="0.25">
      <c r="A30" s="656">
        <v>501</v>
      </c>
      <c r="B30" s="375" t="str">
        <f>VLOOKUP(A30,'PLAN CONT'!$B$3:$C$1425,2,0)</f>
        <v>Capital social</v>
      </c>
      <c r="C30" s="659">
        <f ca="1">SUMIF('LIBRO DIARIO'!$G$9:$K$867,A30,'LIBRO DIARIO'!$J$9:$J$867)</f>
        <v>0</v>
      </c>
      <c r="D30" s="659">
        <f ca="1">SUMIF('LIBRO DIARIO'!$G$9:$K$867,A30,'LIBRO DIARIO'!$K$9:$K$867)</f>
        <v>165000</v>
      </c>
      <c r="E30" s="660">
        <f t="shared" ca="1" si="0"/>
        <v>0</v>
      </c>
      <c r="F30" s="660">
        <f t="shared" ca="1" si="1"/>
        <v>165000</v>
      </c>
      <c r="G30" s="660"/>
      <c r="H30" s="660"/>
      <c r="I30" s="658">
        <f t="shared" ca="1" si="2"/>
        <v>0</v>
      </c>
      <c r="J30" s="658">
        <f t="shared" ca="1" si="3"/>
        <v>165000</v>
      </c>
      <c r="K30" s="658">
        <f t="shared" ca="1" si="4"/>
        <v>0</v>
      </c>
      <c r="L30" s="658">
        <f t="shared" ca="1" si="5"/>
        <v>165000</v>
      </c>
      <c r="M30" s="660"/>
      <c r="N30" s="660"/>
      <c r="O30" s="260"/>
      <c r="P30" s="260"/>
    </row>
    <row r="31" spans="1:16" ht="14.25" x14ac:dyDescent="0.25">
      <c r="A31" s="656">
        <v>591</v>
      </c>
      <c r="B31" s="375" t="str">
        <f>VLOOKUP(A31,'PLAN CONT'!$B$3:$C$1425,2,0)</f>
        <v>Utilidades no distribuidas</v>
      </c>
      <c r="C31" s="659">
        <f ca="1">SUMIF('LIBRO DIARIO'!$G$9:$K$867,A31,'LIBRO DIARIO'!$J$9:$J$867)</f>
        <v>0</v>
      </c>
      <c r="D31" s="659">
        <f ca="1">SUMIF('LIBRO DIARIO'!$G$9:$K$867,A31,'LIBRO DIARIO'!$K$9:$K$867)</f>
        <v>5800</v>
      </c>
      <c r="E31" s="660">
        <f t="shared" ca="1" si="0"/>
        <v>0</v>
      </c>
      <c r="F31" s="660">
        <f t="shared" ca="1" si="1"/>
        <v>5800</v>
      </c>
      <c r="G31" s="660"/>
      <c r="H31" s="660"/>
      <c r="I31" s="658">
        <f t="shared" ca="1" si="2"/>
        <v>0</v>
      </c>
      <c r="J31" s="658">
        <f ca="1">F31</f>
        <v>5800</v>
      </c>
      <c r="K31" s="660"/>
      <c r="L31" s="658">
        <f t="shared" ca="1" si="5"/>
        <v>5800</v>
      </c>
      <c r="M31" s="660"/>
      <c r="N31" s="660"/>
      <c r="O31" s="260"/>
      <c r="P31" s="260"/>
    </row>
    <row r="32" spans="1:16" ht="14.25" x14ac:dyDescent="0.25">
      <c r="A32" s="656">
        <v>601</v>
      </c>
      <c r="B32" s="375" t="str">
        <f>VLOOKUP(A32,'PLAN CONT'!$B$3:$C$1425,2,0)</f>
        <v>Mercaderías</v>
      </c>
      <c r="C32" s="659" t="e">
        <f ca="1">SUMIF('LIBRO DIARIO'!$G$9:$K$867,A32,'LIBRO DIARIO'!$J$9:$J$867)</f>
        <v>#REF!</v>
      </c>
      <c r="D32" s="659">
        <f ca="1">SUMIF('LIBRO DIARIO'!$G$9:$K$867,A32,'LIBRO DIARIO'!$K$9:$K$867)</f>
        <v>0</v>
      </c>
      <c r="E32" s="660" t="e">
        <f t="shared" ca="1" si="0"/>
        <v>#REF!</v>
      </c>
      <c r="F32" s="660" t="e">
        <f t="shared" ca="1" si="1"/>
        <v>#REF!</v>
      </c>
      <c r="G32" s="660"/>
      <c r="H32" s="660"/>
      <c r="I32" s="658" t="e">
        <f t="shared" ca="1" si="2"/>
        <v>#REF!</v>
      </c>
      <c r="J32" s="658" t="e">
        <f ca="1">F32</f>
        <v>#REF!</v>
      </c>
      <c r="K32" s="660"/>
      <c r="L32" s="660"/>
      <c r="M32" s="660"/>
      <c r="N32" s="660"/>
      <c r="O32" s="260"/>
      <c r="P32" s="260"/>
    </row>
    <row r="33" spans="1:16" ht="14.25" x14ac:dyDescent="0.25">
      <c r="A33" s="656">
        <v>611</v>
      </c>
      <c r="B33" s="375" t="str">
        <f>VLOOKUP(A33,'PLAN CONT'!$B$3:$C$1425,2,0)</f>
        <v>Mercaderías</v>
      </c>
      <c r="C33" s="659">
        <f ca="1">SUMIF('LIBRO DIARIO'!$G$9:$K$867,A33,'LIBRO DIARIO'!$J$9:$J$867)</f>
        <v>0</v>
      </c>
      <c r="D33" s="659" t="e">
        <f ca="1">SUMIF('LIBRO DIARIO'!$G$9:$K$867,A33,'LIBRO DIARIO'!$K$9:$K$867)</f>
        <v>#REF!</v>
      </c>
      <c r="E33" s="660" t="e">
        <f t="shared" ca="1" si="0"/>
        <v>#REF!</v>
      </c>
      <c r="F33" s="660" t="e">
        <f t="shared" ca="1" si="1"/>
        <v>#REF!</v>
      </c>
      <c r="G33" s="660">
        <f ca="1">H44</f>
        <v>109000</v>
      </c>
      <c r="H33" s="660"/>
      <c r="I33" s="658" t="e">
        <f ca="1">E33</f>
        <v>#REF!</v>
      </c>
      <c r="J33" s="660" t="e">
        <f ca="1">F33-G33</f>
        <v>#REF!</v>
      </c>
      <c r="K33" s="660"/>
      <c r="L33" s="660"/>
      <c r="M33" s="660"/>
      <c r="N33" s="660"/>
      <c r="O33" s="260"/>
      <c r="P33" s="260"/>
    </row>
    <row r="34" spans="1:16" ht="14.25" x14ac:dyDescent="0.25">
      <c r="A34" s="656">
        <v>621</v>
      </c>
      <c r="B34" s="375" t="str">
        <f>VLOOKUP(A34,'PLAN CONT'!$B$3:$C$1425,2,0)</f>
        <v>Remuneraciones</v>
      </c>
      <c r="C34" s="659">
        <f ca="1">SUMIF('LIBRO DIARIO'!$G$9:$K$867,A34,'LIBRO DIARIO'!$J$9:$J$867)</f>
        <v>70900</v>
      </c>
      <c r="D34" s="659">
        <f ca="1">SUMIF('LIBRO DIARIO'!$G$9:$K$867,A34,'LIBRO DIARIO'!$K$9:$K$867)</f>
        <v>0</v>
      </c>
      <c r="E34" s="660">
        <f t="shared" ca="1" si="0"/>
        <v>70900</v>
      </c>
      <c r="F34" s="660">
        <f t="shared" ca="1" si="1"/>
        <v>0</v>
      </c>
      <c r="G34" s="660"/>
      <c r="H34" s="660"/>
      <c r="I34" s="658">
        <f t="shared" ref="I34:I45" ca="1" si="6">E34</f>
        <v>70900</v>
      </c>
      <c r="J34" s="660">
        <f ca="1">F34</f>
        <v>0</v>
      </c>
      <c r="K34" s="660"/>
      <c r="L34" s="660"/>
      <c r="M34" s="660"/>
      <c r="N34" s="660"/>
      <c r="O34" s="260"/>
      <c r="P34" s="260"/>
    </row>
    <row r="35" spans="1:16" ht="14.25" x14ac:dyDescent="0.25">
      <c r="A35" s="656">
        <v>627</v>
      </c>
      <c r="B35" s="375" t="str">
        <f>VLOOKUP(A35,'PLAN CONT'!$B$3:$C$1425,2,0)</f>
        <v>Seguridad y previsión social</v>
      </c>
      <c r="C35" s="659">
        <f ca="1">SUMIF('LIBRO DIARIO'!$G$9:$K$867,A35,'LIBRO DIARIO'!$J$9:$J$867)</f>
        <v>5400</v>
      </c>
      <c r="D35" s="659">
        <f ca="1">SUMIF('LIBRO DIARIO'!$G$9:$K$867,A35,'LIBRO DIARIO'!$K$9:$K$867)</f>
        <v>0</v>
      </c>
      <c r="E35" s="660">
        <f t="shared" ca="1" si="0"/>
        <v>5400</v>
      </c>
      <c r="F35" s="660">
        <f t="shared" ca="1" si="1"/>
        <v>0</v>
      </c>
      <c r="G35" s="660"/>
      <c r="H35" s="660"/>
      <c r="I35" s="658">
        <f t="shared" ca="1" si="6"/>
        <v>5400</v>
      </c>
      <c r="J35" s="660">
        <f t="shared" ref="J35:J45" ca="1" si="7">F35</f>
        <v>0</v>
      </c>
      <c r="K35" s="660"/>
      <c r="L35" s="660"/>
      <c r="M35" s="660"/>
      <c r="N35" s="660"/>
      <c r="O35" s="260"/>
      <c r="P35" s="260"/>
    </row>
    <row r="36" spans="1:16" ht="14.25" x14ac:dyDescent="0.25">
      <c r="A36" s="656">
        <v>629</v>
      </c>
      <c r="B36" s="375" t="str">
        <f>VLOOKUP(A36,'PLAN CONT'!$B$3:$C$1425,2,0)</f>
        <v>Beneficios sociales de los trabajadores</v>
      </c>
      <c r="C36" s="659">
        <f>'LIBRO DIARIO'!J75+'LIBRO DIARIO'!J161+'LIBRO DIARIO'!J230+'LIBRO DIARIO'!J299+'LIBRO DIARIO'!J366+'LIBRO DIARIO'!J434+'LIBRO DIARIO'!J504+'LIBRO DIARIO'!J572+'LIBRO DIARIO'!J638+'LIBRO DIARIO'!J707+'LIBRO DIARIO'!J780+'LIBRO DIARIO'!J849</f>
        <v>5191.6710555555546</v>
      </c>
      <c r="D36" s="659">
        <f ca="1">SUMIF('LIBRO DIARIO'!$G$9:$K$867,A36,'LIBRO DIARIO'!$K$9:$K$867)</f>
        <v>0</v>
      </c>
      <c r="E36" s="660">
        <f t="shared" ca="1" si="0"/>
        <v>5191.6710555555546</v>
      </c>
      <c r="F36" s="660">
        <f t="shared" ca="1" si="1"/>
        <v>0</v>
      </c>
      <c r="G36" s="660"/>
      <c r="H36" s="660"/>
      <c r="I36" s="658">
        <f t="shared" ca="1" si="6"/>
        <v>5191.6710555555546</v>
      </c>
      <c r="J36" s="660">
        <f t="shared" ca="1" si="7"/>
        <v>0</v>
      </c>
      <c r="K36" s="660"/>
      <c r="L36" s="660"/>
      <c r="M36" s="660"/>
      <c r="N36" s="660"/>
      <c r="O36" s="260"/>
      <c r="P36" s="260"/>
    </row>
    <row r="37" spans="1:16" ht="14.25" x14ac:dyDescent="0.25">
      <c r="A37" s="656">
        <v>632</v>
      </c>
      <c r="B37" s="375" t="str">
        <f>VLOOKUP(A37,'PLAN CONT'!$B$3:$C$1425,2,0)</f>
        <v>Honorarios, comisiones y corretajes</v>
      </c>
      <c r="C37" s="659">
        <f ca="1">SUMIF('LIBRO DIARIO'!$G$9:$K$867,A37,'LIBRO DIARIO'!$J$9:$J$867)</f>
        <v>6000</v>
      </c>
      <c r="D37" s="659">
        <f ca="1">SUMIF('LIBRO DIARIO'!$G$9:$K$867,A37,'LIBRO DIARIO'!$K$9:$K$867)</f>
        <v>0</v>
      </c>
      <c r="E37" s="660">
        <f t="shared" ca="1" si="0"/>
        <v>6000</v>
      </c>
      <c r="F37" s="660">
        <f t="shared" ca="1" si="1"/>
        <v>0</v>
      </c>
      <c r="G37" s="660"/>
      <c r="H37" s="660"/>
      <c r="I37" s="658">
        <f t="shared" ca="1" si="6"/>
        <v>6000</v>
      </c>
      <c r="J37" s="660">
        <f t="shared" ca="1" si="7"/>
        <v>0</v>
      </c>
      <c r="K37" s="660"/>
      <c r="L37" s="660"/>
      <c r="M37" s="660"/>
      <c r="N37" s="660"/>
      <c r="O37" s="260"/>
      <c r="P37" s="260"/>
    </row>
    <row r="38" spans="1:16" ht="14.25" x14ac:dyDescent="0.25">
      <c r="A38" s="656">
        <v>635</v>
      </c>
      <c r="B38" s="375" t="str">
        <f>VLOOKUP(A38,'PLAN CONT'!$B$3:$C$1425,2,0)</f>
        <v>Alquileres</v>
      </c>
      <c r="C38" s="659" t="e">
        <f ca="1">SUMIF('LIBRO DIARIO'!$G$9:$K$867,A38,'LIBRO DIARIO'!$J$9:$J$867)</f>
        <v>#REF!</v>
      </c>
      <c r="D38" s="659">
        <f ca="1">SUMIF('LIBRO DIARIO'!$G$9:$K$867,A38,'LIBRO DIARIO'!$K$9:$K$867)</f>
        <v>0</v>
      </c>
      <c r="E38" s="660" t="e">
        <f t="shared" ca="1" si="0"/>
        <v>#REF!</v>
      </c>
      <c r="F38" s="660" t="e">
        <f t="shared" ca="1" si="1"/>
        <v>#REF!</v>
      </c>
      <c r="G38" s="660"/>
      <c r="H38" s="660"/>
      <c r="I38" s="658" t="e">
        <f t="shared" ca="1" si="6"/>
        <v>#REF!</v>
      </c>
      <c r="J38" s="660" t="e">
        <f t="shared" ca="1" si="7"/>
        <v>#REF!</v>
      </c>
      <c r="K38" s="660"/>
      <c r="L38" s="660"/>
      <c r="M38" s="660"/>
      <c r="N38" s="660"/>
      <c r="O38" s="260"/>
      <c r="P38" s="260"/>
    </row>
    <row r="39" spans="1:16" ht="14.25" x14ac:dyDescent="0.25">
      <c r="A39" s="656">
        <v>636</v>
      </c>
      <c r="B39" s="375" t="str">
        <f>VLOOKUP(A39,'PLAN CONT'!$B$3:$C$1425,2,0)</f>
        <v>Servicios básicos</v>
      </c>
      <c r="C39" s="659" t="e">
        <f ca="1">SUMIF('LIBRO DIARIO'!$G$9:$K$867,A39,'LIBRO DIARIO'!$J$9:$J$867)</f>
        <v>#REF!</v>
      </c>
      <c r="D39" s="659">
        <f ca="1">SUMIF('LIBRO DIARIO'!$G$9:$K$867,A39,'LIBRO DIARIO'!$K$9:$K$867)</f>
        <v>0</v>
      </c>
      <c r="E39" s="660" t="e">
        <f t="shared" ca="1" si="0"/>
        <v>#REF!</v>
      </c>
      <c r="F39" s="660" t="e">
        <f t="shared" ca="1" si="1"/>
        <v>#REF!</v>
      </c>
      <c r="G39" s="660"/>
      <c r="H39" s="660"/>
      <c r="I39" s="658" t="e">
        <f t="shared" ca="1" si="6"/>
        <v>#REF!</v>
      </c>
      <c r="J39" s="660" t="e">
        <f t="shared" ca="1" si="7"/>
        <v>#REF!</v>
      </c>
      <c r="K39" s="660"/>
      <c r="L39" s="660"/>
      <c r="M39" s="660"/>
      <c r="N39" s="660"/>
      <c r="O39" s="260"/>
      <c r="P39" s="260"/>
    </row>
    <row r="40" spans="1:16" ht="14.25" x14ac:dyDescent="0.25">
      <c r="A40" s="656">
        <v>641</v>
      </c>
      <c r="B40" s="375" t="str">
        <f>VLOOKUP(A40,'PLAN CONT'!$B$3:$C$1425,2,0)</f>
        <v>Impuesto general a las ventas</v>
      </c>
      <c r="C40" s="659" t="e">
        <f ca="1">SUMIF('LIBRO DIARIO'!$G$9:$K$867,A40,'LIBRO DIARIO'!$J$9:$J$867)</f>
        <v>#REF!</v>
      </c>
      <c r="D40" s="659">
        <f ca="1">SUMIF('LIBRO DIARIO'!$G$9:$K$867,A40,'LIBRO DIARIO'!$K$9:$K$867)</f>
        <v>0</v>
      </c>
      <c r="E40" s="660" t="e">
        <f t="shared" ca="1" si="0"/>
        <v>#REF!</v>
      </c>
      <c r="F40" s="660" t="e">
        <f t="shared" ca="1" si="1"/>
        <v>#REF!</v>
      </c>
      <c r="G40" s="660"/>
      <c r="H40" s="660"/>
      <c r="I40" s="658" t="e">
        <f t="shared" ca="1" si="6"/>
        <v>#REF!</v>
      </c>
      <c r="J40" s="660" t="e">
        <f t="shared" ca="1" si="7"/>
        <v>#REF!</v>
      </c>
      <c r="K40" s="660"/>
      <c r="L40" s="660"/>
      <c r="M40" s="660"/>
      <c r="N40" s="660"/>
      <c r="O40" s="260"/>
      <c r="P40" s="260"/>
    </row>
    <row r="41" spans="1:16" ht="14.25" x14ac:dyDescent="0.25">
      <c r="A41" s="656">
        <v>659</v>
      </c>
      <c r="B41" s="375" t="str">
        <f>VLOOKUP(A41,'PLAN CONT'!$B$3:$C$1425,2,0)</f>
        <v>Otros gastos de gestión</v>
      </c>
      <c r="C41" s="659" t="e">
        <f ca="1">SUMIF('LIBRO DIARIO'!$G$9:$K$867,A41,'LIBRO DIARIO'!$J$9:$J$867)</f>
        <v>#REF!</v>
      </c>
      <c r="D41" s="659">
        <f ca="1">SUMIF('LIBRO DIARIO'!$G$9:$K$867,A41,'LIBRO DIARIO'!$K$9:$K$867)</f>
        <v>0</v>
      </c>
      <c r="E41" s="660" t="e">
        <f t="shared" ca="1" si="0"/>
        <v>#REF!</v>
      </c>
      <c r="F41" s="660" t="e">
        <f t="shared" ca="1" si="1"/>
        <v>#REF!</v>
      </c>
      <c r="G41" s="660"/>
      <c r="H41" s="660"/>
      <c r="I41" s="658" t="e">
        <f t="shared" ca="1" si="6"/>
        <v>#REF!</v>
      </c>
      <c r="J41" s="660" t="e">
        <f t="shared" ca="1" si="7"/>
        <v>#REF!</v>
      </c>
      <c r="K41" s="660"/>
      <c r="L41" s="660"/>
      <c r="M41" s="660"/>
      <c r="N41" s="660"/>
      <c r="O41" s="260"/>
      <c r="P41" s="260"/>
    </row>
    <row r="42" spans="1:16" ht="14.25" x14ac:dyDescent="0.25">
      <c r="A42" s="656">
        <v>673</v>
      </c>
      <c r="B42" s="375" t="str">
        <f>VLOOKUP(A42,'PLAN CONT'!$B$3:$C$1425,2,0)</f>
        <v>Intereses por préstamos y otras obligaciones</v>
      </c>
      <c r="C42" s="659">
        <f ca="1">SUMIF('LIBRO DIARIO'!$G$9:$K$867,A42,'LIBRO DIARIO'!$J$9:$J$867)</f>
        <v>1430</v>
      </c>
      <c r="D42" s="659">
        <f ca="1">SUMIF('LIBRO DIARIO'!$G$9:$K$867,A42,'LIBRO DIARIO'!$K$9:$K$867)</f>
        <v>0</v>
      </c>
      <c r="E42" s="660">
        <f t="shared" ca="1" si="0"/>
        <v>1430</v>
      </c>
      <c r="F42" s="660">
        <f t="shared" ca="1" si="1"/>
        <v>0</v>
      </c>
      <c r="G42" s="660"/>
      <c r="H42" s="660"/>
      <c r="I42" s="658">
        <f t="shared" ca="1" si="6"/>
        <v>1430</v>
      </c>
      <c r="J42" s="660">
        <f t="shared" ca="1" si="7"/>
        <v>0</v>
      </c>
      <c r="K42" s="660"/>
      <c r="L42" s="660"/>
      <c r="M42" s="660"/>
      <c r="N42" s="660"/>
      <c r="O42" s="260"/>
      <c r="P42" s="260"/>
    </row>
    <row r="43" spans="1:16" ht="14.25" x14ac:dyDescent="0.25">
      <c r="A43" s="656">
        <v>681</v>
      </c>
      <c r="B43" s="375" t="str">
        <f>VLOOKUP(A43,'PLAN CONT'!$B$3:$C$1425,2,0)</f>
        <v>Depreciación</v>
      </c>
      <c r="C43" s="659" t="e">
        <f>'LIBRO DIARIO'!J842+'LIBRO DIARIO'!J841+'LIBRO DIARIO'!J773+'LIBRO DIARIO'!J772+'LIBRO DIARIO'!J700+'LIBRO DIARIO'!J699+'LIBRO DIARIO'!J631+'LIBRO DIARIO'!J630+'LIBRO DIARIO'!J565+'LIBRO DIARIO'!J564+'LIBRO DIARIO'!J497+'LIBRO DIARIO'!J496+'LIBRO DIARIO'!J428+'LIBRO DIARIO'!J360+'LIBRO DIARIO'!J293+'LIBRO DIARIO'!J224+'LIBRO DIARIO'!J155+'LIBRO DIARIO'!J69</f>
        <v>#REF!</v>
      </c>
      <c r="D43" s="659">
        <f ca="1">SUMIF('LIBRO DIARIO'!$G$9:$K$867,A43,'LIBRO DIARIO'!$K$9:$K$867)</f>
        <v>0</v>
      </c>
      <c r="E43" s="660" t="e">
        <f t="shared" ca="1" si="0"/>
        <v>#REF!</v>
      </c>
      <c r="F43" s="660" t="e">
        <f t="shared" ca="1" si="1"/>
        <v>#REF!</v>
      </c>
      <c r="G43" s="660"/>
      <c r="H43" s="660"/>
      <c r="I43" s="658" t="e">
        <f t="shared" ca="1" si="6"/>
        <v>#REF!</v>
      </c>
      <c r="J43" s="660" t="e">
        <f t="shared" ca="1" si="7"/>
        <v>#REF!</v>
      </c>
      <c r="K43" s="660"/>
      <c r="L43" s="660"/>
      <c r="M43" s="660"/>
      <c r="N43" s="660"/>
      <c r="O43" s="260"/>
      <c r="P43" s="260"/>
    </row>
    <row r="44" spans="1:16" s="649" customFormat="1" ht="14.25" x14ac:dyDescent="0.25">
      <c r="A44" s="656">
        <v>691</v>
      </c>
      <c r="B44" s="661" t="str">
        <f>VLOOKUP(A44,'PLAN CONT'!$B$3:$C$1425,2,0)</f>
        <v>Mercaderías</v>
      </c>
      <c r="C44" s="659">
        <f ca="1">SUMIF('LIBRO DIARIO'!$G$9:$K$867,A44,'LIBRO DIARIO'!$J$9:$J$867)</f>
        <v>109000</v>
      </c>
      <c r="D44" s="659">
        <f ca="1">SUMIF('LIBRO DIARIO'!$G$9:$K$867,A44,'LIBRO DIARIO'!$K$9:$K$867)</f>
        <v>0</v>
      </c>
      <c r="E44" s="659">
        <f t="shared" ca="1" si="0"/>
        <v>109000</v>
      </c>
      <c r="F44" s="659">
        <f t="shared" ca="1" si="1"/>
        <v>0</v>
      </c>
      <c r="G44" s="659"/>
      <c r="H44" s="659">
        <f ca="1">E44</f>
        <v>109000</v>
      </c>
      <c r="I44" s="657">
        <v>0</v>
      </c>
      <c r="J44" s="659">
        <f t="shared" ca="1" si="7"/>
        <v>0</v>
      </c>
      <c r="K44" s="659"/>
      <c r="L44" s="659"/>
      <c r="M44" s="659">
        <f ca="1">E44</f>
        <v>109000</v>
      </c>
      <c r="N44" s="659">
        <v>0</v>
      </c>
      <c r="O44" s="648"/>
      <c r="P44" s="648"/>
    </row>
    <row r="45" spans="1:16" s="649" customFormat="1" ht="14.25" x14ac:dyDescent="0.25">
      <c r="A45" s="656">
        <v>701</v>
      </c>
      <c r="B45" s="661" t="str">
        <f>VLOOKUP(A45,'PLAN CONT'!$B$3:$C$1425,2,0)</f>
        <v>Mercaderías</v>
      </c>
      <c r="C45" s="659">
        <f ca="1">SUMIF('LIBRO DIARIO'!$G$9:$K$867,A45,'LIBRO DIARIO'!$J$9:$J$867)</f>
        <v>0</v>
      </c>
      <c r="D45" s="659" t="e">
        <f ca="1">SUMIF('LIBRO DIARIO'!$G$9:$K$867,A45,'LIBRO DIARIO'!$K$9:$K$867)</f>
        <v>#REF!</v>
      </c>
      <c r="E45" s="659" t="e">
        <f t="shared" ca="1" si="0"/>
        <v>#REF!</v>
      </c>
      <c r="F45" s="659" t="e">
        <f t="shared" ca="1" si="1"/>
        <v>#REF!</v>
      </c>
      <c r="G45" s="659"/>
      <c r="H45" s="659"/>
      <c r="I45" s="657" t="e">
        <f t="shared" ca="1" si="6"/>
        <v>#REF!</v>
      </c>
      <c r="J45" s="659" t="e">
        <f t="shared" ca="1" si="7"/>
        <v>#REF!</v>
      </c>
      <c r="K45" s="659"/>
      <c r="L45" s="659"/>
      <c r="M45" s="659"/>
      <c r="N45" s="659" t="e">
        <f ca="1">J45</f>
        <v>#REF!</v>
      </c>
      <c r="O45" s="648"/>
      <c r="P45" s="648"/>
    </row>
    <row r="46" spans="1:16" s="649" customFormat="1" ht="14.25" x14ac:dyDescent="0.25">
      <c r="A46" s="656">
        <v>791</v>
      </c>
      <c r="B46" s="661" t="str">
        <f>VLOOKUP(A46,'PLAN CONT'!$B$3:$C$1425,2,0)</f>
        <v>Cargas imputables a cuentas de costos y gastos</v>
      </c>
      <c r="C46" s="659">
        <v>0</v>
      </c>
      <c r="D46" s="659" t="e">
        <f>'LIBRO DIARIO'!K867+'LIBRO DIARIO'!K798+'LIBRO DIARIO'!K725+'LIBRO DIARIO'!K656+'LIBRO DIARIO'!K590+'LIBRO DIARIO'!K522+'LIBRO DIARIO'!K452+'LIBRO DIARIO'!K384+'LIBRO DIARIO'!K317+'LIBRO DIARIO'!K248+'LIBRO DIARIO'!K179+'LIBRO DIARIO'!K93</f>
        <v>#REF!</v>
      </c>
      <c r="E46" s="659" t="e">
        <f t="shared" si="0"/>
        <v>#REF!</v>
      </c>
      <c r="F46" s="659" t="e">
        <f t="shared" si="1"/>
        <v>#REF!</v>
      </c>
      <c r="G46" s="659" t="e">
        <f>F46</f>
        <v>#REF!</v>
      </c>
      <c r="H46" s="659"/>
      <c r="I46" s="657" t="e">
        <f>F46-G46</f>
        <v>#REF!</v>
      </c>
      <c r="J46" s="659">
        <v>0</v>
      </c>
      <c r="K46" s="659"/>
      <c r="L46" s="659"/>
      <c r="M46" s="659"/>
      <c r="N46" s="659"/>
      <c r="O46" s="648"/>
      <c r="P46" s="648"/>
    </row>
    <row r="47" spans="1:16" s="649" customFormat="1" ht="14.25" x14ac:dyDescent="0.25">
      <c r="A47" s="656">
        <v>942</v>
      </c>
      <c r="B47" s="661" t="str">
        <f>VLOOKUP(A47,'PLAN CONT'!$B$3:$C$1425,2,0)</f>
        <v>GASTOS DE PERSONAL, DIRECTORES Y GERENTES</v>
      </c>
      <c r="C47" s="659">
        <f ca="1">SUMIF('LIBRO DIARIO'!$G$9:$K$867,A47,'LIBRO DIARIO'!$J$9:$J$867)</f>
        <v>24464.997983333331</v>
      </c>
      <c r="D47" s="659">
        <f ca="1">SUMIF('LIBRO DIARIO'!$G$9:$K$867,A47,'LIBRO DIARIO'!$K$9:$K$867)</f>
        <v>0</v>
      </c>
      <c r="E47" s="659">
        <f t="shared" ca="1" si="0"/>
        <v>24464.997983333331</v>
      </c>
      <c r="F47" s="659">
        <f t="shared" ca="1" si="1"/>
        <v>0</v>
      </c>
      <c r="G47" s="659"/>
      <c r="H47" s="659">
        <f t="shared" ref="H47:H58" ca="1" si="8">E47</f>
        <v>24464.997983333331</v>
      </c>
      <c r="I47" s="657">
        <v>0</v>
      </c>
      <c r="J47" s="659">
        <v>0</v>
      </c>
      <c r="K47" s="659"/>
      <c r="L47" s="659"/>
      <c r="M47" s="659">
        <f t="shared" ref="M47:M58" ca="1" si="9">C47</f>
        <v>24464.997983333331</v>
      </c>
      <c r="N47" s="659"/>
      <c r="O47" s="648"/>
      <c r="P47" s="648"/>
    </row>
    <row r="48" spans="1:16" s="649" customFormat="1" ht="14.25" x14ac:dyDescent="0.25">
      <c r="A48" s="656">
        <v>943</v>
      </c>
      <c r="B48" s="661" t="str">
        <f>VLOOKUP(A48,'PLAN CONT'!$B$3:$C$1425,2,0)</f>
        <v>GASTO DE SERVICIOS</v>
      </c>
      <c r="C48" s="659" t="e">
        <f>'LIBRO DIARIO'!J856+'LIBRO DIARIO'!J787+'LIBRO DIARIO'!J714+'LIBRO DIARIO'!J645+'LIBRO DIARIO'!J579+'LIBRO DIARIO'!J511+'LIBRO DIARIO'!J441+'LIBRO DIARIO'!J373+'LIBRO DIARIO'!J306+'LIBRO DIARIO'!J237+'LIBRO DIARIO'!J168+'LIBRO DIARIO'!J82</f>
        <v>#REF!</v>
      </c>
      <c r="D48" s="659">
        <f ca="1">SUMIF('LIBRO DIARIO'!$G$9:$K$867,A48,'LIBRO DIARIO'!$K$9:$K$867)</f>
        <v>0</v>
      </c>
      <c r="E48" s="659" t="e">
        <f t="shared" ca="1" si="0"/>
        <v>#REF!</v>
      </c>
      <c r="F48" s="659" t="e">
        <f t="shared" ca="1" si="1"/>
        <v>#REF!</v>
      </c>
      <c r="G48" s="659"/>
      <c r="H48" s="659" t="e">
        <f t="shared" ca="1" si="8"/>
        <v>#REF!</v>
      </c>
      <c r="I48" s="657">
        <v>0</v>
      </c>
      <c r="J48" s="659">
        <v>0</v>
      </c>
      <c r="K48" s="659"/>
      <c r="L48" s="659"/>
      <c r="M48" s="659" t="e">
        <f t="shared" si="9"/>
        <v>#REF!</v>
      </c>
      <c r="N48" s="659"/>
      <c r="O48" s="648"/>
      <c r="P48" s="648"/>
    </row>
    <row r="49" spans="1:16" s="649" customFormat="1" ht="14.25" x14ac:dyDescent="0.25">
      <c r="A49" s="656">
        <v>944</v>
      </c>
      <c r="B49" s="661" t="str">
        <f>VLOOKUP(A49,'PLAN CONT'!$B$3:$C$1425,2,0)</f>
        <v>GASTO DE TRIBUTO</v>
      </c>
      <c r="C49" s="659" t="e">
        <f ca="1">SUMIF('LIBRO DIARIO'!$G$9:$K$867,A49,'LIBRO DIARIO'!$J$9:$J$867)</f>
        <v>#REF!</v>
      </c>
      <c r="D49" s="659">
        <f ca="1">SUMIF('LIBRO DIARIO'!$G$9:$K$867,A49,'LIBRO DIARIO'!$K$9:$K$867)</f>
        <v>0</v>
      </c>
      <c r="E49" s="659" t="e">
        <f t="shared" ca="1" si="0"/>
        <v>#REF!</v>
      </c>
      <c r="F49" s="659" t="e">
        <f t="shared" ca="1" si="1"/>
        <v>#REF!</v>
      </c>
      <c r="G49" s="659"/>
      <c r="H49" s="659" t="e">
        <f t="shared" ca="1" si="8"/>
        <v>#REF!</v>
      </c>
      <c r="I49" s="657">
        <v>0</v>
      </c>
      <c r="J49" s="659">
        <v>0</v>
      </c>
      <c r="K49" s="659"/>
      <c r="L49" s="659"/>
      <c r="M49" s="659" t="e">
        <f t="shared" ca="1" si="9"/>
        <v>#REF!</v>
      </c>
      <c r="N49" s="659"/>
      <c r="O49" s="648"/>
      <c r="P49" s="648"/>
    </row>
    <row r="50" spans="1:16" s="649" customFormat="1" ht="14.25" x14ac:dyDescent="0.25">
      <c r="A50" s="656">
        <v>945</v>
      </c>
      <c r="B50" s="661" t="str">
        <f>VLOOKUP(A50,'PLAN CONT'!$B$3:$C$1425,2,0)</f>
        <v>GASTO DE GESTION</v>
      </c>
      <c r="C50" s="659" t="e">
        <f ca="1">SUMIF('LIBRO DIARIO'!$G$9:$K$867,A50,'LIBRO DIARIO'!$J$9:$J$867)</f>
        <v>#REF!</v>
      </c>
      <c r="D50" s="659">
        <f ca="1">SUMIF('LIBRO DIARIO'!$G$9:$K$867,A50,'LIBRO DIARIO'!$K$9:$K$867)</f>
        <v>0</v>
      </c>
      <c r="E50" s="659" t="e">
        <f t="shared" ca="1" si="0"/>
        <v>#REF!</v>
      </c>
      <c r="F50" s="659" t="e">
        <f t="shared" ca="1" si="1"/>
        <v>#REF!</v>
      </c>
      <c r="G50" s="659"/>
      <c r="H50" s="659" t="e">
        <f t="shared" ca="1" si="8"/>
        <v>#REF!</v>
      </c>
      <c r="I50" s="657">
        <v>0</v>
      </c>
      <c r="J50" s="659">
        <v>0</v>
      </c>
      <c r="K50" s="659"/>
      <c r="L50" s="659"/>
      <c r="M50" s="659" t="e">
        <f t="shared" ca="1" si="9"/>
        <v>#REF!</v>
      </c>
      <c r="N50" s="659"/>
      <c r="O50" s="648"/>
      <c r="P50" s="648"/>
    </row>
    <row r="51" spans="1:16" s="649" customFormat="1" ht="14.25" x14ac:dyDescent="0.25">
      <c r="A51" s="656">
        <v>948</v>
      </c>
      <c r="B51" s="661" t="str">
        <f>VLOOKUP(A51,'PLAN CONT'!$B$3:$C$1425,2,0)</f>
        <v>GASTO DE VALUACION</v>
      </c>
      <c r="C51" s="659" t="e">
        <f ca="1">SUMIF('LIBRO DIARIO'!$G$9:$K$867,A51,'LIBRO DIARIO'!$J$9:$J$867)</f>
        <v>#REF!</v>
      </c>
      <c r="D51" s="659">
        <f ca="1">SUMIF('LIBRO DIARIO'!$G$9:$K$867,A51,'LIBRO DIARIO'!$K$9:$K$867)</f>
        <v>0</v>
      </c>
      <c r="E51" s="659" t="e">
        <f t="shared" ca="1" si="0"/>
        <v>#REF!</v>
      </c>
      <c r="F51" s="659" t="e">
        <f t="shared" ca="1" si="1"/>
        <v>#REF!</v>
      </c>
      <c r="G51" s="659"/>
      <c r="H51" s="659" t="e">
        <f t="shared" ca="1" si="8"/>
        <v>#REF!</v>
      </c>
      <c r="I51" s="657">
        <v>0</v>
      </c>
      <c r="J51" s="659">
        <v>0</v>
      </c>
      <c r="K51" s="659"/>
      <c r="L51" s="659"/>
      <c r="M51" s="659" t="e">
        <f t="shared" ca="1" si="9"/>
        <v>#REF!</v>
      </c>
      <c r="N51" s="659"/>
      <c r="O51" s="648"/>
      <c r="P51" s="648"/>
    </row>
    <row r="52" spans="1:16" s="649" customFormat="1" ht="14.25" x14ac:dyDescent="0.25">
      <c r="A52" s="656">
        <v>952</v>
      </c>
      <c r="B52" s="661" t="str">
        <f>VLOOKUP(A52,'PLAN CONT'!$B$3:$C$1425,2,0)</f>
        <v>GASTOS DE PERSONAL, DIRECTORES Y GERENTES</v>
      </c>
      <c r="C52" s="659">
        <f ca="1">SUMIF('LIBRO DIARIO'!$G$9:$K$867,A52,'LIBRO DIARIO'!$J$9:$J$867)</f>
        <v>57085.005294444447</v>
      </c>
      <c r="D52" s="659">
        <f ca="1">SUMIF('LIBRO DIARIO'!$G$9:$K$867,A52,'LIBRO DIARIO'!$K$9:$K$867)</f>
        <v>0</v>
      </c>
      <c r="E52" s="659">
        <f t="shared" ca="1" si="0"/>
        <v>57085.005294444447</v>
      </c>
      <c r="F52" s="659">
        <f t="shared" ca="1" si="1"/>
        <v>0</v>
      </c>
      <c r="G52" s="659"/>
      <c r="H52" s="659">
        <f t="shared" ca="1" si="8"/>
        <v>57085.005294444447</v>
      </c>
      <c r="I52" s="657">
        <v>0</v>
      </c>
      <c r="J52" s="659">
        <v>0</v>
      </c>
      <c r="K52" s="659"/>
      <c r="L52" s="659"/>
      <c r="M52" s="659">
        <f t="shared" ca="1" si="9"/>
        <v>57085.005294444447</v>
      </c>
      <c r="N52" s="659"/>
      <c r="O52" s="648"/>
      <c r="P52" s="648"/>
    </row>
    <row r="53" spans="1:16" s="649" customFormat="1" ht="14.25" x14ac:dyDescent="0.25">
      <c r="A53" s="656">
        <v>953</v>
      </c>
      <c r="B53" s="661" t="str">
        <f>VLOOKUP(A53,'PLAN CONT'!$B$3:$C$1425,2,0)</f>
        <v>GASTO DE SERVICIOS</v>
      </c>
      <c r="C53" s="659" t="e">
        <f ca="1">SUMIF('LIBRO DIARIO'!$G$9:$K$867,A53,'LIBRO DIARIO'!$J$9:$J$867)</f>
        <v>#REF!</v>
      </c>
      <c r="D53" s="659">
        <f ca="1">SUMIF('LIBRO DIARIO'!$G$9:$K$867,A53,'LIBRO DIARIO'!$K$9:$K$867)</f>
        <v>0</v>
      </c>
      <c r="E53" s="659" t="e">
        <f t="shared" ca="1" si="0"/>
        <v>#REF!</v>
      </c>
      <c r="F53" s="659" t="e">
        <f t="shared" ca="1" si="1"/>
        <v>#REF!</v>
      </c>
      <c r="G53" s="659"/>
      <c r="H53" s="659" t="e">
        <f t="shared" ca="1" si="8"/>
        <v>#REF!</v>
      </c>
      <c r="I53" s="657">
        <v>0</v>
      </c>
      <c r="J53" s="659">
        <v>0</v>
      </c>
      <c r="K53" s="659"/>
      <c r="L53" s="659"/>
      <c r="M53" s="659" t="e">
        <f t="shared" ca="1" si="9"/>
        <v>#REF!</v>
      </c>
      <c r="N53" s="659"/>
      <c r="O53" s="648"/>
      <c r="P53" s="648"/>
    </row>
    <row r="54" spans="1:16" s="649" customFormat="1" ht="14.25" x14ac:dyDescent="0.25">
      <c r="A54" s="656">
        <v>954</v>
      </c>
      <c r="B54" s="661" t="str">
        <f>VLOOKUP(A54,'PLAN CONT'!$B$3:$C$1425,2,0)</f>
        <v>GASTOS POR TRIBUTOS - VENTAS</v>
      </c>
      <c r="C54" s="659" t="e">
        <f ca="1">SUMIF('LIBRO DIARIO'!$G$9:$K$867,A54,'LIBRO DIARIO'!$J$9:$J$867)</f>
        <v>#REF!</v>
      </c>
      <c r="D54" s="659">
        <f ca="1">SUMIF('LIBRO DIARIO'!$G$9:$K$867,A54,'LIBRO DIARIO'!$K$9:$K$867)</f>
        <v>0</v>
      </c>
      <c r="E54" s="659" t="e">
        <f t="shared" ca="1" si="0"/>
        <v>#REF!</v>
      </c>
      <c r="F54" s="659" t="e">
        <f t="shared" ca="1" si="1"/>
        <v>#REF!</v>
      </c>
      <c r="G54" s="659"/>
      <c r="H54" s="659" t="e">
        <f t="shared" ca="1" si="8"/>
        <v>#REF!</v>
      </c>
      <c r="I54" s="657">
        <v>0</v>
      </c>
      <c r="J54" s="659">
        <v>0</v>
      </c>
      <c r="K54" s="659"/>
      <c r="L54" s="659"/>
      <c r="M54" s="659" t="e">
        <f t="shared" ca="1" si="9"/>
        <v>#REF!</v>
      </c>
      <c r="N54" s="659"/>
      <c r="O54" s="648"/>
      <c r="P54" s="648"/>
    </row>
    <row r="55" spans="1:16" s="649" customFormat="1" ht="14.25" x14ac:dyDescent="0.25">
      <c r="A55" s="656">
        <v>955</v>
      </c>
      <c r="B55" s="661" t="str">
        <f>VLOOKUP(A55,'PLAN CONT'!$B$3:$C$1425,2,0)</f>
        <v>GASTO DE GESTION</v>
      </c>
      <c r="C55" s="659" t="e">
        <f ca="1">SUMIF('LIBRO DIARIO'!$G$9:$K$867,A55,'LIBRO DIARIO'!$J$9:$J$867)</f>
        <v>#REF!</v>
      </c>
      <c r="D55" s="659">
        <f ca="1">SUMIF('LIBRO DIARIO'!$G$9:$K$867,A55,'LIBRO DIARIO'!$K$9:$K$867)</f>
        <v>0</v>
      </c>
      <c r="E55" s="659" t="e">
        <f t="shared" ca="1" si="0"/>
        <v>#REF!</v>
      </c>
      <c r="F55" s="659" t="e">
        <f t="shared" ca="1" si="1"/>
        <v>#REF!</v>
      </c>
      <c r="G55" s="659"/>
      <c r="H55" s="659" t="e">
        <f t="shared" ca="1" si="8"/>
        <v>#REF!</v>
      </c>
      <c r="I55" s="657">
        <v>0</v>
      </c>
      <c r="J55" s="659">
        <v>0</v>
      </c>
      <c r="K55" s="659"/>
      <c r="L55" s="659"/>
      <c r="M55" s="659" t="e">
        <f t="shared" ca="1" si="9"/>
        <v>#REF!</v>
      </c>
      <c r="N55" s="659"/>
      <c r="O55" s="648"/>
      <c r="P55" s="648"/>
    </row>
    <row r="56" spans="1:16" s="649" customFormat="1" ht="14.25" x14ac:dyDescent="0.25">
      <c r="A56" s="656">
        <v>958</v>
      </c>
      <c r="B56" s="661" t="str">
        <f>VLOOKUP(A56,'PLAN CONT'!$B$3:$C$1425,2,0)</f>
        <v>GASTO DE VALUACION</v>
      </c>
      <c r="C56" s="659" t="e">
        <f ca="1">SUMIF('LIBRO DIARIO'!$G$9:$K$867,A56,'LIBRO DIARIO'!$J$9:$J$867)</f>
        <v>#REF!</v>
      </c>
      <c r="D56" s="659">
        <f ca="1">SUMIF('LIBRO DIARIO'!$G$9:$K$867,A56,'LIBRO DIARIO'!$K$9:$K$867)</f>
        <v>0</v>
      </c>
      <c r="E56" s="659" t="e">
        <f t="shared" ca="1" si="0"/>
        <v>#REF!</v>
      </c>
      <c r="F56" s="659" t="e">
        <f t="shared" ca="1" si="1"/>
        <v>#REF!</v>
      </c>
      <c r="G56" s="659"/>
      <c r="H56" s="659" t="e">
        <f t="shared" ca="1" si="8"/>
        <v>#REF!</v>
      </c>
      <c r="I56" s="657">
        <v>0</v>
      </c>
      <c r="J56" s="659">
        <v>0</v>
      </c>
      <c r="K56" s="659"/>
      <c r="L56" s="659"/>
      <c r="M56" s="659" t="e">
        <f t="shared" ca="1" si="9"/>
        <v>#REF!</v>
      </c>
      <c r="N56" s="659"/>
      <c r="O56" s="648"/>
      <c r="P56" s="648"/>
    </row>
    <row r="57" spans="1:16" s="649" customFormat="1" ht="14.25" x14ac:dyDescent="0.25">
      <c r="A57" s="656">
        <v>974</v>
      </c>
      <c r="B57" s="661" t="str">
        <f>VLOOKUP(A57,'PLAN CONT'!$B$3:$C$1425,2,0)</f>
        <v>GASTOS POR TRIBUTO - ITF</v>
      </c>
      <c r="C57" s="659">
        <f ca="1">SUMIF('LIBRO DIARIO'!$G$9:$K$867,A57,'LIBRO DIARIO'!$J$9:$J$867)</f>
        <v>0</v>
      </c>
      <c r="D57" s="659">
        <f ca="1">SUMIF('LIBRO DIARIO'!$G$9:$K$867,A57,'LIBRO DIARIO'!$K$9:$K$867)</f>
        <v>0</v>
      </c>
      <c r="E57" s="659">
        <f t="shared" ca="1" si="0"/>
        <v>0</v>
      </c>
      <c r="F57" s="659">
        <f t="shared" ca="1" si="1"/>
        <v>0</v>
      </c>
      <c r="G57" s="659"/>
      <c r="H57" s="659">
        <f t="shared" ca="1" si="8"/>
        <v>0</v>
      </c>
      <c r="I57" s="659">
        <v>0</v>
      </c>
      <c r="J57" s="659">
        <v>0</v>
      </c>
      <c r="K57" s="659"/>
      <c r="L57" s="659"/>
      <c r="M57" s="659">
        <f t="shared" ca="1" si="9"/>
        <v>0</v>
      </c>
      <c r="N57" s="659"/>
      <c r="O57" s="648"/>
      <c r="P57" s="648"/>
    </row>
    <row r="58" spans="1:16" s="649" customFormat="1" ht="14.25" x14ac:dyDescent="0.25">
      <c r="A58" s="656">
        <v>977</v>
      </c>
      <c r="B58" s="661" t="str">
        <f>VLOOKUP(A58,'PLAN CONT'!$B$3:$C$1425,2,0)</f>
        <v>GASTOS FINANCIEROS</v>
      </c>
      <c r="C58" s="659">
        <f ca="1">SUMIF('LIBRO DIARIO'!$G$9:$K$867,A58,'LIBRO DIARIO'!$J$9:$J$867)</f>
        <v>1430</v>
      </c>
      <c r="D58" s="659">
        <f ca="1">SUMIF('LIBRO DIARIO'!$G$9:$K$867,A58,'LIBRO DIARIO'!$K$9:$K$867)</f>
        <v>0</v>
      </c>
      <c r="E58" s="659">
        <f t="shared" ca="1" si="0"/>
        <v>1430</v>
      </c>
      <c r="F58" s="659">
        <f t="shared" ca="1" si="1"/>
        <v>0</v>
      </c>
      <c r="G58" s="659"/>
      <c r="H58" s="659">
        <f t="shared" ca="1" si="8"/>
        <v>1430</v>
      </c>
      <c r="I58" s="659">
        <v>0</v>
      </c>
      <c r="J58" s="659">
        <v>0</v>
      </c>
      <c r="K58" s="659"/>
      <c r="L58" s="659"/>
      <c r="M58" s="659">
        <f t="shared" ca="1" si="9"/>
        <v>1430</v>
      </c>
      <c r="N58" s="659"/>
      <c r="O58" s="648"/>
      <c r="P58" s="648"/>
    </row>
    <row r="59" spans="1:16" s="649" customFormat="1" ht="15" thickBot="1" x14ac:dyDescent="0.3">
      <c r="A59" s="662" t="s">
        <v>1073</v>
      </c>
      <c r="B59" s="663" t="str">
        <f>VLOOKUP(A59,'PLAN CONT'!$B$3:$C$1425,2,0)</f>
        <v>Activos realizables entregados en consignación</v>
      </c>
      <c r="C59" s="659">
        <f ca="1">SUMIF('LIBRO DIARIO'!$G$9:$K$867,A59,'LIBRO DIARIO'!$J$9:$J$867)</f>
        <v>25000</v>
      </c>
      <c r="D59" s="659">
        <f ca="1">SUMIF('LIBRO DIARIO'!$G$9:$K$867,A59,'LIBRO DIARIO'!$K$9:$K$867)</f>
        <v>0</v>
      </c>
      <c r="E59" s="659">
        <f t="shared" ca="1" si="0"/>
        <v>25000</v>
      </c>
      <c r="F59" s="659">
        <f t="shared" ca="1" si="1"/>
        <v>0</v>
      </c>
      <c r="G59" s="659"/>
      <c r="H59" s="659"/>
      <c r="I59" s="659">
        <f ca="1">E59</f>
        <v>25000</v>
      </c>
      <c r="J59" s="659">
        <v>0</v>
      </c>
      <c r="K59" s="659">
        <f ca="1">I59</f>
        <v>25000</v>
      </c>
      <c r="L59" s="659"/>
      <c r="M59" s="659"/>
      <c r="N59" s="659"/>
      <c r="O59" s="648"/>
      <c r="P59" s="648"/>
    </row>
    <row r="60" spans="1:16" s="649" customFormat="1" ht="15" thickBot="1" x14ac:dyDescent="0.3">
      <c r="A60" s="664" t="s">
        <v>1763</v>
      </c>
      <c r="B60" s="665" t="str">
        <f>VLOOKUP(A60,'PLAN CONT'!$B$3:$C$1425,2,0)</f>
        <v>Activo realizable entregados</v>
      </c>
      <c r="C60" s="672">
        <f ca="1">SUMIF('LIBRO DIARIO'!$G$9:$K$867,A60,'LIBRO DIARIO'!$J$9:$J$867)</f>
        <v>0</v>
      </c>
      <c r="D60" s="672">
        <f ca="1">SUMIF('LIBRO DIARIO'!$G$9:$K$867,A60,'LIBRO DIARIO'!$K$9:$K$867)</f>
        <v>25000</v>
      </c>
      <c r="E60" s="672">
        <f t="shared" ca="1" si="0"/>
        <v>0</v>
      </c>
      <c r="F60" s="672">
        <f t="shared" ca="1" si="1"/>
        <v>25000</v>
      </c>
      <c r="G60" s="672"/>
      <c r="H60" s="672"/>
      <c r="I60" s="672">
        <f ca="1">E60</f>
        <v>0</v>
      </c>
      <c r="J60" s="672">
        <f ca="1">F60</f>
        <v>25000</v>
      </c>
      <c r="K60" s="659"/>
      <c r="L60" s="659">
        <f ca="1">J60</f>
        <v>25000</v>
      </c>
      <c r="M60" s="659"/>
      <c r="N60" s="659"/>
      <c r="O60" s="648"/>
      <c r="P60" s="648"/>
    </row>
    <row r="61" spans="1:16" s="649" customFormat="1" ht="15" thickBot="1" x14ac:dyDescent="0.3">
      <c r="A61" s="1105" t="s">
        <v>1319</v>
      </c>
      <c r="B61" s="1106"/>
      <c r="C61" s="673" t="e">
        <f t="shared" ref="C61:N61" ca="1" si="10">SUM(C10:C60)</f>
        <v>#REF!</v>
      </c>
      <c r="D61" s="673" t="e">
        <f t="shared" ca="1" si="10"/>
        <v>#REF!</v>
      </c>
      <c r="E61" s="673" t="e">
        <f t="shared" ca="1" si="10"/>
        <v>#REF!</v>
      </c>
      <c r="F61" s="673" t="e">
        <f t="shared" ca="1" si="10"/>
        <v>#REF!</v>
      </c>
      <c r="G61" s="673" t="e">
        <f t="shared" ca="1" si="10"/>
        <v>#REF!</v>
      </c>
      <c r="H61" s="673" t="e">
        <f t="shared" ca="1" si="10"/>
        <v>#REF!</v>
      </c>
      <c r="I61" s="673" t="e">
        <f t="shared" ca="1" si="10"/>
        <v>#REF!</v>
      </c>
      <c r="J61" s="673" t="e">
        <f t="shared" ca="1" si="10"/>
        <v>#REF!</v>
      </c>
      <c r="K61" s="659" t="e">
        <f t="shared" ca="1" si="10"/>
        <v>#REF!</v>
      </c>
      <c r="L61" s="659" t="e">
        <f t="shared" ca="1" si="10"/>
        <v>#REF!</v>
      </c>
      <c r="M61" s="659" t="e">
        <f t="shared" ca="1" si="10"/>
        <v>#REF!</v>
      </c>
      <c r="N61" s="659" t="e">
        <f t="shared" ca="1" si="10"/>
        <v>#REF!</v>
      </c>
      <c r="O61" s="648"/>
      <c r="P61" s="648"/>
    </row>
    <row r="62" spans="1:16" ht="14.25" x14ac:dyDescent="0.25">
      <c r="A62" s="666"/>
      <c r="B62" s="666"/>
      <c r="C62" s="349"/>
      <c r="D62" s="349"/>
      <c r="E62" s="349"/>
      <c r="F62" s="246" t="s">
        <v>1764</v>
      </c>
      <c r="G62" s="246"/>
      <c r="H62" s="246"/>
      <c r="I62" s="246"/>
      <c r="J62" s="667"/>
      <c r="K62" s="669"/>
      <c r="L62" s="670" t="e">
        <f ca="1">K61-L61</f>
        <v>#REF!</v>
      </c>
      <c r="M62" s="669" t="e">
        <f ca="1">N61-M61</f>
        <v>#REF!</v>
      </c>
      <c r="N62" s="671"/>
      <c r="O62" s="260"/>
      <c r="P62" s="260"/>
    </row>
    <row r="63" spans="1:16" ht="15" thickBot="1" x14ac:dyDescent="0.3">
      <c r="A63" s="666"/>
      <c r="B63" s="666"/>
      <c r="C63" s="666"/>
      <c r="D63" s="666"/>
      <c r="E63" s="668"/>
      <c r="F63" s="349"/>
      <c r="G63" s="349"/>
      <c r="H63" s="349"/>
      <c r="I63" s="349"/>
      <c r="J63" s="348" t="s">
        <v>1459</v>
      </c>
      <c r="K63" s="673" t="e">
        <f ca="1">K61+K62</f>
        <v>#REF!</v>
      </c>
      <c r="L63" s="673" t="e">
        <f ca="1">L61+L62</f>
        <v>#REF!</v>
      </c>
      <c r="M63" s="673" t="e">
        <f ca="1">M61+M62</f>
        <v>#REF!</v>
      </c>
      <c r="N63" s="673" t="e">
        <f ca="1">N61+N62</f>
        <v>#REF!</v>
      </c>
      <c r="O63" s="260"/>
      <c r="P63" s="260"/>
    </row>
    <row r="64" spans="1:16" ht="15" thickTop="1" x14ac:dyDescent="0.25">
      <c r="A64" s="260"/>
      <c r="B64" s="260"/>
      <c r="C64" s="260"/>
      <c r="D64" s="260"/>
      <c r="E64" s="263"/>
      <c r="F64" s="263"/>
      <c r="G64" s="263"/>
      <c r="H64" s="263"/>
      <c r="I64" s="263"/>
      <c r="J64" s="263"/>
      <c r="K64" s="612"/>
      <c r="L64" s="612"/>
      <c r="M64" s="263"/>
      <c r="N64" s="263"/>
      <c r="O64" s="260"/>
      <c r="P64" s="260"/>
    </row>
    <row r="65" spans="1:16" ht="14.25" x14ac:dyDescent="0.25">
      <c r="A65" s="260"/>
      <c r="B65" s="260"/>
      <c r="C65" s="606" t="e">
        <f ca="1">C61-D61</f>
        <v>#REF!</v>
      </c>
      <c r="D65" s="260"/>
      <c r="E65" s="263"/>
      <c r="F65" s="263"/>
      <c r="G65" s="263"/>
      <c r="H65" s="263"/>
      <c r="I65" s="263"/>
      <c r="J65" s="263"/>
      <c r="K65" s="612"/>
      <c r="L65" s="612"/>
      <c r="M65" s="263"/>
      <c r="N65" s="263"/>
      <c r="O65" s="260"/>
      <c r="P65" s="260"/>
    </row>
    <row r="66" spans="1:16" ht="14.25" x14ac:dyDescent="0.25">
      <c r="A66" s="260"/>
      <c r="B66" s="260"/>
      <c r="C66" s="260"/>
      <c r="D66" s="260"/>
      <c r="E66" s="263"/>
      <c r="F66" s="263"/>
      <c r="G66" s="263"/>
      <c r="H66" s="263"/>
      <c r="I66" s="263"/>
      <c r="J66" s="263"/>
      <c r="K66" s="612"/>
      <c r="L66" s="612"/>
      <c r="M66" s="263"/>
      <c r="N66" s="263"/>
      <c r="O66" s="260"/>
      <c r="P66" s="260"/>
    </row>
    <row r="67" spans="1:16" ht="14.25" x14ac:dyDescent="0.25">
      <c r="A67" s="260"/>
      <c r="B67" s="260"/>
      <c r="C67" s="260"/>
      <c r="D67" s="260"/>
      <c r="E67" s="263"/>
      <c r="F67" s="263"/>
      <c r="G67" s="263"/>
      <c r="H67" s="263"/>
      <c r="I67" s="263"/>
      <c r="J67" s="263"/>
      <c r="K67" s="612"/>
      <c r="L67" s="612"/>
      <c r="M67" s="263"/>
      <c r="N67" s="263"/>
      <c r="O67" s="260"/>
      <c r="P67" s="260"/>
    </row>
    <row r="68" spans="1:16" ht="14.25" x14ac:dyDescent="0.25">
      <c r="A68" s="260"/>
      <c r="B68" s="260"/>
      <c r="C68" s="260"/>
      <c r="D68" s="260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0"/>
      <c r="P68" s="260"/>
    </row>
    <row r="69" spans="1:16" ht="14.25" x14ac:dyDescent="0.25">
      <c r="A69" s="260"/>
      <c r="B69" s="260"/>
      <c r="C69" s="260"/>
      <c r="D69" s="260"/>
      <c r="E69" s="263"/>
      <c r="F69" s="263"/>
      <c r="G69" s="263"/>
      <c r="H69" s="263"/>
      <c r="I69" s="263"/>
      <c r="J69" s="263"/>
      <c r="K69" s="263"/>
      <c r="L69" s="263"/>
      <c r="M69" s="263"/>
      <c r="N69" s="263"/>
      <c r="O69" s="260"/>
      <c r="P69" s="260"/>
    </row>
  </sheetData>
  <mergeCells count="8">
    <mergeCell ref="A61:B61"/>
    <mergeCell ref="G7:H8"/>
    <mergeCell ref="A7:B8"/>
    <mergeCell ref="K7:L8"/>
    <mergeCell ref="M7:N8"/>
    <mergeCell ref="I7:J8"/>
    <mergeCell ref="E7:F8"/>
    <mergeCell ref="C7:D8"/>
  </mergeCells>
  <pageMargins left="0.7" right="0.7" top="0.43" bottom="0.47" header="0.3" footer="0.3"/>
  <pageSetup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showGridLines="0" workbookViewId="0">
      <pane xSplit="4" ySplit="5" topLeftCell="E6" activePane="bottomRight" state="frozen"/>
      <selection pane="topRight" activeCell="E1" sqref="E1"/>
      <selection pane="bottomLeft" activeCell="A5" sqref="A5"/>
      <selection pane="bottomRight" activeCell="T31" sqref="T31"/>
    </sheetView>
  </sheetViews>
  <sheetFormatPr baseColWidth="10" defaultColWidth="11.42578125" defaultRowHeight="12.75" x14ac:dyDescent="0.2"/>
  <cols>
    <col min="1" max="1" width="1.140625" style="112" customWidth="1"/>
    <col min="2" max="2" width="4.140625" style="112" customWidth="1"/>
    <col min="3" max="3" width="10.140625" style="112" customWidth="1"/>
    <col min="4" max="4" width="12" style="112" customWidth="1"/>
    <col min="5" max="5" width="10.85546875" style="112" customWidth="1"/>
    <col min="6" max="6" width="11" style="112" customWidth="1"/>
    <col min="7" max="7" width="11.140625" style="112" customWidth="1"/>
    <col min="8" max="8" width="10.85546875" style="112" customWidth="1"/>
    <col min="9" max="10" width="8.7109375" style="112" customWidth="1"/>
    <col min="11" max="11" width="10" style="112" customWidth="1"/>
    <col min="12" max="12" width="10.42578125" style="112" customWidth="1"/>
    <col min="13" max="13" width="10.7109375" style="112" customWidth="1"/>
    <col min="14" max="14" width="10.85546875" style="112" customWidth="1"/>
    <col min="15" max="17" width="9.28515625" style="112" customWidth="1"/>
    <col min="18" max="18" width="12.5703125" style="112" customWidth="1"/>
    <col min="19" max="19" width="9.28515625" style="112" customWidth="1"/>
    <col min="20" max="20" width="13.5703125" style="112" customWidth="1"/>
    <col min="21" max="22" width="12.7109375" style="112" customWidth="1"/>
    <col min="23" max="16384" width="11.42578125" style="112"/>
  </cols>
  <sheetData>
    <row r="1" spans="1:24" ht="14.1" customHeight="1" x14ac:dyDescent="0.25">
      <c r="A1" s="1122" t="s">
        <v>1247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</row>
    <row r="2" spans="1:24" ht="14.1" customHeight="1" x14ac:dyDescent="0.25">
      <c r="A2" s="1123" t="s">
        <v>1149</v>
      </c>
      <c r="B2" s="1123"/>
      <c r="C2" s="1123"/>
      <c r="D2" s="1123"/>
      <c r="E2" s="1123"/>
      <c r="F2" s="1123"/>
      <c r="G2" s="1123"/>
      <c r="H2" s="1123"/>
      <c r="I2" s="1123"/>
      <c r="J2" s="1123"/>
      <c r="K2" s="1123"/>
      <c r="L2" s="1123"/>
      <c r="M2" s="1123"/>
      <c r="N2" s="1123"/>
      <c r="O2" s="1123"/>
      <c r="P2" s="1123"/>
      <c r="Q2" s="1123"/>
      <c r="R2" s="1123"/>
      <c r="S2" s="1123"/>
      <c r="T2" s="1123"/>
    </row>
    <row r="3" spans="1:24" ht="13.5" customHeight="1" x14ac:dyDescent="0.25">
      <c r="A3" s="127"/>
      <c r="B3" s="1122" t="s">
        <v>16</v>
      </c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  <c r="O3" s="1122"/>
      <c r="P3" s="1122"/>
      <c r="Q3" s="1122"/>
      <c r="R3" s="1122"/>
      <c r="S3" s="1122"/>
      <c r="T3" s="1122"/>
    </row>
    <row r="4" spans="1:24" ht="12" customHeight="1" x14ac:dyDescent="0.2">
      <c r="A4" s="622" t="s">
        <v>17</v>
      </c>
      <c r="B4" s="623" t="s">
        <v>18</v>
      </c>
      <c r="C4" s="1124" t="s">
        <v>19</v>
      </c>
      <c r="D4" s="1124"/>
      <c r="E4" s="1125" t="s">
        <v>20</v>
      </c>
      <c r="F4" s="1125"/>
      <c r="G4" s="1125" t="s">
        <v>21</v>
      </c>
      <c r="H4" s="1125"/>
      <c r="I4" s="1125" t="s">
        <v>22</v>
      </c>
      <c r="J4" s="1125"/>
      <c r="K4" s="1125" t="s">
        <v>1778</v>
      </c>
      <c r="L4" s="1125"/>
      <c r="M4" s="1125" t="s">
        <v>1779</v>
      </c>
      <c r="N4" s="1125"/>
      <c r="O4" s="1125" t="s">
        <v>23</v>
      </c>
      <c r="P4" s="1125"/>
      <c r="Q4" s="1128" t="s">
        <v>1134</v>
      </c>
      <c r="R4" s="1128"/>
      <c r="S4" s="1128" t="s">
        <v>1132</v>
      </c>
      <c r="T4" s="1117"/>
      <c r="U4" s="1115" t="s">
        <v>1780</v>
      </c>
      <c r="V4" s="1116"/>
      <c r="W4" s="1115" t="s">
        <v>1781</v>
      </c>
      <c r="X4" s="1116"/>
    </row>
    <row r="5" spans="1:24" ht="14.25" customHeight="1" x14ac:dyDescent="0.2">
      <c r="A5" s="622" t="s">
        <v>24</v>
      </c>
      <c r="B5" s="622" t="s">
        <v>25</v>
      </c>
      <c r="C5" s="1124"/>
      <c r="D5" s="1124"/>
      <c r="E5" s="624" t="s">
        <v>26</v>
      </c>
      <c r="F5" s="624" t="s">
        <v>27</v>
      </c>
      <c r="G5" s="624" t="s">
        <v>28</v>
      </c>
      <c r="H5" s="624" t="s">
        <v>29</v>
      </c>
      <c r="I5" s="624" t="s">
        <v>26</v>
      </c>
      <c r="J5" s="624" t="s">
        <v>27</v>
      </c>
      <c r="K5" s="624" t="s">
        <v>26</v>
      </c>
      <c r="L5" s="624" t="s">
        <v>27</v>
      </c>
      <c r="M5" s="624" t="s">
        <v>28</v>
      </c>
      <c r="N5" s="624" t="s">
        <v>29</v>
      </c>
      <c r="O5" s="624" t="s">
        <v>36</v>
      </c>
      <c r="P5" s="624" t="s">
        <v>30</v>
      </c>
      <c r="Q5" s="624" t="s">
        <v>31</v>
      </c>
      <c r="R5" s="624" t="s">
        <v>32</v>
      </c>
      <c r="S5" s="624" t="s">
        <v>31</v>
      </c>
      <c r="T5" s="641" t="s">
        <v>32</v>
      </c>
      <c r="U5" s="655" t="s">
        <v>1782</v>
      </c>
      <c r="V5" s="655" t="s">
        <v>27</v>
      </c>
      <c r="W5" s="655" t="s">
        <v>1783</v>
      </c>
      <c r="X5" s="655" t="s">
        <v>30</v>
      </c>
    </row>
    <row r="6" spans="1:24" ht="12.4" customHeight="1" x14ac:dyDescent="0.2">
      <c r="A6" s="624"/>
      <c r="B6" s="598">
        <v>101</v>
      </c>
      <c r="C6" s="1119" t="str">
        <f>VLOOKUP(B6,'PLAN CONT'!$B$3:$C$1425,2,0)</f>
        <v>Caja</v>
      </c>
      <c r="D6" s="1120"/>
      <c r="E6" s="626" t="e">
        <f ca="1">SUMIF('LIBRO DIARIO'!$G$9:$K$867,B6,'LIBRO DIARIO'!$J$9:$J$867)</f>
        <v>#REF!</v>
      </c>
      <c r="F6" s="627" t="e">
        <f ca="1">SUMIF('LIBRO DIARIO'!$G$9:$K$867,B6,'LIBRO DIARIO'!$K$9:$K$867)</f>
        <v>#REF!</v>
      </c>
      <c r="G6" s="626" t="e">
        <f ca="1">IF(E6&gt;F6,E6-F6,0)</f>
        <v>#REF!</v>
      </c>
      <c r="H6" s="626" t="e">
        <f ca="1">IF(F6&gt;E6,F6-E6,0)</f>
        <v>#REF!</v>
      </c>
      <c r="I6" s="620"/>
      <c r="J6" s="620"/>
      <c r="K6" s="620"/>
      <c r="L6" s="620"/>
      <c r="M6" s="620" t="e">
        <f ca="1">G6</f>
        <v>#REF!</v>
      </c>
      <c r="N6" s="620" t="e">
        <f ca="1">H6</f>
        <v>#REF!</v>
      </c>
      <c r="O6" s="628" t="e">
        <f ca="1">M6</f>
        <v>#REF!</v>
      </c>
      <c r="P6" s="628" t="e">
        <f ca="1">N6</f>
        <v>#REF!</v>
      </c>
      <c r="Q6" s="628"/>
      <c r="R6" s="628"/>
      <c r="S6" s="628"/>
      <c r="T6" s="642"/>
      <c r="U6" s="621"/>
      <c r="V6" s="621"/>
      <c r="W6" s="683" t="e">
        <f ca="1">M6</f>
        <v>#REF!</v>
      </c>
      <c r="X6" s="683" t="e">
        <f ca="1">N6</f>
        <v>#REF!</v>
      </c>
    </row>
    <row r="7" spans="1:24" ht="12.4" customHeight="1" x14ac:dyDescent="0.2">
      <c r="A7" s="624"/>
      <c r="B7" s="598">
        <v>104</v>
      </c>
      <c r="C7" s="625" t="str">
        <f>VLOOKUP(B7,'PLAN CONT'!$B$3:$C$1425,2,0)</f>
        <v>Cuentas corrientes en instituciones financieras</v>
      </c>
      <c r="D7" s="625"/>
      <c r="E7" s="626" t="e">
        <f ca="1">SUMIF('LIBRO DIARIO'!$G$9:$K$867,B7,'LIBRO DIARIO'!$J$9:$J$867)</f>
        <v>#REF!</v>
      </c>
      <c r="F7" s="627" t="e">
        <f ca="1">SUMIF('LIBRO DIARIO'!$G$9:$K$867,B7,'LIBRO DIARIO'!$K$9:$K$867)</f>
        <v>#REF!</v>
      </c>
      <c r="G7" s="626" t="e">
        <f t="shared" ref="G7:G56" ca="1" si="0">IF(E7&gt;F7,E7-F7,0)</f>
        <v>#REF!</v>
      </c>
      <c r="H7" s="626" t="e">
        <f t="shared" ref="H7:H56" ca="1" si="1">IF(F7&gt;E7,F7-E7,0)</f>
        <v>#REF!</v>
      </c>
      <c r="I7" s="620"/>
      <c r="J7" s="620"/>
      <c r="K7" s="620"/>
      <c r="L7" s="620"/>
      <c r="M7" s="620" t="e">
        <f t="shared" ref="M7:M28" ca="1" si="2">G7</f>
        <v>#REF!</v>
      </c>
      <c r="N7" s="624"/>
      <c r="O7" s="628" t="e">
        <f t="shared" ref="O7:O27" ca="1" si="3">M7</f>
        <v>#REF!</v>
      </c>
      <c r="P7" s="628">
        <f t="shared" ref="P7:P27" si="4">N7</f>
        <v>0</v>
      </c>
      <c r="Q7" s="628"/>
      <c r="R7" s="628"/>
      <c r="S7" s="628"/>
      <c r="T7" s="642"/>
      <c r="U7" s="621"/>
      <c r="V7" s="621"/>
      <c r="W7" s="683" t="e">
        <f t="shared" ref="W7:W27" ca="1" si="5">M7</f>
        <v>#REF!</v>
      </c>
      <c r="X7" s="683">
        <f t="shared" ref="X7:X26" si="6">N7</f>
        <v>0</v>
      </c>
    </row>
    <row r="8" spans="1:24" ht="12.4" customHeight="1" x14ac:dyDescent="0.2">
      <c r="A8" s="624"/>
      <c r="B8" s="598">
        <v>121</v>
      </c>
      <c r="C8" s="625" t="str">
        <f>VLOOKUP(B8,'PLAN CONT'!$B$3:$C$1425,2,0)</f>
        <v>Facturas, boletas y otros comprobantes por cobrar</v>
      </c>
      <c r="D8" s="625"/>
      <c r="E8" s="626" t="e">
        <f ca="1">SUMIF('LIBRO DIARIO'!$G$9:$K$867,B8,'LIBRO DIARIO'!$J$9:$J$867)</f>
        <v>#REF!</v>
      </c>
      <c r="F8" s="627" t="e">
        <f ca="1">SUMIF('LIBRO DIARIO'!$G$9:$K$867,B8,'LIBRO DIARIO'!$K$9:$K$867)</f>
        <v>#REF!</v>
      </c>
      <c r="G8" s="626" t="e">
        <f t="shared" ca="1" si="0"/>
        <v>#REF!</v>
      </c>
      <c r="H8" s="626" t="e">
        <f t="shared" ca="1" si="1"/>
        <v>#REF!</v>
      </c>
      <c r="I8" s="620"/>
      <c r="J8" s="620"/>
      <c r="K8" s="620"/>
      <c r="L8" s="620"/>
      <c r="M8" s="620" t="e">
        <f t="shared" ca="1" si="2"/>
        <v>#REF!</v>
      </c>
      <c r="N8" s="620" t="e">
        <f t="shared" ref="N8" ca="1" si="7">H8</f>
        <v>#REF!</v>
      </c>
      <c r="O8" s="628" t="e">
        <f t="shared" ca="1" si="3"/>
        <v>#REF!</v>
      </c>
      <c r="P8" s="628" t="e">
        <f t="shared" ca="1" si="4"/>
        <v>#REF!</v>
      </c>
      <c r="Q8" s="628"/>
      <c r="R8" s="628"/>
      <c r="S8" s="628"/>
      <c r="T8" s="642"/>
      <c r="U8" s="621"/>
      <c r="V8" s="621"/>
      <c r="W8" s="683" t="e">
        <f t="shared" ca="1" si="5"/>
        <v>#REF!</v>
      </c>
      <c r="X8" s="683" t="e">
        <f t="shared" ca="1" si="6"/>
        <v>#REF!</v>
      </c>
    </row>
    <row r="9" spans="1:24" ht="12.4" customHeight="1" x14ac:dyDescent="0.2">
      <c r="A9" s="624"/>
      <c r="B9" s="598">
        <v>131</v>
      </c>
      <c r="C9" s="625" t="str">
        <f>VLOOKUP(B9,'PLAN CONT'!$B$3:$C$1425,2,0)</f>
        <v>Facturas, boletas y otros comprobantes por cobrar</v>
      </c>
      <c r="D9" s="625"/>
      <c r="E9" s="626">
        <f ca="1">SUMIF('LIBRO DIARIO'!$G$9:$K$867,B9,'LIBRO DIARIO'!$J$9:$J$867)</f>
        <v>8000</v>
      </c>
      <c r="F9" s="627" t="e">
        <f ca="1">SUMIF('LIBRO DIARIO'!$G$9:$K$867,B9,'LIBRO DIARIO'!$K$9:$K$867)</f>
        <v>#REF!</v>
      </c>
      <c r="G9" s="626" t="e">
        <f t="shared" ca="1" si="0"/>
        <v>#REF!</v>
      </c>
      <c r="H9" s="626" t="e">
        <f t="shared" ca="1" si="1"/>
        <v>#REF!</v>
      </c>
      <c r="I9" s="620"/>
      <c r="J9" s="620"/>
      <c r="K9" s="620"/>
      <c r="L9" s="620"/>
      <c r="M9" s="620" t="e">
        <f t="shared" ca="1" si="2"/>
        <v>#REF!</v>
      </c>
      <c r="N9" s="624"/>
      <c r="O9" s="628" t="e">
        <f t="shared" ca="1" si="3"/>
        <v>#REF!</v>
      </c>
      <c r="P9" s="628">
        <f t="shared" si="4"/>
        <v>0</v>
      </c>
      <c r="Q9" s="628"/>
      <c r="R9" s="628"/>
      <c r="S9" s="628"/>
      <c r="T9" s="642"/>
      <c r="U9" s="621"/>
      <c r="V9" s="621"/>
      <c r="W9" s="683" t="e">
        <f t="shared" ca="1" si="5"/>
        <v>#REF!</v>
      </c>
      <c r="X9" s="683">
        <f t="shared" si="6"/>
        <v>0</v>
      </c>
    </row>
    <row r="10" spans="1:24" ht="12.4" customHeight="1" x14ac:dyDescent="0.2">
      <c r="A10" s="624"/>
      <c r="B10" s="598">
        <v>201</v>
      </c>
      <c r="C10" s="625" t="str">
        <f>VLOOKUP(B10,'PLAN CONT'!$B$3:$C$1425,2,0)</f>
        <v>Mercaderías manufacturadas</v>
      </c>
      <c r="D10" s="625"/>
      <c r="E10" s="626" t="e">
        <f ca="1">SUMIF('LIBRO DIARIO'!$G$9:$K$867,B10,'LIBRO DIARIO'!$J$9:$J$867)</f>
        <v>#REF!</v>
      </c>
      <c r="F10" s="627">
        <f ca="1">SUMIF('LIBRO DIARIO'!$G$9:$K$867,B10,'LIBRO DIARIO'!$K$9:$K$867)</f>
        <v>109000</v>
      </c>
      <c r="G10" s="626" t="e">
        <f t="shared" ca="1" si="0"/>
        <v>#REF!</v>
      </c>
      <c r="H10" s="626" t="e">
        <f t="shared" ca="1" si="1"/>
        <v>#REF!</v>
      </c>
      <c r="I10" s="620"/>
      <c r="J10" s="620"/>
      <c r="K10" s="620"/>
      <c r="L10" s="620"/>
      <c r="M10" s="620" t="e">
        <f t="shared" ca="1" si="2"/>
        <v>#REF!</v>
      </c>
      <c r="N10" s="620" t="e">
        <f t="shared" ref="N10" ca="1" si="8">H10</f>
        <v>#REF!</v>
      </c>
      <c r="O10" s="628" t="e">
        <f t="shared" ca="1" si="3"/>
        <v>#REF!</v>
      </c>
      <c r="P10" s="628" t="e">
        <f t="shared" ca="1" si="4"/>
        <v>#REF!</v>
      </c>
      <c r="Q10" s="628"/>
      <c r="R10" s="628"/>
      <c r="S10" s="628"/>
      <c r="T10" s="642"/>
      <c r="U10" s="621"/>
      <c r="V10" s="621"/>
      <c r="W10" s="683" t="e">
        <f t="shared" ca="1" si="5"/>
        <v>#REF!</v>
      </c>
      <c r="X10" s="683" t="e">
        <f t="shared" ca="1" si="6"/>
        <v>#REF!</v>
      </c>
    </row>
    <row r="11" spans="1:24" ht="12.4" customHeight="1" x14ac:dyDescent="0.2">
      <c r="A11" s="624"/>
      <c r="B11" s="598">
        <v>334</v>
      </c>
      <c r="C11" s="625" t="str">
        <f>VLOOKUP(B11,'PLAN CONT'!$B$3:$C$1425,2,0)</f>
        <v>Unidades de transporte</v>
      </c>
      <c r="D11" s="625"/>
      <c r="E11" s="626">
        <f ca="1">SUMIF('LIBRO DIARIO'!$G$9:$K$867,B11,'LIBRO DIARIO'!$J$9:$J$867)</f>
        <v>65000</v>
      </c>
      <c r="F11" s="627">
        <f ca="1">SUMIF('LIBRO DIARIO'!$G$9:$K$867,B11,'LIBRO DIARIO'!$K$9:$K$867)</f>
        <v>0</v>
      </c>
      <c r="G11" s="626">
        <f t="shared" ca="1" si="0"/>
        <v>65000</v>
      </c>
      <c r="H11" s="626">
        <f t="shared" ca="1" si="1"/>
        <v>0</v>
      </c>
      <c r="I11" s="620"/>
      <c r="J11" s="620"/>
      <c r="K11" s="620"/>
      <c r="L11" s="620"/>
      <c r="M11" s="620">
        <f t="shared" ca="1" si="2"/>
        <v>65000</v>
      </c>
      <c r="N11" s="624"/>
      <c r="O11" s="628">
        <f t="shared" ca="1" si="3"/>
        <v>65000</v>
      </c>
      <c r="P11" s="628">
        <f t="shared" si="4"/>
        <v>0</v>
      </c>
      <c r="Q11" s="628"/>
      <c r="R11" s="628"/>
      <c r="S11" s="628"/>
      <c r="T11" s="642"/>
      <c r="U11" s="621"/>
      <c r="V11" s="621"/>
      <c r="W11" s="683">
        <f t="shared" ca="1" si="5"/>
        <v>65000</v>
      </c>
      <c r="X11" s="683">
        <f t="shared" si="6"/>
        <v>0</v>
      </c>
    </row>
    <row r="12" spans="1:24" ht="12.4" customHeight="1" x14ac:dyDescent="0.2">
      <c r="A12" s="624"/>
      <c r="B12" s="598">
        <v>336</v>
      </c>
      <c r="C12" s="625" t="str">
        <f>VLOOKUP(B12,'PLAN CONT'!$B$3:$C$1425,2,0)</f>
        <v>Equipos diversos</v>
      </c>
      <c r="D12" s="625"/>
      <c r="E12" s="626" t="e">
        <f ca="1">SUMIF('LIBRO DIARIO'!$G$9:$K$867,B12,'LIBRO DIARIO'!$J$9:$J$867)</f>
        <v>#REF!</v>
      </c>
      <c r="F12" s="627">
        <f ca="1">SUMIF('LIBRO DIARIO'!$G$9:$K$867,B12,'LIBRO DIARIO'!$K$9:$K$867)</f>
        <v>0</v>
      </c>
      <c r="G12" s="626" t="e">
        <f t="shared" ca="1" si="0"/>
        <v>#REF!</v>
      </c>
      <c r="H12" s="626" t="e">
        <f t="shared" ca="1" si="1"/>
        <v>#REF!</v>
      </c>
      <c r="I12" s="620"/>
      <c r="J12" s="620"/>
      <c r="K12" s="620"/>
      <c r="L12" s="620"/>
      <c r="M12" s="620" t="e">
        <f t="shared" ca="1" si="2"/>
        <v>#REF!</v>
      </c>
      <c r="N12" s="620" t="e">
        <f t="shared" ref="N12" ca="1" si="9">H12</f>
        <v>#REF!</v>
      </c>
      <c r="O12" s="628" t="e">
        <f t="shared" ca="1" si="3"/>
        <v>#REF!</v>
      </c>
      <c r="P12" s="628" t="e">
        <f t="shared" ca="1" si="4"/>
        <v>#REF!</v>
      </c>
      <c r="Q12" s="628"/>
      <c r="R12" s="628"/>
      <c r="S12" s="628"/>
      <c r="T12" s="642"/>
      <c r="U12" s="621"/>
      <c r="V12" s="621"/>
      <c r="W12" s="683" t="e">
        <f t="shared" ca="1" si="5"/>
        <v>#REF!</v>
      </c>
      <c r="X12" s="683" t="e">
        <f t="shared" ca="1" si="6"/>
        <v>#REF!</v>
      </c>
    </row>
    <row r="13" spans="1:24" ht="12.4" customHeight="1" x14ac:dyDescent="0.2">
      <c r="A13" s="624"/>
      <c r="B13" s="598">
        <v>373</v>
      </c>
      <c r="C13" s="625" t="str">
        <f>VLOOKUP(B13,'PLAN CONT'!$B$3:$C$1425,2,0)</f>
        <v xml:space="preserve">INTERESES NO DEVENGADOS </v>
      </c>
      <c r="D13" s="625"/>
      <c r="E13" s="626">
        <f ca="1">SUMIF('LIBRO DIARIO'!$G$9:$K$867,B13,'LIBRO DIARIO'!$J$9:$J$867)</f>
        <v>10000</v>
      </c>
      <c r="F13" s="627">
        <f ca="1">SUMIF('LIBRO DIARIO'!$G$9:$K$867,B13,'LIBRO DIARIO'!$K$9:$K$867)</f>
        <v>1430</v>
      </c>
      <c r="G13" s="626">
        <f t="shared" ca="1" si="0"/>
        <v>8570</v>
      </c>
      <c r="H13" s="626">
        <f t="shared" ca="1" si="1"/>
        <v>0</v>
      </c>
      <c r="I13" s="620"/>
      <c r="J13" s="620"/>
      <c r="K13" s="620"/>
      <c r="L13" s="620"/>
      <c r="M13" s="620">
        <f t="shared" ca="1" si="2"/>
        <v>8570</v>
      </c>
      <c r="N13" s="624"/>
      <c r="O13" s="628">
        <f t="shared" ca="1" si="3"/>
        <v>8570</v>
      </c>
      <c r="P13" s="628">
        <f t="shared" si="4"/>
        <v>0</v>
      </c>
      <c r="Q13" s="628"/>
      <c r="R13" s="628"/>
      <c r="S13" s="628"/>
      <c r="T13" s="642"/>
      <c r="U13" s="621"/>
      <c r="V13" s="621"/>
      <c r="W13" s="683">
        <f t="shared" ca="1" si="5"/>
        <v>8570</v>
      </c>
      <c r="X13" s="683">
        <f t="shared" si="6"/>
        <v>0</v>
      </c>
    </row>
    <row r="14" spans="1:24" ht="12.4" customHeight="1" x14ac:dyDescent="0.2">
      <c r="A14" s="624"/>
      <c r="B14" s="598">
        <v>391</v>
      </c>
      <c r="C14" s="625" t="str">
        <f>VLOOKUP(B14,'PLAN CONT'!$B$3:$C$1425,2,0)</f>
        <v>Depreciación acumulada</v>
      </c>
      <c r="D14" s="625"/>
      <c r="E14" s="626">
        <f ca="1">SUMIF('LIBRO DIARIO'!$G$9:$K$867,B14,'LIBRO DIARIO'!$J$9:$J$867)</f>
        <v>0</v>
      </c>
      <c r="F14" s="627" t="e">
        <f ca="1">SUMIF('LIBRO DIARIO'!$G$9:$K$867,B14,'LIBRO DIARIO'!$K$9:$K$867)</f>
        <v>#REF!</v>
      </c>
      <c r="G14" s="626" t="e">
        <f t="shared" ca="1" si="0"/>
        <v>#REF!</v>
      </c>
      <c r="H14" s="626" t="e">
        <f t="shared" ca="1" si="1"/>
        <v>#REF!</v>
      </c>
      <c r="I14" s="620"/>
      <c r="J14" s="620"/>
      <c r="K14" s="620"/>
      <c r="L14" s="620"/>
      <c r="M14" s="620" t="e">
        <f t="shared" ca="1" si="2"/>
        <v>#REF!</v>
      </c>
      <c r="N14" s="620" t="e">
        <f t="shared" ref="N14" ca="1" si="10">H14</f>
        <v>#REF!</v>
      </c>
      <c r="O14" s="628" t="e">
        <f t="shared" ca="1" si="3"/>
        <v>#REF!</v>
      </c>
      <c r="P14" s="628" t="e">
        <f t="shared" ca="1" si="4"/>
        <v>#REF!</v>
      </c>
      <c r="Q14" s="628"/>
      <c r="R14" s="628"/>
      <c r="S14" s="628"/>
      <c r="T14" s="642"/>
      <c r="U14" s="621"/>
      <c r="V14" s="621"/>
      <c r="W14" s="683" t="e">
        <f t="shared" ca="1" si="5"/>
        <v>#REF!</v>
      </c>
      <c r="X14" s="683" t="e">
        <f ca="1">N14</f>
        <v>#REF!</v>
      </c>
    </row>
    <row r="15" spans="1:24" ht="12.4" customHeight="1" x14ac:dyDescent="0.2">
      <c r="A15" s="624"/>
      <c r="B15" s="598">
        <v>401</v>
      </c>
      <c r="C15" s="625" t="str">
        <f>VLOOKUP(B15,'PLAN CONT'!$B$3:$C$1425,2,0)</f>
        <v>Gobierno central</v>
      </c>
      <c r="D15" s="625"/>
      <c r="E15" s="626" t="e">
        <f ca="1">SUMIF('LIBRO DIARIO'!$G$9:$K$867,B15,'LIBRO DIARIO'!$J$9:$J$867)</f>
        <v>#REF!</v>
      </c>
      <c r="F15" s="627" t="e">
        <f ca="1">SUMIF('LIBRO DIARIO'!$G$9:$K$867,B15,'LIBRO DIARIO'!$K$9:$K$867)</f>
        <v>#REF!</v>
      </c>
      <c r="G15" s="626" t="e">
        <f t="shared" ca="1" si="0"/>
        <v>#REF!</v>
      </c>
      <c r="H15" s="626" t="e">
        <f t="shared" ca="1" si="1"/>
        <v>#REF!</v>
      </c>
      <c r="I15" s="620"/>
      <c r="J15" s="620"/>
      <c r="K15" s="620"/>
      <c r="L15" s="620"/>
      <c r="M15" s="620" t="e">
        <f t="shared" ca="1" si="2"/>
        <v>#REF!</v>
      </c>
      <c r="N15" s="624"/>
      <c r="O15" s="628" t="e">
        <f t="shared" ca="1" si="3"/>
        <v>#REF!</v>
      </c>
      <c r="P15" s="628">
        <f t="shared" si="4"/>
        <v>0</v>
      </c>
      <c r="Q15" s="628"/>
      <c r="R15" s="628"/>
      <c r="S15" s="628"/>
      <c r="T15" s="642"/>
      <c r="U15" s="621"/>
      <c r="V15" s="621"/>
      <c r="W15" s="683" t="e">
        <f t="shared" ca="1" si="5"/>
        <v>#REF!</v>
      </c>
      <c r="X15" s="683">
        <f t="shared" si="6"/>
        <v>0</v>
      </c>
    </row>
    <row r="16" spans="1:24" ht="12.4" customHeight="1" x14ac:dyDescent="0.2">
      <c r="A16" s="624"/>
      <c r="B16" s="598">
        <v>403</v>
      </c>
      <c r="C16" s="625" t="str">
        <f>VLOOKUP(B16,'PLAN CONT'!$B$3:$C$1425,2,0)</f>
        <v>Instituciones públicas</v>
      </c>
      <c r="D16" s="625"/>
      <c r="E16" s="626">
        <f ca="1">SUMIF('LIBRO DIARIO'!$G$9:$K$867,B16,'LIBRO DIARIO'!$J$9:$J$867)</f>
        <v>28950</v>
      </c>
      <c r="F16" s="627">
        <f ca="1">SUMIF('LIBRO DIARIO'!$G$9:$K$867,B16,'LIBRO DIARIO'!$K$9:$K$867)</f>
        <v>29700</v>
      </c>
      <c r="G16" s="626">
        <f t="shared" ca="1" si="0"/>
        <v>0</v>
      </c>
      <c r="H16" s="626">
        <f t="shared" ca="1" si="1"/>
        <v>750</v>
      </c>
      <c r="I16" s="620"/>
      <c r="J16" s="620"/>
      <c r="K16" s="620"/>
      <c r="L16" s="620"/>
      <c r="M16" s="620">
        <f t="shared" ca="1" si="2"/>
        <v>0</v>
      </c>
      <c r="N16" s="620">
        <f t="shared" ref="N16:N23" ca="1" si="11">H16</f>
        <v>750</v>
      </c>
      <c r="O16" s="628">
        <f t="shared" ca="1" si="3"/>
        <v>0</v>
      </c>
      <c r="P16" s="628">
        <f t="shared" ca="1" si="4"/>
        <v>750</v>
      </c>
      <c r="Q16" s="628"/>
      <c r="R16" s="628"/>
      <c r="S16" s="628"/>
      <c r="T16" s="642"/>
      <c r="U16" s="621"/>
      <c r="V16" s="621"/>
      <c r="W16" s="683">
        <f t="shared" ca="1" si="5"/>
        <v>0</v>
      </c>
      <c r="X16" s="683">
        <f t="shared" ca="1" si="6"/>
        <v>750</v>
      </c>
    </row>
    <row r="17" spans="1:24" ht="12.4" customHeight="1" x14ac:dyDescent="0.2">
      <c r="A17" s="624"/>
      <c r="B17" s="598">
        <v>407</v>
      </c>
      <c r="C17" s="625" t="str">
        <f>VLOOKUP(B17,'PLAN CONT'!$B$3:$C$1425,2,0)</f>
        <v>Administradoras de fondos de pensiones</v>
      </c>
      <c r="D17" s="625"/>
      <c r="E17" s="680">
        <f>'BALANCE DE COMPROBACION '!C21</f>
        <v>3850</v>
      </c>
      <c r="F17" s="681">
        <f ca="1">SUMIF('LIBRO DIARIO'!$G$9:$K$867,B17,'LIBRO DIARIO'!$K$9:$K$867)</f>
        <v>4200</v>
      </c>
      <c r="G17" s="626">
        <f t="shared" ca="1" si="0"/>
        <v>0</v>
      </c>
      <c r="H17" s="626">
        <f t="shared" ca="1" si="1"/>
        <v>350</v>
      </c>
      <c r="I17" s="620"/>
      <c r="J17" s="620"/>
      <c r="K17" s="620"/>
      <c r="L17" s="620"/>
      <c r="M17" s="620">
        <f t="shared" ca="1" si="2"/>
        <v>0</v>
      </c>
      <c r="N17" s="620">
        <f t="shared" ca="1" si="11"/>
        <v>350</v>
      </c>
      <c r="O17" s="628">
        <f t="shared" ca="1" si="3"/>
        <v>0</v>
      </c>
      <c r="P17" s="628">
        <f t="shared" ca="1" si="4"/>
        <v>350</v>
      </c>
      <c r="Q17" s="628"/>
      <c r="R17" s="628"/>
      <c r="S17" s="628"/>
      <c r="T17" s="642"/>
      <c r="U17" s="621"/>
      <c r="V17" s="621"/>
      <c r="W17" s="683">
        <f t="shared" ca="1" si="5"/>
        <v>0</v>
      </c>
      <c r="X17" s="683">
        <f t="shared" ca="1" si="6"/>
        <v>350</v>
      </c>
    </row>
    <row r="18" spans="1:24" ht="12.4" customHeight="1" x14ac:dyDescent="0.2">
      <c r="A18" s="624"/>
      <c r="B18" s="598">
        <v>411</v>
      </c>
      <c r="C18" s="625" t="str">
        <f>VLOOKUP(B18,'PLAN CONT'!$B$3:$C$1425,2,0)</f>
        <v>Remuneraciones por pagar</v>
      </c>
      <c r="D18" s="625"/>
      <c r="E18" s="680">
        <f ca="1">SUMIF('LIBRO DIARIO'!$G$9:$K$867,B18,'LIBRO DIARIO'!$J$9:$J$867)</f>
        <v>60700</v>
      </c>
      <c r="F18" s="681">
        <f ca="1">SUMIF('LIBRO DIARIO'!$G$9:$K$867,B18,'LIBRO DIARIO'!$K$9:$K$867)</f>
        <v>60700</v>
      </c>
      <c r="G18" s="626">
        <f t="shared" ca="1" si="0"/>
        <v>0</v>
      </c>
      <c r="H18" s="626">
        <f t="shared" ca="1" si="1"/>
        <v>0</v>
      </c>
      <c r="I18" s="620"/>
      <c r="J18" s="620"/>
      <c r="K18" s="620"/>
      <c r="L18" s="620"/>
      <c r="M18" s="620">
        <f t="shared" ca="1" si="2"/>
        <v>0</v>
      </c>
      <c r="N18" s="620">
        <f t="shared" ca="1" si="11"/>
        <v>0</v>
      </c>
      <c r="O18" s="628">
        <f t="shared" ca="1" si="3"/>
        <v>0</v>
      </c>
      <c r="P18" s="628">
        <f t="shared" ca="1" si="4"/>
        <v>0</v>
      </c>
      <c r="Q18" s="628"/>
      <c r="R18" s="628"/>
      <c r="S18" s="628"/>
      <c r="T18" s="642"/>
      <c r="U18" s="621"/>
      <c r="V18" s="621"/>
      <c r="W18" s="683">
        <f t="shared" ca="1" si="5"/>
        <v>0</v>
      </c>
      <c r="X18" s="683">
        <f t="shared" ca="1" si="6"/>
        <v>0</v>
      </c>
    </row>
    <row r="19" spans="1:24" ht="12.4" customHeight="1" x14ac:dyDescent="0.2">
      <c r="A19" s="624"/>
      <c r="B19" s="598">
        <v>415</v>
      </c>
      <c r="C19" s="625" t="str">
        <f>VLOOKUP(B19,'PLAN CONT'!$B$3:$C$1425,2,0)</f>
        <v>Beneficios sociales de los trabajadores por pagar</v>
      </c>
      <c r="D19" s="625"/>
      <c r="E19" s="680">
        <f ca="1">SUMIF('LIBRO DIARIO'!$G$9:$K$867,B19,'LIBRO DIARIO'!$J$9:$J$867)</f>
        <v>4860.66</v>
      </c>
      <c r="F19" s="681">
        <f ca="1">SUMIF('LIBRO DIARIO'!$G$9:$K$867,B19,'LIBRO DIARIO'!$K$9:$K$867)</f>
        <v>5250.0032777777769</v>
      </c>
      <c r="G19" s="626">
        <f t="shared" ca="1" si="0"/>
        <v>0</v>
      </c>
      <c r="H19" s="626">
        <f t="shared" ca="1" si="1"/>
        <v>389.34327777777708</v>
      </c>
      <c r="I19" s="620"/>
      <c r="J19" s="620"/>
      <c r="K19" s="620"/>
      <c r="L19" s="620"/>
      <c r="M19" s="620">
        <f t="shared" ca="1" si="2"/>
        <v>0</v>
      </c>
      <c r="N19" s="620">
        <f t="shared" ca="1" si="11"/>
        <v>389.34327777777708</v>
      </c>
      <c r="O19" s="628">
        <f t="shared" ca="1" si="3"/>
        <v>0</v>
      </c>
      <c r="P19" s="628">
        <f t="shared" ca="1" si="4"/>
        <v>389.34327777777708</v>
      </c>
      <c r="Q19" s="628"/>
      <c r="R19" s="628"/>
      <c r="S19" s="628"/>
      <c r="T19" s="642"/>
      <c r="U19" s="621"/>
      <c r="V19" s="621"/>
      <c r="W19" s="683">
        <f t="shared" ca="1" si="5"/>
        <v>0</v>
      </c>
      <c r="X19" s="684">
        <v>972.68</v>
      </c>
    </row>
    <row r="20" spans="1:24" ht="12.4" customHeight="1" x14ac:dyDescent="0.2">
      <c r="A20" s="624"/>
      <c r="B20" s="598">
        <v>421</v>
      </c>
      <c r="C20" s="625" t="str">
        <f>VLOOKUP(B20,'PLAN CONT'!$B$3:$C$1425,2,0)</f>
        <v>Facturas, boletas y otros comprobantes por pagar</v>
      </c>
      <c r="D20" s="625"/>
      <c r="E20" s="680" t="e">
        <f ca="1">SUMIF('LIBRO DIARIO'!$G$9:$K$867,B20,'LIBRO DIARIO'!$J$9:$J$867)</f>
        <v>#REF!</v>
      </c>
      <c r="F20" s="681" t="e">
        <f ca="1">SUMIF('LIBRO DIARIO'!$G$9:$K$867,B20,'LIBRO DIARIO'!$K$9:$K$867)</f>
        <v>#REF!</v>
      </c>
      <c r="G20" s="626" t="e">
        <f t="shared" ca="1" si="0"/>
        <v>#REF!</v>
      </c>
      <c r="H20" s="626" t="e">
        <f t="shared" ca="1" si="1"/>
        <v>#REF!</v>
      </c>
      <c r="I20" s="620"/>
      <c r="J20" s="620"/>
      <c r="K20" s="620"/>
      <c r="L20" s="620"/>
      <c r="M20" s="620" t="e">
        <f t="shared" ca="1" si="2"/>
        <v>#REF!</v>
      </c>
      <c r="N20" s="620" t="e">
        <f t="shared" ca="1" si="11"/>
        <v>#REF!</v>
      </c>
      <c r="O20" s="628" t="e">
        <f t="shared" ca="1" si="3"/>
        <v>#REF!</v>
      </c>
      <c r="P20" s="628" t="e">
        <f t="shared" ca="1" si="4"/>
        <v>#REF!</v>
      </c>
      <c r="Q20" s="628"/>
      <c r="R20" s="628"/>
      <c r="S20" s="628"/>
      <c r="T20" s="642"/>
      <c r="U20" s="621"/>
      <c r="V20" s="621"/>
      <c r="W20" s="683" t="e">
        <f t="shared" ca="1" si="5"/>
        <v>#REF!</v>
      </c>
      <c r="X20" s="683" t="e">
        <f t="shared" ca="1" si="6"/>
        <v>#REF!</v>
      </c>
    </row>
    <row r="21" spans="1:24" ht="12.4" customHeight="1" x14ac:dyDescent="0.2">
      <c r="A21" s="624"/>
      <c r="B21" s="598">
        <v>424</v>
      </c>
      <c r="C21" s="625" t="str">
        <f>VLOOKUP(B21,'PLAN CONT'!$B$3:$C$1425,2,0)</f>
        <v>Honorarios por pagar</v>
      </c>
      <c r="D21" s="625"/>
      <c r="E21" s="680" t="e">
        <f>'BALANCE DE COMPROBACION '!C25</f>
        <v>#REF!</v>
      </c>
      <c r="F21" s="681">
        <f ca="1">SUMIF('LIBRO DIARIO'!$G$9:$K$867,B21,'LIBRO DIARIO'!$K$9:$K$867)</f>
        <v>6000</v>
      </c>
      <c r="G21" s="626" t="e">
        <f t="shared" ca="1" si="0"/>
        <v>#REF!</v>
      </c>
      <c r="H21" s="626" t="e">
        <f t="shared" ca="1" si="1"/>
        <v>#REF!</v>
      </c>
      <c r="I21" s="620"/>
      <c r="J21" s="620"/>
      <c r="K21" s="620"/>
      <c r="L21" s="620"/>
      <c r="M21" s="620" t="e">
        <f t="shared" ca="1" si="2"/>
        <v>#REF!</v>
      </c>
      <c r="N21" s="620" t="e">
        <f t="shared" ca="1" si="11"/>
        <v>#REF!</v>
      </c>
      <c r="O21" s="628" t="e">
        <f t="shared" ca="1" si="3"/>
        <v>#REF!</v>
      </c>
      <c r="P21" s="628" t="e">
        <f t="shared" ca="1" si="4"/>
        <v>#REF!</v>
      </c>
      <c r="Q21" s="628"/>
      <c r="R21" s="628"/>
      <c r="S21" s="628"/>
      <c r="T21" s="642"/>
      <c r="U21" s="621"/>
      <c r="V21" s="621"/>
      <c r="W21" s="683" t="e">
        <f t="shared" ca="1" si="5"/>
        <v>#REF!</v>
      </c>
      <c r="X21" s="683" t="e">
        <f t="shared" ca="1" si="6"/>
        <v>#REF!</v>
      </c>
    </row>
    <row r="22" spans="1:24" ht="12.4" customHeight="1" x14ac:dyDescent="0.2">
      <c r="A22" s="624"/>
      <c r="B22" s="598">
        <v>431</v>
      </c>
      <c r="C22" s="625" t="str">
        <f>VLOOKUP(B22,'PLAN CONT'!$B$3:$C$1425,2,0)</f>
        <v>Facturas, boletas y otros comprobantes por pagar</v>
      </c>
      <c r="D22" s="625"/>
      <c r="E22" s="680">
        <f ca="1">SUMIF('LIBRO DIARIO'!$G$9:$K$867,B22,'LIBRO DIARIO'!$J$9:$J$867)</f>
        <v>24000</v>
      </c>
      <c r="F22" s="681">
        <f ca="1">SUMIF('LIBRO DIARIO'!$G$9:$K$867,B22,'LIBRO DIARIO'!$K$9:$K$867)</f>
        <v>24000</v>
      </c>
      <c r="G22" s="626">
        <f t="shared" ca="1" si="0"/>
        <v>0</v>
      </c>
      <c r="H22" s="626">
        <f t="shared" ca="1" si="1"/>
        <v>0</v>
      </c>
      <c r="I22" s="620"/>
      <c r="J22" s="620"/>
      <c r="K22" s="620"/>
      <c r="L22" s="620"/>
      <c r="M22" s="620">
        <f t="shared" ca="1" si="2"/>
        <v>0</v>
      </c>
      <c r="N22" s="620">
        <f t="shared" ca="1" si="11"/>
        <v>0</v>
      </c>
      <c r="O22" s="628">
        <f t="shared" ca="1" si="3"/>
        <v>0</v>
      </c>
      <c r="P22" s="628">
        <f t="shared" ca="1" si="4"/>
        <v>0</v>
      </c>
      <c r="Q22" s="628"/>
      <c r="R22" s="628"/>
      <c r="S22" s="628"/>
      <c r="T22" s="642"/>
      <c r="U22" s="621"/>
      <c r="V22" s="621"/>
      <c r="W22" s="683">
        <f t="shared" ca="1" si="5"/>
        <v>0</v>
      </c>
      <c r="X22" s="683">
        <f t="shared" ca="1" si="6"/>
        <v>0</v>
      </c>
    </row>
    <row r="23" spans="1:24" ht="12.4" customHeight="1" x14ac:dyDescent="0.2">
      <c r="A23" s="624"/>
      <c r="B23" s="598">
        <v>451</v>
      </c>
      <c r="C23" s="625" t="str">
        <f>VLOOKUP(B23,'PLAN CONT'!$B$3:$C$1425,2,0)</f>
        <v>Préstamos de instituciones financieras y otras entidades</v>
      </c>
      <c r="D23" s="625"/>
      <c r="E23" s="680">
        <f ca="1">SUMIF('LIBRO DIARIO'!$G$9:$K$867,B23,'LIBRO DIARIO'!$J$9:$J$867)</f>
        <v>12970</v>
      </c>
      <c r="F23" s="681">
        <f ca="1">SUMIF('LIBRO DIARIO'!$G$9:$K$867,B23,'LIBRO DIARIO'!$K$9:$K$867)</f>
        <v>50000</v>
      </c>
      <c r="G23" s="626">
        <f t="shared" ca="1" si="0"/>
        <v>0</v>
      </c>
      <c r="H23" s="626">
        <f t="shared" ca="1" si="1"/>
        <v>37030</v>
      </c>
      <c r="I23" s="620"/>
      <c r="J23" s="620"/>
      <c r="K23" s="620"/>
      <c r="L23" s="620"/>
      <c r="M23" s="620">
        <f t="shared" ca="1" si="2"/>
        <v>0</v>
      </c>
      <c r="N23" s="620">
        <f t="shared" ca="1" si="11"/>
        <v>37030</v>
      </c>
      <c r="O23" s="628">
        <f t="shared" ca="1" si="3"/>
        <v>0</v>
      </c>
      <c r="P23" s="628">
        <f t="shared" ca="1" si="4"/>
        <v>37030</v>
      </c>
      <c r="Q23" s="628"/>
      <c r="R23" s="628"/>
      <c r="S23" s="628"/>
      <c r="T23" s="642"/>
      <c r="U23" s="621"/>
      <c r="V23" s="621"/>
      <c r="W23" s="683">
        <f t="shared" ca="1" si="5"/>
        <v>0</v>
      </c>
      <c r="X23" s="683">
        <f t="shared" ca="1" si="6"/>
        <v>37030</v>
      </c>
    </row>
    <row r="24" spans="1:24" ht="12.4" customHeight="1" x14ac:dyDescent="0.2">
      <c r="A24" s="624"/>
      <c r="B24" s="598">
        <v>455</v>
      </c>
      <c r="C24" s="625" t="str">
        <f>VLOOKUP(B24,'PLAN CONT'!$B$3:$C$1425,2,0)</f>
        <v>Costos de financiación por pagar</v>
      </c>
      <c r="D24" s="625"/>
      <c r="E24" s="680">
        <f ca="1">SUMIF('LIBRO DIARIO'!$G$9:$K$867,B24,'LIBRO DIARIO'!$J$9:$J$867)</f>
        <v>1430</v>
      </c>
      <c r="F24" s="681">
        <f ca="1">SUMIF('LIBRO DIARIO'!$G$9:$K$867,B24,'LIBRO DIARIO'!$K$9:$K$867)</f>
        <v>10000</v>
      </c>
      <c r="G24" s="626">
        <f t="shared" ca="1" si="0"/>
        <v>0</v>
      </c>
      <c r="H24" s="626">
        <f t="shared" ca="1" si="1"/>
        <v>8570</v>
      </c>
      <c r="I24" s="620"/>
      <c r="J24" s="620"/>
      <c r="K24" s="620"/>
      <c r="L24" s="620"/>
      <c r="M24" s="620">
        <f t="shared" ca="1" si="2"/>
        <v>0</v>
      </c>
      <c r="N24" s="620">
        <f t="shared" ref="N24" ca="1" si="12">H24</f>
        <v>8570</v>
      </c>
      <c r="O24" s="628">
        <f t="shared" ca="1" si="3"/>
        <v>0</v>
      </c>
      <c r="P24" s="628">
        <f t="shared" ca="1" si="4"/>
        <v>8570</v>
      </c>
      <c r="Q24" s="628"/>
      <c r="R24" s="628"/>
      <c r="S24" s="628"/>
      <c r="T24" s="642"/>
      <c r="U24" s="621"/>
      <c r="V24" s="621"/>
      <c r="W24" s="683">
        <f t="shared" ca="1" si="5"/>
        <v>0</v>
      </c>
      <c r="X24" s="683">
        <f t="shared" ca="1" si="6"/>
        <v>8570</v>
      </c>
    </row>
    <row r="25" spans="1:24" ht="12.4" customHeight="1" x14ac:dyDescent="0.2">
      <c r="A25" s="624"/>
      <c r="B25" s="598">
        <v>469</v>
      </c>
      <c r="C25" s="625" t="str">
        <f>VLOOKUP(B25,'PLAN CONT'!$B$3:$C$1425,2,0)</f>
        <v>Otras cuentas por pagar diversas</v>
      </c>
      <c r="D25" s="625"/>
      <c r="E25" s="680" t="e">
        <f>'BALANCE DE COMPROBACION '!C29</f>
        <v>#REF!</v>
      </c>
      <c r="F25" s="681" t="e">
        <f ca="1">SUMIF('LIBRO DIARIO'!$G$9:$K$867,B25,'LIBRO DIARIO'!$K$9:$K$867)</f>
        <v>#REF!</v>
      </c>
      <c r="G25" s="626" t="e">
        <f t="shared" ca="1" si="0"/>
        <v>#REF!</v>
      </c>
      <c r="H25" s="626" t="e">
        <f t="shared" ca="1" si="1"/>
        <v>#REF!</v>
      </c>
      <c r="I25" s="620"/>
      <c r="J25" s="620"/>
      <c r="K25" s="620"/>
      <c r="L25" s="620"/>
      <c r="M25" s="620" t="e">
        <f t="shared" ca="1" si="2"/>
        <v>#REF!</v>
      </c>
      <c r="N25" s="624"/>
      <c r="O25" s="628" t="e">
        <f t="shared" ca="1" si="3"/>
        <v>#REF!</v>
      </c>
      <c r="P25" s="628">
        <f t="shared" si="4"/>
        <v>0</v>
      </c>
      <c r="Q25" s="628"/>
      <c r="R25" s="628"/>
      <c r="S25" s="628"/>
      <c r="T25" s="642"/>
      <c r="U25" s="621"/>
      <c r="V25" s="621"/>
      <c r="W25" s="683" t="e">
        <f t="shared" ca="1" si="5"/>
        <v>#REF!</v>
      </c>
      <c r="X25" s="683">
        <f t="shared" si="6"/>
        <v>0</v>
      </c>
    </row>
    <row r="26" spans="1:24" ht="12.4" customHeight="1" x14ac:dyDescent="0.2">
      <c r="A26" s="624"/>
      <c r="B26" s="598">
        <v>501</v>
      </c>
      <c r="C26" s="1119" t="str">
        <f>VLOOKUP(B26,'PLAN CONT'!$B$3:$C$1425,2,0)</f>
        <v>Capital social</v>
      </c>
      <c r="D26" s="1120"/>
      <c r="E26" s="680">
        <f ca="1">SUMIF('LIBRO DIARIO'!$G$9:$K$867,B26,'LIBRO DIARIO'!$J$9:$J$867)</f>
        <v>0</v>
      </c>
      <c r="F26" s="681">
        <f ca="1">SUMIF('LIBRO DIARIO'!$G$9:$K$867,B26,'LIBRO DIARIO'!$K$9:$K$867)</f>
        <v>165000</v>
      </c>
      <c r="G26" s="626">
        <f t="shared" ca="1" si="0"/>
        <v>0</v>
      </c>
      <c r="H26" s="626">
        <f t="shared" ca="1" si="1"/>
        <v>165000</v>
      </c>
      <c r="I26" s="620"/>
      <c r="J26" s="620"/>
      <c r="K26" s="620"/>
      <c r="L26" s="620"/>
      <c r="M26" s="620">
        <f t="shared" ca="1" si="2"/>
        <v>0</v>
      </c>
      <c r="N26" s="620">
        <f t="shared" ref="N26:N27" ca="1" si="13">H26</f>
        <v>165000</v>
      </c>
      <c r="O26" s="628">
        <f t="shared" ca="1" si="3"/>
        <v>0</v>
      </c>
      <c r="P26" s="628">
        <f t="shared" ca="1" si="4"/>
        <v>165000</v>
      </c>
      <c r="Q26" s="628"/>
      <c r="R26" s="628"/>
      <c r="S26" s="628"/>
      <c r="T26" s="642"/>
      <c r="U26" s="621"/>
      <c r="V26" s="621"/>
      <c r="W26" s="683">
        <f t="shared" ca="1" si="5"/>
        <v>0</v>
      </c>
      <c r="X26" s="683">
        <f t="shared" ca="1" si="6"/>
        <v>165000</v>
      </c>
    </row>
    <row r="27" spans="1:24" ht="12.4" customHeight="1" x14ac:dyDescent="0.2">
      <c r="A27" s="624"/>
      <c r="B27" s="598">
        <v>591</v>
      </c>
      <c r="C27" s="625" t="str">
        <f>VLOOKUP(B27,'PLAN CONT'!$B$3:$C$1425,2,0)</f>
        <v>Utilidades no distribuidas</v>
      </c>
      <c r="D27" s="625"/>
      <c r="E27" s="680">
        <f ca="1">SUMIF('LIBRO DIARIO'!$G$9:$K$867,B27,'LIBRO DIARIO'!$J$9:$J$867)</f>
        <v>0</v>
      </c>
      <c r="F27" s="681">
        <f ca="1">SUMIF('LIBRO DIARIO'!$G$9:$K$867,B27,'LIBRO DIARIO'!$K$9:$K$867)</f>
        <v>5800</v>
      </c>
      <c r="G27" s="626">
        <f t="shared" ca="1" si="0"/>
        <v>0</v>
      </c>
      <c r="H27" s="626">
        <f t="shared" ca="1" si="1"/>
        <v>5800</v>
      </c>
      <c r="I27" s="620"/>
      <c r="J27" s="620"/>
      <c r="K27" s="620"/>
      <c r="L27" s="620"/>
      <c r="M27" s="620">
        <f t="shared" ca="1" si="2"/>
        <v>0</v>
      </c>
      <c r="N27" s="620">
        <f t="shared" ca="1" si="13"/>
        <v>5800</v>
      </c>
      <c r="O27" s="628">
        <f t="shared" ca="1" si="3"/>
        <v>0</v>
      </c>
      <c r="P27" s="628">
        <f t="shared" ca="1" si="4"/>
        <v>5800</v>
      </c>
      <c r="Q27" s="628"/>
      <c r="R27" s="628"/>
      <c r="S27" s="628"/>
      <c r="T27" s="642"/>
      <c r="U27" s="621"/>
      <c r="V27" s="621"/>
      <c r="W27" s="683">
        <f t="shared" ca="1" si="5"/>
        <v>0</v>
      </c>
      <c r="X27" s="683" t="e">
        <f ca="1">+P27+V60</f>
        <v>#REF!</v>
      </c>
    </row>
    <row r="28" spans="1:24" ht="12.4" customHeight="1" x14ac:dyDescent="0.2">
      <c r="A28" s="624"/>
      <c r="B28" s="598">
        <v>601</v>
      </c>
      <c r="C28" s="1119" t="str">
        <f>VLOOKUP(B28,'PLAN CONT'!$B$3:$C$1425,2,0)</f>
        <v>Mercaderías</v>
      </c>
      <c r="D28" s="1120"/>
      <c r="E28" s="680" t="e">
        <f ca="1">SUMIF('LIBRO DIARIO'!$G$9:$K$867,B28,'LIBRO DIARIO'!$J$9:$J$867)</f>
        <v>#REF!</v>
      </c>
      <c r="F28" s="681">
        <f ca="1">SUMIF('LIBRO DIARIO'!$G$9:$K$867,B28,'LIBRO DIARIO'!$K$9:$K$867)</f>
        <v>0</v>
      </c>
      <c r="G28" s="626" t="e">
        <f t="shared" ca="1" si="0"/>
        <v>#REF!</v>
      </c>
      <c r="H28" s="626" t="e">
        <f t="shared" ca="1" si="1"/>
        <v>#REF!</v>
      </c>
      <c r="I28" s="620"/>
      <c r="J28" s="620"/>
      <c r="K28" s="620"/>
      <c r="L28" s="620"/>
      <c r="M28" s="620" t="e">
        <f t="shared" ca="1" si="2"/>
        <v>#REF!</v>
      </c>
      <c r="N28" s="620" t="e">
        <f t="shared" ref="N28" ca="1" si="14">H28</f>
        <v>#REF!</v>
      </c>
      <c r="O28" s="628">
        <v>0</v>
      </c>
      <c r="P28" s="628"/>
      <c r="Q28" s="628"/>
      <c r="R28" s="628"/>
      <c r="S28" s="628" t="e">
        <f ca="1">M28</f>
        <v>#REF!</v>
      </c>
      <c r="T28" s="642"/>
      <c r="U28" s="621"/>
      <c r="V28" s="621"/>
      <c r="W28" s="685"/>
      <c r="X28" s="685"/>
    </row>
    <row r="29" spans="1:24" ht="12.4" customHeight="1" x14ac:dyDescent="0.2">
      <c r="A29" s="624"/>
      <c r="B29" s="598">
        <v>611</v>
      </c>
      <c r="C29" s="1119" t="str">
        <f>VLOOKUP(B29,'PLAN CONT'!$B$3:$C$1425,2,0)</f>
        <v>Mercaderías</v>
      </c>
      <c r="D29" s="1120"/>
      <c r="E29" s="680">
        <f ca="1">SUMIF('LIBRO DIARIO'!$G$9:$K$867,B29,'LIBRO DIARIO'!$J$9:$J$867)</f>
        <v>0</v>
      </c>
      <c r="F29" s="681" t="e">
        <f ca="1">SUMIF('LIBRO DIARIO'!$G$9:$K$867,B29,'LIBRO DIARIO'!$K$9:$K$867)</f>
        <v>#REF!</v>
      </c>
      <c r="G29" s="626" t="e">
        <f t="shared" ca="1" si="0"/>
        <v>#REF!</v>
      </c>
      <c r="H29" s="626" t="e">
        <f t="shared" ca="1" si="1"/>
        <v>#REF!</v>
      </c>
      <c r="I29" s="620"/>
      <c r="J29" s="620"/>
      <c r="K29" s="620">
        <f ca="1">L40</f>
        <v>109000</v>
      </c>
      <c r="L29" s="620"/>
      <c r="M29" s="620"/>
      <c r="N29" s="620" t="e">
        <f ca="1">H29-K29</f>
        <v>#REF!</v>
      </c>
      <c r="O29" s="628">
        <v>0</v>
      </c>
      <c r="P29" s="628"/>
      <c r="Q29" s="628"/>
      <c r="R29" s="628"/>
      <c r="S29" s="628"/>
      <c r="T29" s="642" t="e">
        <f ca="1">N29</f>
        <v>#REF!</v>
      </c>
      <c r="U29" s="621"/>
      <c r="V29" s="621"/>
      <c r="W29" s="685"/>
      <c r="X29" s="685"/>
    </row>
    <row r="30" spans="1:24" ht="12.4" customHeight="1" x14ac:dyDescent="0.2">
      <c r="A30" s="624"/>
      <c r="B30" s="598">
        <v>621</v>
      </c>
      <c r="C30" s="625" t="str">
        <f>VLOOKUP(B30,'PLAN CONT'!$B$3:$C$1425,2,0)</f>
        <v>Remuneraciones</v>
      </c>
      <c r="D30" s="625"/>
      <c r="E30" s="680">
        <f ca="1">SUMIF('LIBRO DIARIO'!$G$9:$K$867,B30,'LIBRO DIARIO'!$J$9:$J$867)</f>
        <v>70900</v>
      </c>
      <c r="F30" s="681">
        <f ca="1">SUMIF('LIBRO DIARIO'!$G$9:$K$867,B30,'LIBRO DIARIO'!$K$9:$K$867)</f>
        <v>0</v>
      </c>
      <c r="G30" s="626">
        <f t="shared" ca="1" si="0"/>
        <v>70900</v>
      </c>
      <c r="H30" s="626">
        <f t="shared" ca="1" si="1"/>
        <v>0</v>
      </c>
      <c r="I30" s="620"/>
      <c r="J30" s="620"/>
      <c r="K30" s="620"/>
      <c r="L30" s="620"/>
      <c r="M30" s="620">
        <f ca="1">G30</f>
        <v>70900</v>
      </c>
      <c r="N30" s="620">
        <f ca="1">H30</f>
        <v>0</v>
      </c>
      <c r="O30" s="628">
        <v>0</v>
      </c>
      <c r="P30" s="628"/>
      <c r="Q30" s="628"/>
      <c r="R30" s="628"/>
      <c r="S30" s="628">
        <f t="shared" ref="S30:S39" ca="1" si="15">M30</f>
        <v>70900</v>
      </c>
      <c r="T30" s="642"/>
      <c r="U30" s="621"/>
      <c r="V30" s="621"/>
      <c r="W30" s="685"/>
      <c r="X30" s="685"/>
    </row>
    <row r="31" spans="1:24" ht="12.4" customHeight="1" x14ac:dyDescent="0.2">
      <c r="A31" s="624"/>
      <c r="B31" s="598">
        <v>627</v>
      </c>
      <c r="C31" s="625" t="str">
        <f>VLOOKUP(B31,'PLAN CONT'!$B$3:$C$1425,2,0)</f>
        <v>Seguridad y previsión social</v>
      </c>
      <c r="D31" s="625"/>
      <c r="E31" s="680">
        <f ca="1">SUMIF('LIBRO DIARIO'!$G$9:$K$867,B31,'LIBRO DIARIO'!$J$9:$J$867)</f>
        <v>5400</v>
      </c>
      <c r="F31" s="681">
        <f ca="1">SUMIF('LIBRO DIARIO'!$G$9:$K$867,B31,'LIBRO DIARIO'!$K$9:$K$867)</f>
        <v>0</v>
      </c>
      <c r="G31" s="626">
        <f t="shared" ca="1" si="0"/>
        <v>5400</v>
      </c>
      <c r="H31" s="626">
        <f t="shared" ca="1" si="1"/>
        <v>0</v>
      </c>
      <c r="I31" s="620"/>
      <c r="J31" s="620"/>
      <c r="K31" s="620"/>
      <c r="L31" s="620"/>
      <c r="M31" s="620">
        <f t="shared" ref="M31:M39" ca="1" si="16">G31</f>
        <v>5400</v>
      </c>
      <c r="N31" s="620">
        <f t="shared" ref="N31:N41" ca="1" si="17">H31</f>
        <v>0</v>
      </c>
      <c r="O31" s="628">
        <v>0</v>
      </c>
      <c r="P31" s="628"/>
      <c r="Q31" s="628"/>
      <c r="R31" s="628"/>
      <c r="S31" s="628">
        <f t="shared" ca="1" si="15"/>
        <v>5400</v>
      </c>
      <c r="T31" s="642"/>
      <c r="U31" s="621"/>
      <c r="V31" s="621"/>
      <c r="W31" s="685"/>
      <c r="X31" s="685"/>
    </row>
    <row r="32" spans="1:24" ht="12.4" customHeight="1" x14ac:dyDescent="0.2">
      <c r="A32" s="624"/>
      <c r="B32" s="598">
        <v>629</v>
      </c>
      <c r="C32" s="625" t="str">
        <f>VLOOKUP(B32,'PLAN CONT'!$B$3:$C$1425,2,0)</f>
        <v>Beneficios sociales de los trabajadores</v>
      </c>
      <c r="D32" s="625"/>
      <c r="E32" s="680">
        <f ca="1">SUMIF('LIBRO DIARIO'!$G$9:$K$867,B32,'LIBRO DIARIO'!$J$9:$J$867)</f>
        <v>5191.6710555555546</v>
      </c>
      <c r="F32" s="681">
        <f ca="1">SUMIF('LIBRO DIARIO'!$G$9:$K$867,B32,'LIBRO DIARIO'!$K$9:$K$867)</f>
        <v>0</v>
      </c>
      <c r="G32" s="626">
        <f t="shared" ca="1" si="0"/>
        <v>5191.6710555555546</v>
      </c>
      <c r="H32" s="626">
        <f t="shared" ca="1" si="1"/>
        <v>0</v>
      </c>
      <c r="I32" s="620"/>
      <c r="J32" s="620"/>
      <c r="K32" s="620"/>
      <c r="L32" s="620">
        <v>0</v>
      </c>
      <c r="M32" s="620">
        <f t="shared" ca="1" si="16"/>
        <v>5191.6710555555546</v>
      </c>
      <c r="N32" s="620">
        <f t="shared" ca="1" si="17"/>
        <v>0</v>
      </c>
      <c r="O32" s="628">
        <v>0</v>
      </c>
      <c r="P32" s="628"/>
      <c r="Q32" s="628"/>
      <c r="R32" s="628"/>
      <c r="S32" s="628">
        <f t="shared" ca="1" si="15"/>
        <v>5191.6710555555546</v>
      </c>
      <c r="T32" s="642"/>
      <c r="U32" s="621"/>
      <c r="V32" s="621"/>
      <c r="W32" s="685"/>
      <c r="X32" s="685"/>
    </row>
    <row r="33" spans="1:24" ht="12.4" customHeight="1" x14ac:dyDescent="0.2">
      <c r="A33" s="624"/>
      <c r="B33" s="598">
        <v>632</v>
      </c>
      <c r="C33" s="625" t="str">
        <f>VLOOKUP(B33,'PLAN CONT'!$B$3:$C$1425,2,0)</f>
        <v>Honorarios, comisiones y corretajes</v>
      </c>
      <c r="D33" s="625"/>
      <c r="E33" s="680">
        <f ca="1">SUMIF('LIBRO DIARIO'!$G$9:$K$867,B33,'LIBRO DIARIO'!$J$9:$J$867)</f>
        <v>6000</v>
      </c>
      <c r="F33" s="681">
        <f ca="1">SUMIF('LIBRO DIARIO'!$G$9:$K$867,B33,'LIBRO DIARIO'!$K$9:$K$867)</f>
        <v>0</v>
      </c>
      <c r="G33" s="626">
        <f t="shared" ca="1" si="0"/>
        <v>6000</v>
      </c>
      <c r="H33" s="626">
        <f t="shared" ca="1" si="1"/>
        <v>0</v>
      </c>
      <c r="I33" s="620"/>
      <c r="J33" s="620"/>
      <c r="K33" s="620"/>
      <c r="L33" s="620"/>
      <c r="M33" s="620">
        <f t="shared" ca="1" si="16"/>
        <v>6000</v>
      </c>
      <c r="N33" s="620">
        <f t="shared" ca="1" si="17"/>
        <v>0</v>
      </c>
      <c r="O33" s="628">
        <v>0</v>
      </c>
      <c r="P33" s="628"/>
      <c r="Q33" s="628"/>
      <c r="R33" s="628"/>
      <c r="S33" s="628">
        <f t="shared" ca="1" si="15"/>
        <v>6000</v>
      </c>
      <c r="T33" s="642"/>
      <c r="U33" s="621"/>
      <c r="V33" s="621"/>
      <c r="W33" s="685"/>
      <c r="X33" s="685"/>
    </row>
    <row r="34" spans="1:24" ht="12.4" customHeight="1" x14ac:dyDescent="0.2">
      <c r="A34" s="624"/>
      <c r="B34" s="598">
        <v>635</v>
      </c>
      <c r="C34" s="1119" t="str">
        <f>VLOOKUP(B34,'PLAN CONT'!$B$3:$C$1425,2,0)</f>
        <v>Alquileres</v>
      </c>
      <c r="D34" s="1120"/>
      <c r="E34" s="680" t="e">
        <f ca="1">SUMIF('LIBRO DIARIO'!$G$9:$K$867,B34,'LIBRO DIARIO'!$J$9:$J$867)</f>
        <v>#REF!</v>
      </c>
      <c r="F34" s="681">
        <f ca="1">SUMIF('LIBRO DIARIO'!$G$9:$K$867,B34,'LIBRO DIARIO'!$K$9:$K$867)</f>
        <v>0</v>
      </c>
      <c r="G34" s="626" t="e">
        <f t="shared" ca="1" si="0"/>
        <v>#REF!</v>
      </c>
      <c r="H34" s="626" t="e">
        <f t="shared" ca="1" si="1"/>
        <v>#REF!</v>
      </c>
      <c r="I34" s="620"/>
      <c r="J34" s="620"/>
      <c r="K34" s="620"/>
      <c r="L34" s="620"/>
      <c r="M34" s="620" t="e">
        <f t="shared" ca="1" si="16"/>
        <v>#REF!</v>
      </c>
      <c r="N34" s="620" t="e">
        <f t="shared" ca="1" si="17"/>
        <v>#REF!</v>
      </c>
      <c r="O34" s="628">
        <v>0</v>
      </c>
      <c r="P34" s="628"/>
      <c r="Q34" s="628"/>
      <c r="R34" s="628"/>
      <c r="S34" s="628" t="e">
        <f t="shared" ca="1" si="15"/>
        <v>#REF!</v>
      </c>
      <c r="T34" s="642"/>
      <c r="U34" s="621"/>
      <c r="V34" s="621"/>
      <c r="W34" s="685"/>
      <c r="X34" s="685"/>
    </row>
    <row r="35" spans="1:24" ht="12.4" customHeight="1" x14ac:dyDescent="0.2">
      <c r="A35" s="624"/>
      <c r="B35" s="598">
        <v>636</v>
      </c>
      <c r="C35" s="631" t="str">
        <f>VLOOKUP(B35,'PLAN CONT'!$B$3:$C$1425,2,0)</f>
        <v>Servicios básicos</v>
      </c>
      <c r="D35" s="631"/>
      <c r="E35" s="680" t="e">
        <f ca="1">SUMIF('LIBRO DIARIO'!$G$9:$K$867,B35,'LIBRO DIARIO'!$J$9:$J$867)</f>
        <v>#REF!</v>
      </c>
      <c r="F35" s="681">
        <f ca="1">SUMIF('LIBRO DIARIO'!$G$9:$K$867,B35,'LIBRO DIARIO'!$K$9:$K$867)</f>
        <v>0</v>
      </c>
      <c r="G35" s="626" t="e">
        <f t="shared" ca="1" si="0"/>
        <v>#REF!</v>
      </c>
      <c r="H35" s="626" t="e">
        <f t="shared" ca="1" si="1"/>
        <v>#REF!</v>
      </c>
      <c r="I35" s="620"/>
      <c r="J35" s="620"/>
      <c r="K35" s="620"/>
      <c r="L35" s="620"/>
      <c r="M35" s="620" t="e">
        <f t="shared" ca="1" si="16"/>
        <v>#REF!</v>
      </c>
      <c r="N35" s="620" t="e">
        <f t="shared" ca="1" si="17"/>
        <v>#REF!</v>
      </c>
      <c r="O35" s="628">
        <v>0</v>
      </c>
      <c r="P35" s="628"/>
      <c r="Q35" s="628"/>
      <c r="R35" s="628"/>
      <c r="S35" s="628" t="e">
        <f t="shared" ca="1" si="15"/>
        <v>#REF!</v>
      </c>
      <c r="T35" s="642"/>
      <c r="U35" s="621"/>
      <c r="V35" s="621"/>
      <c r="W35" s="685"/>
      <c r="X35" s="685"/>
    </row>
    <row r="36" spans="1:24" ht="12.4" customHeight="1" x14ac:dyDescent="0.2">
      <c r="A36" s="624"/>
      <c r="B36" s="598">
        <v>641</v>
      </c>
      <c r="C36" s="631" t="str">
        <f>VLOOKUP(B36,'PLAN CONT'!$B$3:$C$1425,2,0)</f>
        <v>Impuesto general a las ventas</v>
      </c>
      <c r="D36" s="631"/>
      <c r="E36" s="680" t="e">
        <f ca="1">SUMIF('LIBRO DIARIO'!$G$9:$K$867,B36,'LIBRO DIARIO'!$J$9:$J$867)</f>
        <v>#REF!</v>
      </c>
      <c r="F36" s="681">
        <f ca="1">SUMIF('LIBRO DIARIO'!$G$9:$K$867,B36,'LIBRO DIARIO'!$K$9:$K$867)</f>
        <v>0</v>
      </c>
      <c r="G36" s="626" t="e">
        <f t="shared" ca="1" si="0"/>
        <v>#REF!</v>
      </c>
      <c r="H36" s="626" t="e">
        <f t="shared" ca="1" si="1"/>
        <v>#REF!</v>
      </c>
      <c r="I36" s="620"/>
      <c r="J36" s="620"/>
      <c r="K36" s="620"/>
      <c r="L36" s="620"/>
      <c r="M36" s="620" t="e">
        <f t="shared" ca="1" si="16"/>
        <v>#REF!</v>
      </c>
      <c r="N36" s="620" t="e">
        <f t="shared" ca="1" si="17"/>
        <v>#REF!</v>
      </c>
      <c r="O36" s="628">
        <v>0</v>
      </c>
      <c r="P36" s="628"/>
      <c r="Q36" s="628"/>
      <c r="R36" s="628"/>
      <c r="S36" s="628" t="e">
        <f t="shared" ca="1" si="15"/>
        <v>#REF!</v>
      </c>
      <c r="T36" s="642"/>
      <c r="U36" s="621"/>
      <c r="V36" s="621"/>
      <c r="W36" s="685"/>
      <c r="X36" s="685"/>
    </row>
    <row r="37" spans="1:24" ht="12.4" customHeight="1" x14ac:dyDescent="0.2">
      <c r="A37" s="624"/>
      <c r="B37" s="598">
        <v>659</v>
      </c>
      <c r="C37" s="631" t="str">
        <f>VLOOKUP(B37,'PLAN CONT'!$B$3:$C$1425,2,0)</f>
        <v>Otros gastos de gestión</v>
      </c>
      <c r="D37" s="631"/>
      <c r="E37" s="680" t="e">
        <f ca="1">SUMIF('LIBRO DIARIO'!$G$9:$K$867,B37,'LIBRO DIARIO'!$J$9:$J$867)</f>
        <v>#REF!</v>
      </c>
      <c r="F37" s="681">
        <f ca="1">SUMIF('LIBRO DIARIO'!$G$9:$K$867,B37,'LIBRO DIARIO'!$K$9:$K$867)</f>
        <v>0</v>
      </c>
      <c r="G37" s="626" t="e">
        <f t="shared" ca="1" si="0"/>
        <v>#REF!</v>
      </c>
      <c r="H37" s="626" t="e">
        <f t="shared" ca="1" si="1"/>
        <v>#REF!</v>
      </c>
      <c r="I37" s="620"/>
      <c r="J37" s="620"/>
      <c r="K37" s="620"/>
      <c r="L37" s="620"/>
      <c r="M37" s="620" t="e">
        <f t="shared" ca="1" si="16"/>
        <v>#REF!</v>
      </c>
      <c r="N37" s="620" t="e">
        <f t="shared" ca="1" si="17"/>
        <v>#REF!</v>
      </c>
      <c r="O37" s="628">
        <v>0</v>
      </c>
      <c r="P37" s="628"/>
      <c r="Q37" s="628"/>
      <c r="R37" s="628"/>
      <c r="S37" s="628" t="e">
        <f t="shared" ca="1" si="15"/>
        <v>#REF!</v>
      </c>
      <c r="T37" s="642"/>
      <c r="U37" s="621"/>
      <c r="V37" s="621"/>
      <c r="W37" s="685"/>
      <c r="X37" s="685"/>
    </row>
    <row r="38" spans="1:24" ht="12.4" customHeight="1" x14ac:dyDescent="0.2">
      <c r="A38" s="624"/>
      <c r="B38" s="598">
        <v>673</v>
      </c>
      <c r="C38" s="631" t="str">
        <f>VLOOKUP(B38,'PLAN CONT'!$B$3:$C$1425,2,0)</f>
        <v>Intereses por préstamos y otras obligaciones</v>
      </c>
      <c r="D38" s="631"/>
      <c r="E38" s="680">
        <f ca="1">SUMIF('LIBRO DIARIO'!$G$9:$K$867,B38,'LIBRO DIARIO'!$J$9:$J$867)</f>
        <v>1430</v>
      </c>
      <c r="F38" s="681">
        <f ca="1">SUMIF('LIBRO DIARIO'!$G$9:$K$867,B38,'LIBRO DIARIO'!$K$9:$K$867)</f>
        <v>0</v>
      </c>
      <c r="G38" s="626">
        <f t="shared" ca="1" si="0"/>
        <v>1430</v>
      </c>
      <c r="H38" s="626">
        <f t="shared" ca="1" si="1"/>
        <v>0</v>
      </c>
      <c r="I38" s="620"/>
      <c r="J38" s="620"/>
      <c r="K38" s="620"/>
      <c r="L38" s="620"/>
      <c r="M38" s="620">
        <f t="shared" ca="1" si="16"/>
        <v>1430</v>
      </c>
      <c r="N38" s="620">
        <f t="shared" ca="1" si="17"/>
        <v>0</v>
      </c>
      <c r="O38" s="628">
        <v>0</v>
      </c>
      <c r="P38" s="628"/>
      <c r="Q38" s="628"/>
      <c r="R38" s="628"/>
      <c r="S38" s="628">
        <f t="shared" ca="1" si="15"/>
        <v>1430</v>
      </c>
      <c r="T38" s="642"/>
      <c r="U38" s="621"/>
      <c r="V38" s="621"/>
      <c r="W38" s="685"/>
      <c r="X38" s="685"/>
    </row>
    <row r="39" spans="1:24" ht="12.4" customHeight="1" x14ac:dyDescent="0.2">
      <c r="A39" s="624"/>
      <c r="B39" s="598">
        <v>681</v>
      </c>
      <c r="C39" s="1119" t="str">
        <f>VLOOKUP(B39,'PLAN CONT'!$B$3:$C$1425,2,0)</f>
        <v>Depreciación</v>
      </c>
      <c r="D39" s="1120"/>
      <c r="E39" s="680" t="e">
        <f ca="1">SUMIF('LIBRO DIARIO'!$G$9:$K$867,B39,'LIBRO DIARIO'!$J$9:$J$867)</f>
        <v>#REF!</v>
      </c>
      <c r="F39" s="681">
        <f ca="1">SUMIF('LIBRO DIARIO'!$G$9:$K$867,B39,'LIBRO DIARIO'!$K$9:$K$867)</f>
        <v>0</v>
      </c>
      <c r="G39" s="626" t="e">
        <f t="shared" ca="1" si="0"/>
        <v>#REF!</v>
      </c>
      <c r="H39" s="626" t="e">
        <f t="shared" ca="1" si="1"/>
        <v>#REF!</v>
      </c>
      <c r="I39" s="620"/>
      <c r="J39" s="620"/>
      <c r="K39" s="620"/>
      <c r="L39" s="620"/>
      <c r="M39" s="620" t="e">
        <f t="shared" ca="1" si="16"/>
        <v>#REF!</v>
      </c>
      <c r="N39" s="620" t="e">
        <f t="shared" ca="1" si="17"/>
        <v>#REF!</v>
      </c>
      <c r="O39" s="628">
        <v>0</v>
      </c>
      <c r="P39" s="628"/>
      <c r="Q39" s="628"/>
      <c r="R39" s="628"/>
      <c r="S39" s="628" t="e">
        <f t="shared" ca="1" si="15"/>
        <v>#REF!</v>
      </c>
      <c r="T39" s="642"/>
      <c r="U39" s="621"/>
      <c r="V39" s="621"/>
      <c r="W39" s="685"/>
      <c r="X39" s="685"/>
    </row>
    <row r="40" spans="1:24" ht="12.4" customHeight="1" x14ac:dyDescent="0.2">
      <c r="A40" s="624"/>
      <c r="B40" s="598">
        <v>691</v>
      </c>
      <c r="C40" s="1119" t="str">
        <f>VLOOKUP(B40,'PLAN CONT'!$B$3:$C$1425,2,0)</f>
        <v>Mercaderías</v>
      </c>
      <c r="D40" s="1120"/>
      <c r="E40" s="680">
        <f ca="1">SUMIF('LIBRO DIARIO'!$G$9:$K$867,B40,'LIBRO DIARIO'!$J$9:$J$867)</f>
        <v>109000</v>
      </c>
      <c r="F40" s="681">
        <f ca="1">SUMIF('LIBRO DIARIO'!$G$9:$K$867,B40,'LIBRO DIARIO'!$K$9:$K$867)</f>
        <v>0</v>
      </c>
      <c r="G40" s="626">
        <f t="shared" ca="1" si="0"/>
        <v>109000</v>
      </c>
      <c r="H40" s="626">
        <f t="shared" ca="1" si="1"/>
        <v>0</v>
      </c>
      <c r="I40" s="620"/>
      <c r="J40" s="620"/>
      <c r="K40" s="620"/>
      <c r="L40" s="620">
        <f ca="1">G40</f>
        <v>109000</v>
      </c>
      <c r="M40" s="620"/>
      <c r="N40" s="620">
        <f ca="1">H40</f>
        <v>0</v>
      </c>
      <c r="O40" s="628">
        <v>0</v>
      </c>
      <c r="P40" s="628"/>
      <c r="Q40" s="628">
        <f ca="1">G40</f>
        <v>109000</v>
      </c>
      <c r="R40" s="628">
        <v>0</v>
      </c>
      <c r="S40" s="628"/>
      <c r="T40" s="642"/>
      <c r="U40" s="621"/>
      <c r="V40" s="621"/>
      <c r="W40" s="685"/>
      <c r="X40" s="685"/>
    </row>
    <row r="41" spans="1:24" ht="12.4" customHeight="1" x14ac:dyDescent="0.2">
      <c r="A41" s="624"/>
      <c r="B41" s="598">
        <v>701</v>
      </c>
      <c r="C41" s="1119" t="str">
        <f>VLOOKUP(B41,'PLAN CONT'!$B$3:$C$1425,2,0)</f>
        <v>Mercaderías</v>
      </c>
      <c r="D41" s="1120"/>
      <c r="E41" s="680">
        <f ca="1">SUMIF('LIBRO DIARIO'!$G$9:$K$867,B41,'LIBRO DIARIO'!$J$9:$J$867)</f>
        <v>0</v>
      </c>
      <c r="F41" s="681" t="e">
        <f ca="1">SUMIF('LIBRO DIARIO'!$G$9:$K$867,B41,'LIBRO DIARIO'!$K$9:$K$867)</f>
        <v>#REF!</v>
      </c>
      <c r="G41" s="626" t="e">
        <f t="shared" ca="1" si="0"/>
        <v>#REF!</v>
      </c>
      <c r="H41" s="626" t="e">
        <f t="shared" ca="1" si="1"/>
        <v>#REF!</v>
      </c>
      <c r="I41" s="620"/>
      <c r="J41" s="620"/>
      <c r="K41" s="620"/>
      <c r="L41" s="620"/>
      <c r="M41" s="620"/>
      <c r="N41" s="620" t="e">
        <f t="shared" ca="1" si="17"/>
        <v>#REF!</v>
      </c>
      <c r="O41" s="628">
        <v>0</v>
      </c>
      <c r="P41" s="628"/>
      <c r="Q41" s="628"/>
      <c r="R41" s="628" t="e">
        <f ca="1">N41</f>
        <v>#REF!</v>
      </c>
      <c r="S41" s="628"/>
      <c r="T41" s="642" t="e">
        <f ca="1">R41</f>
        <v>#REF!</v>
      </c>
      <c r="U41" s="621"/>
      <c r="V41" s="621"/>
      <c r="W41" s="685"/>
      <c r="X41" s="685"/>
    </row>
    <row r="42" spans="1:24" ht="12.4" customHeight="1" x14ac:dyDescent="0.2">
      <c r="A42" s="624"/>
      <c r="B42" s="598">
        <v>791</v>
      </c>
      <c r="C42" s="631" t="str">
        <f>VLOOKUP(B42,'PLAN CONT'!$B$3:$C$1425,2,0)</f>
        <v>Cargas imputables a cuentas de costos y gastos</v>
      </c>
      <c r="D42" s="631"/>
      <c r="E42" s="680">
        <v>0</v>
      </c>
      <c r="F42" s="681" t="e">
        <f ca="1">SUMIF('LIBRO DIARIO'!$G$9:$K$867,B42,'LIBRO DIARIO'!$K$9:$K$867)</f>
        <v>#REF!</v>
      </c>
      <c r="G42" s="626" t="e">
        <f t="shared" ca="1" si="0"/>
        <v>#REF!</v>
      </c>
      <c r="H42" s="626" t="e">
        <f t="shared" ca="1" si="1"/>
        <v>#REF!</v>
      </c>
      <c r="I42" s="620"/>
      <c r="J42" s="620"/>
      <c r="K42" s="620" t="e">
        <f ca="1">L54+L53+L52+L51+L50+L49+L48+L47+L46+L45+L44+L43</f>
        <v>#REF!</v>
      </c>
      <c r="L42" s="620"/>
      <c r="M42" s="620" t="e">
        <f ca="1">G42</f>
        <v>#REF!</v>
      </c>
      <c r="N42" s="620">
        <v>0</v>
      </c>
      <c r="O42" s="628">
        <v>0</v>
      </c>
      <c r="P42" s="628"/>
      <c r="Q42" s="628"/>
      <c r="R42" s="628"/>
      <c r="S42" s="628"/>
      <c r="T42" s="642"/>
      <c r="U42" s="621"/>
      <c r="V42" s="621"/>
      <c r="W42" s="685"/>
      <c r="X42" s="685"/>
    </row>
    <row r="43" spans="1:24" ht="12.4" customHeight="1" x14ac:dyDescent="0.2">
      <c r="A43" s="624"/>
      <c r="B43" s="598">
        <v>942</v>
      </c>
      <c r="C43" s="631" t="str">
        <f>VLOOKUP(B43,'PLAN CONT'!$B$3:$C$1425,2,0)</f>
        <v>GASTOS DE PERSONAL, DIRECTORES Y GERENTES</v>
      </c>
      <c r="D43" s="631"/>
      <c r="E43" s="680">
        <f ca="1">SUMIF('LIBRO DIARIO'!$G$9:$K$867,B43,'LIBRO DIARIO'!$J$9:$J$867)</f>
        <v>24464.997983333331</v>
      </c>
      <c r="F43" s="681">
        <f ca="1">SUMIF('LIBRO DIARIO'!$G$9:$K$867,B43,'LIBRO DIARIO'!$K$9:$K$867)</f>
        <v>0</v>
      </c>
      <c r="G43" s="626">
        <f t="shared" ca="1" si="0"/>
        <v>24464.997983333331</v>
      </c>
      <c r="H43" s="626">
        <f t="shared" ca="1" si="1"/>
        <v>0</v>
      </c>
      <c r="I43" s="620"/>
      <c r="J43" s="620"/>
      <c r="K43" s="620"/>
      <c r="L43" s="620">
        <f t="shared" ref="L43:L54" ca="1" si="18">G43</f>
        <v>24464.997983333331</v>
      </c>
      <c r="M43" s="620">
        <f ca="1">G43-L43</f>
        <v>0</v>
      </c>
      <c r="N43" s="620">
        <f t="shared" ref="N43:P56" ca="1" si="19">H43</f>
        <v>0</v>
      </c>
      <c r="O43" s="628">
        <v>0</v>
      </c>
      <c r="P43" s="628"/>
      <c r="Q43" s="628">
        <f t="shared" ref="Q43:Q49" ca="1" si="20">G43</f>
        <v>24464.997983333331</v>
      </c>
      <c r="R43" s="628"/>
      <c r="S43" s="628"/>
      <c r="T43" s="642"/>
      <c r="U43" s="621"/>
      <c r="V43" s="621"/>
      <c r="W43" s="621"/>
      <c r="X43" s="621"/>
    </row>
    <row r="44" spans="1:24" ht="12.4" customHeight="1" x14ac:dyDescent="0.2">
      <c r="A44" s="624"/>
      <c r="B44" s="598">
        <v>943</v>
      </c>
      <c r="C44" s="631" t="str">
        <f>VLOOKUP(B44,'PLAN CONT'!$B$3:$C$1425,2,0)</f>
        <v>GASTO DE SERVICIOS</v>
      </c>
      <c r="D44" s="631"/>
      <c r="E44" s="680" t="e">
        <f ca="1">SUMIF('LIBRO DIARIO'!$G$9:$K$867,B44,'LIBRO DIARIO'!$J$9:$J$867)</f>
        <v>#REF!</v>
      </c>
      <c r="F44" s="681">
        <f ca="1">SUMIF('LIBRO DIARIO'!$G$9:$K$867,B44,'LIBRO DIARIO'!$K$9:$K$867)</f>
        <v>0</v>
      </c>
      <c r="G44" s="626" t="e">
        <f t="shared" ca="1" si="0"/>
        <v>#REF!</v>
      </c>
      <c r="H44" s="626" t="e">
        <f t="shared" ca="1" si="1"/>
        <v>#REF!</v>
      </c>
      <c r="I44" s="620"/>
      <c r="J44" s="620"/>
      <c r="K44" s="620"/>
      <c r="L44" s="620" t="e">
        <f t="shared" ca="1" si="18"/>
        <v>#REF!</v>
      </c>
      <c r="M44" s="620" t="e">
        <f t="shared" ref="M44:M46" ca="1" si="21">G44-L44</f>
        <v>#REF!</v>
      </c>
      <c r="N44" s="620" t="e">
        <f t="shared" ca="1" si="19"/>
        <v>#REF!</v>
      </c>
      <c r="O44" s="628">
        <v>0</v>
      </c>
      <c r="P44" s="628"/>
      <c r="Q44" s="628" t="e">
        <f t="shared" ca="1" si="20"/>
        <v>#REF!</v>
      </c>
      <c r="R44" s="628"/>
      <c r="S44" s="628"/>
      <c r="T44" s="642"/>
      <c r="U44" s="621"/>
      <c r="V44" s="621"/>
      <c r="W44" s="621"/>
      <c r="X44" s="621"/>
    </row>
    <row r="45" spans="1:24" ht="12.4" customHeight="1" x14ac:dyDescent="0.2">
      <c r="A45" s="624"/>
      <c r="B45" s="598">
        <v>944</v>
      </c>
      <c r="C45" s="625" t="str">
        <f>VLOOKUP(B45,'PLAN CONT'!$B$3:$C$1425,2,0)</f>
        <v>GASTO DE TRIBUTO</v>
      </c>
      <c r="D45" s="625"/>
      <c r="E45" s="680" t="e">
        <f ca="1">SUMIF('LIBRO DIARIO'!$G$9:$K$867,B45,'LIBRO DIARIO'!$J$9:$J$867)</f>
        <v>#REF!</v>
      </c>
      <c r="F45" s="681">
        <f ca="1">SUMIF('LIBRO DIARIO'!$G$9:$K$867,B45,'LIBRO DIARIO'!$K$9:$K$867)</f>
        <v>0</v>
      </c>
      <c r="G45" s="626" t="e">
        <f t="shared" ca="1" si="0"/>
        <v>#REF!</v>
      </c>
      <c r="H45" s="626" t="e">
        <f t="shared" ca="1" si="1"/>
        <v>#REF!</v>
      </c>
      <c r="I45" s="620"/>
      <c r="J45" s="620"/>
      <c r="K45" s="620"/>
      <c r="L45" s="620" t="e">
        <f t="shared" ca="1" si="18"/>
        <v>#REF!</v>
      </c>
      <c r="M45" s="620" t="e">
        <f t="shared" ca="1" si="21"/>
        <v>#REF!</v>
      </c>
      <c r="N45" s="620" t="e">
        <f t="shared" ca="1" si="19"/>
        <v>#REF!</v>
      </c>
      <c r="O45" s="628">
        <v>0</v>
      </c>
      <c r="P45" s="628"/>
      <c r="Q45" s="628" t="e">
        <f t="shared" ca="1" si="20"/>
        <v>#REF!</v>
      </c>
      <c r="R45" s="628"/>
      <c r="S45" s="628"/>
      <c r="T45" s="642"/>
      <c r="U45" s="621"/>
      <c r="V45" s="621"/>
      <c r="W45" s="621"/>
      <c r="X45" s="621"/>
    </row>
    <row r="46" spans="1:24" ht="12.4" customHeight="1" x14ac:dyDescent="0.2">
      <c r="A46" s="624"/>
      <c r="B46" s="598">
        <v>945</v>
      </c>
      <c r="C46" s="625" t="str">
        <f>VLOOKUP(B46,'PLAN CONT'!$B$3:$C$1425,2,0)</f>
        <v>GASTO DE GESTION</v>
      </c>
      <c r="D46" s="625"/>
      <c r="E46" s="680" t="e">
        <f ca="1">SUMIF('LIBRO DIARIO'!$G$9:$K$867,B46,'LIBRO DIARIO'!$J$9:$J$867)</f>
        <v>#REF!</v>
      </c>
      <c r="F46" s="681">
        <f ca="1">SUMIF('LIBRO DIARIO'!$G$9:$K$867,B46,'LIBRO DIARIO'!$K$9:$K$867)</f>
        <v>0</v>
      </c>
      <c r="G46" s="626" t="e">
        <f t="shared" ca="1" si="0"/>
        <v>#REF!</v>
      </c>
      <c r="H46" s="626" t="e">
        <f t="shared" ca="1" si="1"/>
        <v>#REF!</v>
      </c>
      <c r="I46" s="620"/>
      <c r="J46" s="620"/>
      <c r="K46" s="620"/>
      <c r="L46" s="620" t="e">
        <f t="shared" ca="1" si="18"/>
        <v>#REF!</v>
      </c>
      <c r="M46" s="620" t="e">
        <f t="shared" ca="1" si="21"/>
        <v>#REF!</v>
      </c>
      <c r="N46" s="620" t="e">
        <f t="shared" ca="1" si="19"/>
        <v>#REF!</v>
      </c>
      <c r="O46" s="628">
        <v>0</v>
      </c>
      <c r="P46" s="628"/>
      <c r="Q46" s="628" t="e">
        <f t="shared" ca="1" si="20"/>
        <v>#REF!</v>
      </c>
      <c r="R46" s="628"/>
      <c r="S46" s="628"/>
      <c r="T46" s="642"/>
      <c r="U46" s="621"/>
      <c r="V46" s="621"/>
      <c r="W46" s="621"/>
      <c r="X46" s="621"/>
    </row>
    <row r="47" spans="1:24" ht="12.4" customHeight="1" x14ac:dyDescent="0.2">
      <c r="A47" s="624"/>
      <c r="B47" s="598">
        <v>948</v>
      </c>
      <c r="C47" s="625" t="str">
        <f>VLOOKUP(B47,'PLAN CONT'!$B$3:$C$1425,2,0)</f>
        <v>GASTO DE VALUACION</v>
      </c>
      <c r="D47" s="625"/>
      <c r="E47" s="680" t="e">
        <f ca="1">SUMIF('LIBRO DIARIO'!$G$9:$K$867,B47,'LIBRO DIARIO'!$J$9:$J$867)</f>
        <v>#REF!</v>
      </c>
      <c r="F47" s="681">
        <f ca="1">SUMIF('LIBRO DIARIO'!$G$9:$K$867,B47,'LIBRO DIARIO'!$K$9:$K$867)</f>
        <v>0</v>
      </c>
      <c r="G47" s="626" t="e">
        <f t="shared" ca="1" si="0"/>
        <v>#REF!</v>
      </c>
      <c r="H47" s="626" t="e">
        <f t="shared" ca="1" si="1"/>
        <v>#REF!</v>
      </c>
      <c r="I47" s="620"/>
      <c r="J47" s="620"/>
      <c r="K47" s="620"/>
      <c r="L47" s="620" t="e">
        <f t="shared" ca="1" si="18"/>
        <v>#REF!</v>
      </c>
      <c r="M47" s="620"/>
      <c r="N47" s="620" t="e">
        <f t="shared" ca="1" si="19"/>
        <v>#REF!</v>
      </c>
      <c r="O47" s="628">
        <v>0</v>
      </c>
      <c r="P47" s="628"/>
      <c r="Q47" s="628" t="e">
        <f t="shared" ca="1" si="20"/>
        <v>#REF!</v>
      </c>
      <c r="R47" s="628"/>
      <c r="S47" s="628"/>
      <c r="T47" s="642"/>
      <c r="U47" s="621"/>
      <c r="V47" s="621"/>
      <c r="W47" s="621"/>
      <c r="X47" s="621"/>
    </row>
    <row r="48" spans="1:24" ht="12.4" customHeight="1" x14ac:dyDescent="0.2">
      <c r="A48" s="624"/>
      <c r="B48" s="598">
        <v>952</v>
      </c>
      <c r="C48" s="625" t="str">
        <f>VLOOKUP(B48,'PLAN CONT'!$B$3:$C$1425,2,0)</f>
        <v>GASTOS DE PERSONAL, DIRECTORES Y GERENTES</v>
      </c>
      <c r="D48" s="625"/>
      <c r="E48" s="680">
        <f ca="1">SUMIF('LIBRO DIARIO'!$G$9:$K$867,B48,'LIBRO DIARIO'!$J$9:$J$867)</f>
        <v>57085.005294444447</v>
      </c>
      <c r="F48" s="681">
        <f ca="1">SUMIF('LIBRO DIARIO'!$G$9:$K$867,B48,'LIBRO DIARIO'!$K$9:$K$867)</f>
        <v>0</v>
      </c>
      <c r="G48" s="626">
        <f t="shared" ca="1" si="0"/>
        <v>57085.005294444447</v>
      </c>
      <c r="H48" s="626">
        <f t="shared" ca="1" si="1"/>
        <v>0</v>
      </c>
      <c r="I48" s="620"/>
      <c r="J48" s="620"/>
      <c r="K48" s="620"/>
      <c r="L48" s="620">
        <f t="shared" ca="1" si="18"/>
        <v>57085.005294444447</v>
      </c>
      <c r="M48" s="620"/>
      <c r="N48" s="620">
        <f t="shared" ca="1" si="19"/>
        <v>0</v>
      </c>
      <c r="O48" s="628">
        <v>0</v>
      </c>
      <c r="P48" s="628"/>
      <c r="Q48" s="628">
        <f t="shared" ca="1" si="20"/>
        <v>57085.005294444447</v>
      </c>
      <c r="R48" s="628"/>
      <c r="S48" s="628"/>
      <c r="T48" s="642"/>
      <c r="U48" s="621"/>
      <c r="V48" s="621"/>
      <c r="W48" s="621"/>
      <c r="X48" s="621"/>
    </row>
    <row r="49" spans="1:24" ht="12.4" customHeight="1" x14ac:dyDescent="0.2">
      <c r="A49" s="624"/>
      <c r="B49" s="598">
        <v>953</v>
      </c>
      <c r="C49" s="625" t="str">
        <f>VLOOKUP(B49,'PLAN CONT'!$B$3:$C$1425,2,0)</f>
        <v>GASTO DE SERVICIOS</v>
      </c>
      <c r="D49" s="625"/>
      <c r="E49" s="680" t="e">
        <f ca="1">SUMIF('LIBRO DIARIO'!$G$9:$K$867,B49,'LIBRO DIARIO'!$J$9:$J$867)</f>
        <v>#REF!</v>
      </c>
      <c r="F49" s="681">
        <f ca="1">SUMIF('LIBRO DIARIO'!$G$9:$K$867,B49,'LIBRO DIARIO'!$K$9:$K$867)</f>
        <v>0</v>
      </c>
      <c r="G49" s="626" t="e">
        <f t="shared" ca="1" si="0"/>
        <v>#REF!</v>
      </c>
      <c r="H49" s="626" t="e">
        <f t="shared" ca="1" si="1"/>
        <v>#REF!</v>
      </c>
      <c r="I49" s="620"/>
      <c r="J49" s="620"/>
      <c r="K49" s="620"/>
      <c r="L49" s="620" t="e">
        <f t="shared" ca="1" si="18"/>
        <v>#REF!</v>
      </c>
      <c r="M49" s="620"/>
      <c r="N49" s="620" t="e">
        <f t="shared" ca="1" si="19"/>
        <v>#REF!</v>
      </c>
      <c r="O49" s="628">
        <v>0</v>
      </c>
      <c r="P49" s="628"/>
      <c r="Q49" s="628" t="e">
        <f t="shared" ca="1" si="20"/>
        <v>#REF!</v>
      </c>
      <c r="R49" s="628"/>
      <c r="S49" s="628"/>
      <c r="T49" s="642"/>
      <c r="U49" s="621"/>
      <c r="V49" s="621"/>
      <c r="W49" s="621"/>
      <c r="X49" s="621"/>
    </row>
    <row r="50" spans="1:24" ht="12.4" customHeight="1" x14ac:dyDescent="0.2">
      <c r="A50" s="624"/>
      <c r="B50" s="598">
        <v>954</v>
      </c>
      <c r="C50" s="625" t="str">
        <f>VLOOKUP(B50,'PLAN CONT'!$B$3:$C$1425,2,0)</f>
        <v>GASTOS POR TRIBUTOS - VENTAS</v>
      </c>
      <c r="D50" s="625"/>
      <c r="E50" s="680" t="e">
        <f ca="1">SUMIF('LIBRO DIARIO'!$G$9:$K$867,B50,'LIBRO DIARIO'!$J$9:$J$867)</f>
        <v>#REF!</v>
      </c>
      <c r="F50" s="681">
        <f ca="1">SUMIF('LIBRO DIARIO'!$G$9:$K$867,B50,'LIBRO DIARIO'!$K$9:$K$867)</f>
        <v>0</v>
      </c>
      <c r="G50" s="626" t="e">
        <f t="shared" ca="1" si="0"/>
        <v>#REF!</v>
      </c>
      <c r="H50" s="626" t="e">
        <f t="shared" ca="1" si="1"/>
        <v>#REF!</v>
      </c>
      <c r="I50" s="620"/>
      <c r="J50" s="620"/>
      <c r="K50" s="620"/>
      <c r="L50" s="620" t="e">
        <f t="shared" ca="1" si="18"/>
        <v>#REF!</v>
      </c>
      <c r="M50" s="620"/>
      <c r="N50" s="620" t="e">
        <f t="shared" ca="1" si="19"/>
        <v>#REF!</v>
      </c>
      <c r="O50" s="628">
        <v>0</v>
      </c>
      <c r="P50" s="628"/>
      <c r="Q50" s="628" t="e">
        <f ca="1">L50</f>
        <v>#REF!</v>
      </c>
      <c r="R50" s="628"/>
      <c r="S50" s="628"/>
      <c r="T50" s="642"/>
      <c r="U50" s="621"/>
      <c r="V50" s="621"/>
      <c r="W50" s="621"/>
      <c r="X50" s="621"/>
    </row>
    <row r="51" spans="1:24" ht="12.4" customHeight="1" x14ac:dyDescent="0.2">
      <c r="A51" s="624"/>
      <c r="B51" s="598">
        <v>955</v>
      </c>
      <c r="C51" s="625" t="str">
        <f>VLOOKUP(B51,'PLAN CONT'!$B$3:$C$1425,2,0)</f>
        <v>GASTO DE GESTION</v>
      </c>
      <c r="D51" s="625"/>
      <c r="E51" s="680" t="e">
        <f ca="1">SUMIF('LIBRO DIARIO'!$G$9:$K$867,B51,'LIBRO DIARIO'!$J$9:$J$867)</f>
        <v>#REF!</v>
      </c>
      <c r="F51" s="681">
        <f ca="1">SUMIF('LIBRO DIARIO'!$G$9:$K$867,B51,'LIBRO DIARIO'!$K$9:$K$867)</f>
        <v>0</v>
      </c>
      <c r="G51" s="626" t="e">
        <f t="shared" ca="1" si="0"/>
        <v>#REF!</v>
      </c>
      <c r="H51" s="626" t="e">
        <f t="shared" ca="1" si="1"/>
        <v>#REF!</v>
      </c>
      <c r="I51" s="620"/>
      <c r="J51" s="620"/>
      <c r="K51" s="620"/>
      <c r="L51" s="620" t="e">
        <f t="shared" ca="1" si="18"/>
        <v>#REF!</v>
      </c>
      <c r="M51" s="620"/>
      <c r="N51" s="620" t="e">
        <f t="shared" ca="1" si="19"/>
        <v>#REF!</v>
      </c>
      <c r="O51" s="628">
        <v>0</v>
      </c>
      <c r="P51" s="628"/>
      <c r="Q51" s="628" t="e">
        <f ca="1">G51</f>
        <v>#REF!</v>
      </c>
      <c r="R51" s="628"/>
      <c r="S51" s="628"/>
      <c r="T51" s="642"/>
      <c r="U51" s="621"/>
      <c r="V51" s="621"/>
      <c r="W51" s="621"/>
      <c r="X51" s="621"/>
    </row>
    <row r="52" spans="1:24" ht="12.4" customHeight="1" x14ac:dyDescent="0.2">
      <c r="A52" s="624"/>
      <c r="B52" s="598">
        <v>958</v>
      </c>
      <c r="C52" s="625" t="str">
        <f>VLOOKUP(B52,'PLAN CONT'!$B$3:$C$1425,2,0)</f>
        <v>GASTO DE VALUACION</v>
      </c>
      <c r="D52" s="625"/>
      <c r="E52" s="680" t="e">
        <f ca="1">SUMIF('LIBRO DIARIO'!$G$9:$K$867,B52,'LIBRO DIARIO'!$J$9:$J$867)</f>
        <v>#REF!</v>
      </c>
      <c r="F52" s="681">
        <f ca="1">SUMIF('LIBRO DIARIO'!$G$9:$K$867,B52,'LIBRO DIARIO'!$K$9:$K$867)</f>
        <v>0</v>
      </c>
      <c r="G52" s="626" t="e">
        <f t="shared" ca="1" si="0"/>
        <v>#REF!</v>
      </c>
      <c r="H52" s="626" t="e">
        <f t="shared" ca="1" si="1"/>
        <v>#REF!</v>
      </c>
      <c r="I52" s="620"/>
      <c r="J52" s="620"/>
      <c r="K52" s="620"/>
      <c r="L52" s="620" t="e">
        <f t="shared" ca="1" si="18"/>
        <v>#REF!</v>
      </c>
      <c r="M52" s="620"/>
      <c r="N52" s="620" t="e">
        <f t="shared" ca="1" si="19"/>
        <v>#REF!</v>
      </c>
      <c r="O52" s="620">
        <f t="shared" si="19"/>
        <v>0</v>
      </c>
      <c r="P52" s="629"/>
      <c r="Q52" s="628" t="e">
        <f ca="1">G52</f>
        <v>#REF!</v>
      </c>
      <c r="R52" s="628"/>
      <c r="S52" s="630"/>
      <c r="T52" s="642"/>
      <c r="U52" s="621"/>
      <c r="V52" s="621"/>
      <c r="W52" s="621"/>
      <c r="X52" s="621"/>
    </row>
    <row r="53" spans="1:24" ht="12.4" customHeight="1" x14ac:dyDescent="0.2">
      <c r="A53" s="624"/>
      <c r="B53" s="598">
        <v>974</v>
      </c>
      <c r="C53" s="625" t="str">
        <f>VLOOKUP(B53,'PLAN CONT'!$B$3:$C$1425,2,0)</f>
        <v>GASTOS POR TRIBUTO - ITF</v>
      </c>
      <c r="D53" s="625"/>
      <c r="E53" s="680">
        <f ca="1">SUMIF('LIBRO DIARIO'!$G$9:$K$867,B53,'LIBRO DIARIO'!$J$9:$J$867)</f>
        <v>0</v>
      </c>
      <c r="F53" s="681">
        <f ca="1">SUMIF('LIBRO DIARIO'!$G$9:$K$867,B53,'LIBRO DIARIO'!$K$9:$K$867)</f>
        <v>0</v>
      </c>
      <c r="G53" s="626">
        <f t="shared" ca="1" si="0"/>
        <v>0</v>
      </c>
      <c r="H53" s="626">
        <f t="shared" ca="1" si="1"/>
        <v>0</v>
      </c>
      <c r="I53" s="620"/>
      <c r="J53" s="620"/>
      <c r="K53" s="620"/>
      <c r="L53" s="620">
        <f t="shared" ca="1" si="18"/>
        <v>0</v>
      </c>
      <c r="M53" s="620"/>
      <c r="N53" s="620">
        <f t="shared" ca="1" si="19"/>
        <v>0</v>
      </c>
      <c r="O53" s="620">
        <f t="shared" si="19"/>
        <v>0</v>
      </c>
      <c r="P53" s="629"/>
      <c r="Q53" s="628">
        <f ca="1">G53</f>
        <v>0</v>
      </c>
      <c r="R53" s="628"/>
      <c r="S53" s="630"/>
      <c r="T53" s="642"/>
      <c r="U53" s="621"/>
      <c r="V53" s="621"/>
      <c r="W53" s="621"/>
      <c r="X53" s="621"/>
    </row>
    <row r="54" spans="1:24" ht="12.4" customHeight="1" x14ac:dyDescent="0.2">
      <c r="A54" s="624"/>
      <c r="B54" s="598">
        <v>977</v>
      </c>
      <c r="C54" s="625" t="str">
        <f>VLOOKUP(B54,'PLAN CONT'!$B$3:$C$1425,2,0)</f>
        <v>GASTOS FINANCIEROS</v>
      </c>
      <c r="D54" s="625"/>
      <c r="E54" s="626">
        <f ca="1">SUMIF('LIBRO DIARIO'!$G$9:$K$867,B54,'LIBRO DIARIO'!$J$9:$J$867)</f>
        <v>1430</v>
      </c>
      <c r="F54" s="627">
        <f ca="1">SUMIF('LIBRO DIARIO'!$G$9:$K$867,B54,'LIBRO DIARIO'!$K$9:$K$867)</f>
        <v>0</v>
      </c>
      <c r="G54" s="626">
        <f t="shared" ca="1" si="0"/>
        <v>1430</v>
      </c>
      <c r="H54" s="626">
        <f t="shared" ca="1" si="1"/>
        <v>0</v>
      </c>
      <c r="I54" s="620"/>
      <c r="J54" s="620"/>
      <c r="K54" s="620"/>
      <c r="L54" s="620">
        <f t="shared" ca="1" si="18"/>
        <v>1430</v>
      </c>
      <c r="M54" s="620"/>
      <c r="N54" s="620">
        <f t="shared" ca="1" si="19"/>
        <v>0</v>
      </c>
      <c r="O54" s="620">
        <f t="shared" si="19"/>
        <v>0</v>
      </c>
      <c r="P54" s="629"/>
      <c r="Q54" s="628">
        <f ca="1">G54</f>
        <v>1430</v>
      </c>
      <c r="R54" s="628"/>
      <c r="S54" s="628"/>
      <c r="T54" s="642"/>
      <c r="U54" s="621"/>
      <c r="V54" s="621"/>
      <c r="W54" s="621"/>
      <c r="X54" s="621"/>
    </row>
    <row r="55" spans="1:24" ht="12.4" customHeight="1" x14ac:dyDescent="0.2">
      <c r="A55" s="624"/>
      <c r="B55" s="607" t="s">
        <v>1073</v>
      </c>
      <c r="C55" s="625" t="str">
        <f>VLOOKUP(B55,'PLAN CONT'!$B$3:$C$1425,2,0)</f>
        <v>Activos realizables entregados en consignación</v>
      </c>
      <c r="D55" s="625"/>
      <c r="E55" s="626">
        <f ca="1">SUMIF('LIBRO DIARIO'!$G$9:$K$867,B55,'LIBRO DIARIO'!$J$9:$J$867)</f>
        <v>25000</v>
      </c>
      <c r="F55" s="627">
        <f ca="1">SUMIF('LIBRO DIARIO'!$G$9:$K$867,B55,'LIBRO DIARIO'!$K$9:$K$867)</f>
        <v>0</v>
      </c>
      <c r="G55" s="626">
        <f t="shared" ca="1" si="0"/>
        <v>25000</v>
      </c>
      <c r="H55" s="626">
        <f t="shared" ca="1" si="1"/>
        <v>0</v>
      </c>
      <c r="I55" s="620"/>
      <c r="J55" s="620"/>
      <c r="K55" s="620"/>
      <c r="L55" s="620"/>
      <c r="M55" s="620">
        <f ca="1">G55</f>
        <v>25000</v>
      </c>
      <c r="N55" s="620">
        <f t="shared" ca="1" si="19"/>
        <v>0</v>
      </c>
      <c r="O55" s="620">
        <f ca="1">M55</f>
        <v>25000</v>
      </c>
      <c r="P55" s="620">
        <f t="shared" si="19"/>
        <v>0</v>
      </c>
      <c r="Q55" s="628"/>
      <c r="R55" s="628"/>
      <c r="S55" s="628"/>
      <c r="T55" s="642"/>
      <c r="U55" s="621"/>
      <c r="V55" s="621"/>
      <c r="W55" s="618">
        <f ca="1">O55</f>
        <v>25000</v>
      </c>
      <c r="X55" s="621"/>
    </row>
    <row r="56" spans="1:24" x14ac:dyDescent="0.2">
      <c r="A56" s="624"/>
      <c r="B56" s="607" t="s">
        <v>1763</v>
      </c>
      <c r="C56" s="625" t="str">
        <f>VLOOKUP(B56,'PLAN CONT'!$B$3:$C$1425,2,0)</f>
        <v>Activo realizable entregados</v>
      </c>
      <c r="D56" s="625"/>
      <c r="E56" s="633">
        <f ca="1">SUMIF('LIBRO DIARIO'!$G$9:$K$867,B56,'LIBRO DIARIO'!$J$9:$J$867)</f>
        <v>0</v>
      </c>
      <c r="F56" s="634">
        <f ca="1">SUMIF('LIBRO DIARIO'!$G$9:$K$867,B56,'LIBRO DIARIO'!$K$9:$K$867)</f>
        <v>25000</v>
      </c>
      <c r="G56" s="633">
        <f t="shared" ca="1" si="0"/>
        <v>0</v>
      </c>
      <c r="H56" s="633">
        <f t="shared" ca="1" si="1"/>
        <v>25000</v>
      </c>
      <c r="I56" s="635"/>
      <c r="J56" s="635"/>
      <c r="K56" s="635"/>
      <c r="L56" s="635"/>
      <c r="M56" s="635"/>
      <c r="N56" s="635">
        <f t="shared" ca="1" si="19"/>
        <v>25000</v>
      </c>
      <c r="O56" s="620">
        <f t="shared" si="19"/>
        <v>0</v>
      </c>
      <c r="P56" s="620">
        <f ca="1">N56</f>
        <v>25000</v>
      </c>
      <c r="Q56" s="630"/>
      <c r="R56" s="628"/>
      <c r="S56" s="628"/>
      <c r="T56" s="642"/>
      <c r="U56" s="621"/>
      <c r="V56" s="621"/>
      <c r="W56" s="621"/>
      <c r="X56" s="618">
        <f ca="1">P56</f>
        <v>25000</v>
      </c>
    </row>
    <row r="57" spans="1:24" ht="13.5" thickBot="1" x14ac:dyDescent="0.25">
      <c r="A57" s="624"/>
      <c r="B57" s="621"/>
      <c r="C57" s="1117"/>
      <c r="D57" s="1121"/>
      <c r="E57" s="636" t="e">
        <f ca="1">SUM(E6:E56)</f>
        <v>#REF!</v>
      </c>
      <c r="F57" s="637" t="e">
        <f ca="1">SUM(F6:F56)</f>
        <v>#REF!</v>
      </c>
      <c r="G57" s="637" t="e">
        <f ca="1">SUM(G6:G56)</f>
        <v>#REF!</v>
      </c>
      <c r="H57" s="637" t="e">
        <f ca="1">SUM(H6:H56)</f>
        <v>#REF!</v>
      </c>
      <c r="I57" s="637">
        <f t="shared" ref="I57:J57" si="22">SUM(I6:I56)</f>
        <v>0</v>
      </c>
      <c r="J57" s="637">
        <f t="shared" si="22"/>
        <v>0</v>
      </c>
      <c r="K57" s="637" t="e">
        <f t="shared" ref="K57" ca="1" si="23">SUM(K6:K56)</f>
        <v>#REF!</v>
      </c>
      <c r="L57" s="637" t="e">
        <f t="shared" ref="L57" ca="1" si="24">SUM(L6:L56)</f>
        <v>#REF!</v>
      </c>
      <c r="M57" s="637" t="e">
        <f t="shared" ref="M57" ca="1" si="25">SUM(M6:M56)</f>
        <v>#REF!</v>
      </c>
      <c r="N57" s="638" t="e">
        <f t="shared" ref="N57" ca="1" si="26">SUM(N6:N56)</f>
        <v>#REF!</v>
      </c>
      <c r="O57" s="617" t="e">
        <f t="shared" ref="O57" ca="1" si="27">SUM(O6:O56)</f>
        <v>#REF!</v>
      </c>
      <c r="P57" s="618" t="e">
        <f t="shared" ref="P57" ca="1" si="28">SUM(P6:P56)</f>
        <v>#REF!</v>
      </c>
      <c r="Q57" s="618" t="e">
        <f t="shared" ref="Q57" ca="1" si="29">SUM(Q6:Q56)</f>
        <v>#REF!</v>
      </c>
      <c r="R57" s="618" t="e">
        <f t="shared" ref="R57" ca="1" si="30">SUM(R6:R56)</f>
        <v>#REF!</v>
      </c>
      <c r="S57" s="618" t="e">
        <f t="shared" ref="S57" ca="1" si="31">SUM(S6:S56)</f>
        <v>#REF!</v>
      </c>
      <c r="T57" s="643" t="e">
        <f t="shared" ref="T57" ca="1" si="32">SUM(T6:T56)</f>
        <v>#REF!</v>
      </c>
      <c r="U57" s="621"/>
      <c r="V57" s="621"/>
      <c r="W57" s="621"/>
      <c r="X57" s="621"/>
    </row>
    <row r="58" spans="1:24" ht="13.5" thickTop="1" x14ac:dyDescent="0.2">
      <c r="A58" s="624"/>
      <c r="B58" s="621">
        <v>89</v>
      </c>
      <c r="C58" s="625" t="str">
        <f>VLOOKUP(B58,'PLAN CONT'!$B$3:$C$1425,2,0)</f>
        <v>DETERMINACIÓN DEL RESULTADO DEL EJERCICIO</v>
      </c>
      <c r="D58" s="647"/>
      <c r="E58" s="632">
        <v>0</v>
      </c>
      <c r="F58" s="632"/>
      <c r="G58" s="632"/>
      <c r="H58" s="632"/>
      <c r="I58" s="632"/>
      <c r="J58" s="632"/>
      <c r="K58" s="619"/>
      <c r="L58" s="619"/>
      <c r="M58" s="619"/>
      <c r="N58" s="619"/>
      <c r="O58" s="635"/>
      <c r="P58" s="639" t="e">
        <f ca="1">O57-P57</f>
        <v>#REF!</v>
      </c>
      <c r="Q58" s="639" t="e">
        <f ca="1">R57-Q57</f>
        <v>#REF!</v>
      </c>
      <c r="R58" s="639"/>
      <c r="S58" s="639" t="e">
        <f ca="1">T57-S57</f>
        <v>#REF!</v>
      </c>
      <c r="T58" s="644"/>
      <c r="U58" s="618" t="e">
        <f ca="1">S58</f>
        <v>#REF!</v>
      </c>
      <c r="V58" s="621"/>
      <c r="W58" s="621"/>
      <c r="X58" s="621"/>
    </row>
    <row r="59" spans="1:24" ht="13.5" thickBot="1" x14ac:dyDescent="0.25">
      <c r="A59" s="645"/>
      <c r="B59" s="645"/>
      <c r="C59" s="1117"/>
      <c r="D59" s="1118"/>
      <c r="E59" s="646"/>
      <c r="F59" s="645"/>
      <c r="G59" s="645"/>
      <c r="H59" s="645"/>
      <c r="I59" s="645"/>
      <c r="J59" s="645"/>
      <c r="K59" s="635"/>
      <c r="L59" s="635"/>
      <c r="M59" s="635"/>
      <c r="N59" s="635"/>
      <c r="O59" s="640" t="e">
        <f t="shared" ref="O59:T59" ca="1" si="33">O57+O58</f>
        <v>#REF!</v>
      </c>
      <c r="P59" s="637" t="e">
        <f t="shared" ca="1" si="33"/>
        <v>#REF!</v>
      </c>
      <c r="Q59" s="637" t="e">
        <f t="shared" ca="1" si="33"/>
        <v>#REF!</v>
      </c>
      <c r="R59" s="637" t="e">
        <f t="shared" ca="1" si="33"/>
        <v>#REF!</v>
      </c>
      <c r="S59" s="637" t="e">
        <f t="shared" ca="1" si="33"/>
        <v>#REF!</v>
      </c>
      <c r="T59" s="637" t="e">
        <f t="shared" ca="1" si="33"/>
        <v>#REF!</v>
      </c>
      <c r="U59" s="621"/>
      <c r="V59" s="621"/>
      <c r="W59" s="621"/>
      <c r="X59" s="621"/>
    </row>
    <row r="60" spans="1:24" ht="13.5" thickTop="1" x14ac:dyDescent="0.2">
      <c r="A60" s="621"/>
      <c r="B60" s="621">
        <v>59</v>
      </c>
      <c r="C60" s="1117" t="str">
        <f>VLOOKUP(B60,'PLAN CONT'!$B$3:$C$1425,2,0)</f>
        <v>RESULTADOS ACUMULADOS</v>
      </c>
      <c r="D60" s="1118"/>
      <c r="E60" s="618"/>
      <c r="F60" s="621"/>
      <c r="G60" s="621"/>
      <c r="H60" s="621"/>
      <c r="I60" s="621"/>
      <c r="J60" s="621"/>
      <c r="K60" s="652"/>
      <c r="L60" s="652"/>
      <c r="M60" s="652"/>
      <c r="N60" s="652"/>
      <c r="O60" s="653"/>
      <c r="P60" s="653"/>
      <c r="Q60" s="653"/>
      <c r="R60" s="653"/>
      <c r="S60" s="653"/>
      <c r="T60" s="653"/>
      <c r="U60" s="650"/>
      <c r="V60" s="646" t="e">
        <f ca="1">S58</f>
        <v>#REF!</v>
      </c>
      <c r="W60" s="645"/>
      <c r="X60" s="646"/>
    </row>
    <row r="61" spans="1:24" ht="13.5" thickBot="1" x14ac:dyDescent="0.25">
      <c r="A61" s="621"/>
      <c r="B61" s="621"/>
      <c r="C61" s="1117"/>
      <c r="D61" s="1118"/>
      <c r="E61" s="621"/>
      <c r="F61" s="621"/>
      <c r="G61" s="621"/>
      <c r="H61" s="621"/>
      <c r="I61" s="621"/>
      <c r="J61" s="621"/>
      <c r="K61" s="652"/>
      <c r="L61" s="652"/>
      <c r="M61" s="652"/>
      <c r="N61" s="652"/>
      <c r="O61" s="621"/>
      <c r="P61" s="621"/>
      <c r="Q61" s="618"/>
      <c r="R61" s="621"/>
      <c r="S61" s="621"/>
      <c r="T61" s="621"/>
      <c r="U61" s="651" t="e">
        <f ca="1">SUM(U6:U60)</f>
        <v>#REF!</v>
      </c>
      <c r="V61" s="651" t="e">
        <f t="shared" ref="V61:X61" ca="1" si="34">SUM(V6:V60)</f>
        <v>#REF!</v>
      </c>
      <c r="W61" s="651" t="e">
        <f t="shared" ca="1" si="34"/>
        <v>#REF!</v>
      </c>
      <c r="X61" s="651" t="e">
        <f t="shared" ca="1" si="34"/>
        <v>#REF!</v>
      </c>
    </row>
    <row r="62" spans="1:24" ht="13.5" thickTop="1" x14ac:dyDescent="0.2">
      <c r="K62" s="616"/>
      <c r="L62" s="616"/>
      <c r="M62" s="616"/>
      <c r="N62" s="616"/>
      <c r="Q62" s="547"/>
      <c r="R62" s="547"/>
    </row>
    <row r="63" spans="1:24" x14ac:dyDescent="0.2">
      <c r="P63" s="547"/>
    </row>
    <row r="64" spans="1:24" x14ac:dyDescent="0.2">
      <c r="E64" s="547"/>
      <c r="O64" s="547"/>
      <c r="Q64" s="547"/>
      <c r="R64" s="547"/>
    </row>
    <row r="65" spans="5:17" x14ac:dyDescent="0.2">
      <c r="E65" s="547"/>
      <c r="I65" s="1126"/>
      <c r="J65" s="1126"/>
      <c r="Q65" s="547"/>
    </row>
    <row r="66" spans="5:17" x14ac:dyDescent="0.2">
      <c r="G66" s="113"/>
      <c r="I66" s="1126"/>
      <c r="J66" s="1126"/>
    </row>
    <row r="67" spans="5:17" x14ac:dyDescent="0.2">
      <c r="G67" s="654"/>
      <c r="I67" s="1127"/>
      <c r="J67" s="1127"/>
    </row>
  </sheetData>
  <mergeCells count="29">
    <mergeCell ref="I65:J65"/>
    <mergeCell ref="I66:J66"/>
    <mergeCell ref="I67:J67"/>
    <mergeCell ref="S4:T4"/>
    <mergeCell ref="Q4:R4"/>
    <mergeCell ref="A1:T1"/>
    <mergeCell ref="B3:T3"/>
    <mergeCell ref="A2:T2"/>
    <mergeCell ref="C4:D5"/>
    <mergeCell ref="E4:F4"/>
    <mergeCell ref="O4:P4"/>
    <mergeCell ref="I4:J4"/>
    <mergeCell ref="G4:H4"/>
    <mergeCell ref="K4:L4"/>
    <mergeCell ref="M4:N4"/>
    <mergeCell ref="U4:V4"/>
    <mergeCell ref="W4:X4"/>
    <mergeCell ref="C60:D60"/>
    <mergeCell ref="C61:D61"/>
    <mergeCell ref="C39:D39"/>
    <mergeCell ref="C34:D34"/>
    <mergeCell ref="C6:D6"/>
    <mergeCell ref="C26:D26"/>
    <mergeCell ref="C28:D28"/>
    <mergeCell ref="C29:D29"/>
    <mergeCell ref="C59:D59"/>
    <mergeCell ref="C57:D57"/>
    <mergeCell ref="C41:D41"/>
    <mergeCell ref="C40:D40"/>
  </mergeCells>
  <pageMargins left="0.31496062992125984" right="0.11811023622047245" top="0.15748031496062992" bottom="0.15748031496062992" header="0.31496062992125984" footer="0.31496062992125984"/>
  <pageSetup paperSize="9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B21" sqref="B21"/>
    </sheetView>
  </sheetViews>
  <sheetFormatPr baseColWidth="10" defaultColWidth="9.140625" defaultRowHeight="12.75" x14ac:dyDescent="0.2"/>
  <cols>
    <col min="1" max="1" width="46.7109375" style="89" customWidth="1"/>
    <col min="2" max="2" width="12.7109375" style="89" customWidth="1"/>
    <col min="3" max="3" width="4.5703125" style="89" customWidth="1"/>
    <col min="4" max="4" width="46.7109375" style="89" customWidth="1"/>
    <col min="5" max="5" width="12.7109375" style="89" customWidth="1"/>
    <col min="6" max="6" width="15.7109375" style="89" customWidth="1"/>
    <col min="7" max="7" width="19.7109375" style="89" customWidth="1"/>
    <col min="8" max="8" width="20.7109375" style="89" customWidth="1"/>
    <col min="9" max="16384" width="9.140625" style="89"/>
  </cols>
  <sheetData>
    <row r="1" spans="1:8" ht="15.95" customHeight="1" x14ac:dyDescent="0.2">
      <c r="A1" s="119" t="s">
        <v>432</v>
      </c>
    </row>
    <row r="2" spans="1:8" ht="14.1" customHeight="1" x14ac:dyDescent="0.3">
      <c r="A2" s="119" t="s">
        <v>116</v>
      </c>
      <c r="B2" s="120"/>
      <c r="D2" s="120"/>
      <c r="E2" s="120"/>
      <c r="F2" s="120"/>
      <c r="G2" s="120"/>
      <c r="H2" s="120"/>
    </row>
    <row r="3" spans="1:8" ht="14.1" customHeight="1" x14ac:dyDescent="0.3">
      <c r="A3" s="119" t="s">
        <v>94</v>
      </c>
      <c r="B3" s="120"/>
      <c r="D3" s="120"/>
      <c r="E3" s="120"/>
      <c r="F3" s="120"/>
      <c r="G3" s="120"/>
      <c r="H3" s="120"/>
    </row>
    <row r="4" spans="1:8" ht="14.1" customHeight="1" x14ac:dyDescent="0.35">
      <c r="A4" s="119" t="s">
        <v>95</v>
      </c>
      <c r="B4" s="121"/>
      <c r="D4" s="121"/>
      <c r="E4" s="121"/>
      <c r="F4" s="121"/>
    </row>
    <row r="5" spans="1:8" ht="6" customHeight="1" x14ac:dyDescent="0.2">
      <c r="A5" s="90"/>
      <c r="B5" s="28"/>
      <c r="C5" s="28"/>
      <c r="D5" s="90"/>
      <c r="E5" s="91"/>
    </row>
    <row r="6" spans="1:8" ht="15" customHeight="1" x14ac:dyDescent="0.2">
      <c r="A6" s="38" t="s">
        <v>36</v>
      </c>
      <c r="B6" s="691"/>
      <c r="C6" s="28"/>
      <c r="D6" s="92" t="s">
        <v>104</v>
      </c>
      <c r="E6" s="122"/>
    </row>
    <row r="7" spans="1:8" ht="15" customHeight="1" x14ac:dyDescent="0.2">
      <c r="A7" s="92" t="s">
        <v>433</v>
      </c>
      <c r="B7" s="691"/>
      <c r="C7" s="30"/>
      <c r="D7" s="92" t="s">
        <v>434</v>
      </c>
      <c r="E7" s="696"/>
    </row>
    <row r="8" spans="1:8" ht="15" customHeight="1" x14ac:dyDescent="0.2">
      <c r="A8" s="692" t="s">
        <v>435</v>
      </c>
      <c r="B8" s="691" t="e">
        <f ca="1">'H Trabajo'!W6+'H Trabajo'!W7</f>
        <v>#REF!</v>
      </c>
      <c r="C8" s="30"/>
      <c r="D8" s="692" t="s">
        <v>436</v>
      </c>
      <c r="E8" s="696"/>
    </row>
    <row r="9" spans="1:8" ht="15" customHeight="1" x14ac:dyDescent="0.2">
      <c r="A9" s="692" t="s">
        <v>437</v>
      </c>
      <c r="B9" s="691"/>
      <c r="C9" s="30"/>
      <c r="D9" s="692" t="s">
        <v>106</v>
      </c>
      <c r="E9" s="696" t="e">
        <f ca="1">'H Trabajo'!X20+'H Trabajo'!X21</f>
        <v>#REF!</v>
      </c>
    </row>
    <row r="10" spans="1:8" ht="15" customHeight="1" x14ac:dyDescent="0.2">
      <c r="A10" s="692" t="s">
        <v>105</v>
      </c>
      <c r="B10" s="691" t="e">
        <f ca="1">'H Trabajo'!W8</f>
        <v>#REF!</v>
      </c>
      <c r="C10" s="30"/>
      <c r="D10" s="692" t="s">
        <v>438</v>
      </c>
      <c r="E10" s="696">
        <f ca="1">'H Trabajo'!X22</f>
        <v>0</v>
      </c>
    </row>
    <row r="11" spans="1:8" ht="15" customHeight="1" x14ac:dyDescent="0.2">
      <c r="A11" s="692" t="s">
        <v>439</v>
      </c>
      <c r="B11" s="691" t="e">
        <f ca="1">'H Trabajo'!W9</f>
        <v>#REF!</v>
      </c>
      <c r="C11" s="30"/>
      <c r="D11" s="692" t="s">
        <v>108</v>
      </c>
      <c r="E11" s="696" t="e">
        <f ca="1">'H Trabajo'!X16+'H Trabajo'!X15+'H Trabajo'!X17+'H Trabajo'!X18+'H Trabajo'!X19+'H Trabajo'!X25+EEGGPP!B31</f>
        <v>#REF!</v>
      </c>
    </row>
    <row r="12" spans="1:8" ht="15" customHeight="1" x14ac:dyDescent="0.2">
      <c r="A12" s="692" t="s">
        <v>107</v>
      </c>
      <c r="B12" s="691"/>
      <c r="C12" s="30"/>
      <c r="D12" s="468" t="s">
        <v>440</v>
      </c>
      <c r="E12" s="696"/>
    </row>
    <row r="13" spans="1:8" x14ac:dyDescent="0.2">
      <c r="A13" s="692" t="s">
        <v>109</v>
      </c>
      <c r="B13" s="691" t="e">
        <f ca="1">'H Trabajo'!W10+'H Trabajo'!W55</f>
        <v>#REF!</v>
      </c>
      <c r="C13" s="30"/>
      <c r="D13" s="93" t="s">
        <v>467</v>
      </c>
      <c r="E13" s="696" t="e">
        <f ca="1">SUM(E8:E12)</f>
        <v>#REF!</v>
      </c>
    </row>
    <row r="14" spans="1:8" x14ac:dyDescent="0.2">
      <c r="A14" s="692" t="s">
        <v>110</v>
      </c>
      <c r="B14" s="693"/>
      <c r="C14" s="30"/>
      <c r="D14" s="92" t="s">
        <v>441</v>
      </c>
      <c r="E14" s="696"/>
    </row>
    <row r="15" spans="1:8" x14ac:dyDescent="0.2">
      <c r="A15" s="692" t="s">
        <v>1787</v>
      </c>
      <c r="B15" s="693" t="e">
        <f ca="1">'H Trabajo'!W15</f>
        <v>#REF!</v>
      </c>
      <c r="C15" s="30"/>
      <c r="D15" s="92"/>
      <c r="E15" s="696"/>
    </row>
    <row r="16" spans="1:8" ht="13.5" thickBot="1" x14ac:dyDescent="0.25">
      <c r="A16" s="93" t="s">
        <v>466</v>
      </c>
      <c r="B16" s="694" t="e">
        <f ca="1">SUM(B8:B15)</f>
        <v>#REF!</v>
      </c>
      <c r="C16" s="30"/>
      <c r="D16" s="468" t="s">
        <v>442</v>
      </c>
      <c r="E16" s="696">
        <f ca="1">'H Trabajo'!X23+'H Trabajo'!X24</f>
        <v>45600</v>
      </c>
    </row>
    <row r="17" spans="1:5" x14ac:dyDescent="0.2">
      <c r="A17" s="92" t="s">
        <v>443</v>
      </c>
      <c r="B17" s="695"/>
      <c r="C17" s="28"/>
      <c r="D17" s="468" t="s">
        <v>438</v>
      </c>
      <c r="E17" s="696">
        <f>'H Trabajo'!X25</f>
        <v>0</v>
      </c>
    </row>
    <row r="18" spans="1:5" x14ac:dyDescent="0.2">
      <c r="A18" s="692" t="s">
        <v>444</v>
      </c>
      <c r="B18" s="691">
        <f ca="1">'H Trabajo'!W13</f>
        <v>8570</v>
      </c>
      <c r="C18" s="28"/>
      <c r="D18" s="468" t="s">
        <v>445</v>
      </c>
      <c r="E18" s="696">
        <f ca="1">'H Trabajo'!X56</f>
        <v>25000</v>
      </c>
    </row>
    <row r="19" spans="1:5" ht="14.25" customHeight="1" x14ac:dyDescent="0.2">
      <c r="A19" s="692" t="s">
        <v>446</v>
      </c>
      <c r="B19" s="691"/>
      <c r="C19" s="30"/>
      <c r="D19" s="692" t="s">
        <v>447</v>
      </c>
      <c r="E19" s="696"/>
    </row>
    <row r="20" spans="1:5" x14ac:dyDescent="0.2">
      <c r="A20" s="692" t="s">
        <v>448</v>
      </c>
      <c r="B20" s="691"/>
      <c r="C20" s="30"/>
      <c r="D20" s="93" t="s">
        <v>468</v>
      </c>
      <c r="E20" s="696">
        <f ca="1">SUM(E16:E19)</f>
        <v>70600</v>
      </c>
    </row>
    <row r="21" spans="1:5" x14ac:dyDescent="0.2">
      <c r="A21" s="692" t="s">
        <v>449</v>
      </c>
      <c r="B21" s="691"/>
      <c r="C21" s="30"/>
      <c r="D21" s="93" t="s">
        <v>470</v>
      </c>
      <c r="E21" s="696" t="e">
        <f ca="1">E13+E20</f>
        <v>#REF!</v>
      </c>
    </row>
    <row r="22" spans="1:5" x14ac:dyDescent="0.2">
      <c r="A22" s="692" t="s">
        <v>464</v>
      </c>
      <c r="B22" s="691" t="e">
        <f ca="1">'H Trabajo'!W11+'H Trabajo'!W12-'H Trabajo'!X14</f>
        <v>#REF!</v>
      </c>
      <c r="C22" s="30"/>
      <c r="D22" s="92"/>
      <c r="E22" s="696"/>
    </row>
    <row r="23" spans="1:5" x14ac:dyDescent="0.2">
      <c r="A23" s="692" t="s">
        <v>450</v>
      </c>
      <c r="B23" s="691"/>
      <c r="C23" s="30"/>
      <c r="D23" s="692" t="s">
        <v>452</v>
      </c>
      <c r="E23" s="696"/>
    </row>
    <row r="24" spans="1:5" x14ac:dyDescent="0.2">
      <c r="A24" s="692" t="s">
        <v>451</v>
      </c>
      <c r="B24" s="691"/>
      <c r="C24" s="30"/>
      <c r="D24" s="692" t="s">
        <v>454</v>
      </c>
      <c r="E24" s="696"/>
    </row>
    <row r="25" spans="1:5" x14ac:dyDescent="0.2">
      <c r="A25" s="692" t="s">
        <v>453</v>
      </c>
      <c r="B25" s="691"/>
      <c r="C25" s="30"/>
      <c r="D25" s="92" t="s">
        <v>455</v>
      </c>
      <c r="E25" s="696"/>
    </row>
    <row r="26" spans="1:5" x14ac:dyDescent="0.2">
      <c r="A26" s="93" t="s">
        <v>465</v>
      </c>
      <c r="B26" s="696" t="e">
        <f ca="1">SUM(B18:B25)</f>
        <v>#REF!</v>
      </c>
      <c r="C26" s="30"/>
      <c r="D26" s="692" t="s">
        <v>111</v>
      </c>
      <c r="E26" s="696">
        <f ca="1">'H Trabajo'!X26</f>
        <v>165000</v>
      </c>
    </row>
    <row r="27" spans="1:5" x14ac:dyDescent="0.2">
      <c r="A27" s="692"/>
      <c r="B27" s="691"/>
      <c r="C27" s="30"/>
      <c r="D27" s="692" t="s">
        <v>456</v>
      </c>
      <c r="E27" s="696"/>
    </row>
    <row r="28" spans="1:5" x14ac:dyDescent="0.2">
      <c r="A28" s="692"/>
      <c r="B28" s="691"/>
      <c r="C28" s="30"/>
      <c r="D28" s="692" t="s">
        <v>457</v>
      </c>
      <c r="E28" s="696"/>
    </row>
    <row r="29" spans="1:5" x14ac:dyDescent="0.2">
      <c r="A29" s="692"/>
      <c r="B29" s="691"/>
      <c r="C29" s="30"/>
      <c r="D29" s="468" t="s">
        <v>458</v>
      </c>
      <c r="E29" s="696"/>
    </row>
    <row r="30" spans="1:5" x14ac:dyDescent="0.2">
      <c r="A30" s="692"/>
      <c r="B30" s="691"/>
      <c r="C30" s="30"/>
      <c r="D30" s="468" t="s">
        <v>459</v>
      </c>
      <c r="E30" s="696"/>
    </row>
    <row r="31" spans="1:5" x14ac:dyDescent="0.2">
      <c r="A31" s="92"/>
      <c r="B31" s="696"/>
      <c r="C31" s="30"/>
      <c r="D31" s="468" t="s">
        <v>460</v>
      </c>
      <c r="E31" s="696"/>
    </row>
    <row r="32" spans="1:5" x14ac:dyDescent="0.2">
      <c r="A32" s="468"/>
      <c r="B32" s="696"/>
      <c r="C32" s="28"/>
      <c r="D32" s="468" t="s">
        <v>113</v>
      </c>
      <c r="E32" s="696" t="e">
        <f ca="1">'H Trabajo'!X27+EEGGPP!B30+EEGGPP!B40</f>
        <v>#REF!</v>
      </c>
    </row>
    <row r="33" spans="1:5" x14ac:dyDescent="0.2">
      <c r="A33" s="92"/>
      <c r="B33" s="693"/>
      <c r="C33" s="30"/>
      <c r="D33" s="94" t="s">
        <v>469</v>
      </c>
      <c r="E33" s="693" t="e">
        <f ca="1">SUM(E26:E32)</f>
        <v>#REF!</v>
      </c>
    </row>
    <row r="34" spans="1:5" ht="13.5" thickBot="1" x14ac:dyDescent="0.25">
      <c r="A34" s="34" t="s">
        <v>461</v>
      </c>
      <c r="B34" s="697" t="e">
        <f ca="1">B16+B26</f>
        <v>#REF!</v>
      </c>
      <c r="C34" s="28"/>
      <c r="D34" s="34" t="s">
        <v>462</v>
      </c>
      <c r="E34" s="697" t="e">
        <f ca="1">E33+E21</f>
        <v>#REF!</v>
      </c>
    </row>
    <row r="35" spans="1:5" ht="13.5" thickTop="1" x14ac:dyDescent="0.2">
      <c r="A35" s="28"/>
    </row>
    <row r="36" spans="1:5" x14ac:dyDescent="0.2">
      <c r="A36" s="28" t="s">
        <v>463</v>
      </c>
    </row>
    <row r="39" spans="1:5" x14ac:dyDescent="0.2">
      <c r="D39" s="682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5" workbookViewId="0">
      <selection activeCell="A11" sqref="A11"/>
    </sheetView>
  </sheetViews>
  <sheetFormatPr baseColWidth="10" defaultColWidth="9.140625" defaultRowHeight="12.75" x14ac:dyDescent="0.2"/>
  <cols>
    <col min="1" max="1" width="55.7109375" style="22" customWidth="1"/>
    <col min="2" max="2" width="19.42578125" style="22" customWidth="1"/>
    <col min="3" max="3" width="4.5703125" style="22" customWidth="1"/>
    <col min="4" max="16384" width="9.140625" style="22"/>
  </cols>
  <sheetData>
    <row r="1" spans="1:3" ht="14.25" x14ac:dyDescent="0.2">
      <c r="A1" s="96" t="s">
        <v>114</v>
      </c>
      <c r="B1" s="21"/>
    </row>
    <row r="2" spans="1:3" ht="14.25" x14ac:dyDescent="0.2">
      <c r="A2" s="95" t="s">
        <v>115</v>
      </c>
    </row>
    <row r="3" spans="1:3" ht="14.25" x14ac:dyDescent="0.2">
      <c r="A3" s="95" t="s">
        <v>116</v>
      </c>
      <c r="B3" s="23"/>
    </row>
    <row r="4" spans="1:3" ht="14.25" x14ac:dyDescent="0.2">
      <c r="A4" s="95" t="s">
        <v>94</v>
      </c>
      <c r="B4" s="23"/>
    </row>
    <row r="5" spans="1:3" ht="14.25" x14ac:dyDescent="0.2">
      <c r="A5" s="95" t="s">
        <v>95</v>
      </c>
      <c r="B5" s="23"/>
    </row>
    <row r="6" spans="1:3" x14ac:dyDescent="0.2">
      <c r="A6" s="24" t="s">
        <v>117</v>
      </c>
      <c r="B6" s="24" t="s">
        <v>118</v>
      </c>
      <c r="C6" s="25"/>
    </row>
    <row r="7" spans="1:3" x14ac:dyDescent="0.2">
      <c r="A7" s="26"/>
      <c r="B7" s="27" t="s">
        <v>119</v>
      </c>
      <c r="C7" s="25"/>
    </row>
    <row r="8" spans="1:3" x14ac:dyDescent="0.2">
      <c r="A8" s="25"/>
      <c r="B8" s="666"/>
      <c r="C8" s="28"/>
    </row>
    <row r="9" spans="1:3" ht="15.75" x14ac:dyDescent="0.25">
      <c r="A9" s="29" t="s">
        <v>120</v>
      </c>
      <c r="B9" s="686" t="e">
        <f ca="1">'H Trabajo'!R41</f>
        <v>#REF!</v>
      </c>
      <c r="C9" s="30"/>
    </row>
    <row r="10" spans="1:3" ht="15.75" x14ac:dyDescent="0.25">
      <c r="A10" s="29" t="s">
        <v>121</v>
      </c>
      <c r="B10" s="686"/>
      <c r="C10" s="30"/>
    </row>
    <row r="11" spans="1:3" ht="16.5" thickBot="1" x14ac:dyDescent="0.3">
      <c r="A11" s="31" t="s">
        <v>122</v>
      </c>
      <c r="B11" s="687" t="e">
        <f ca="1">B9+B10</f>
        <v>#REF!</v>
      </c>
      <c r="C11" s="30"/>
    </row>
    <row r="12" spans="1:3" ht="15.75" x14ac:dyDescent="0.25">
      <c r="A12" s="32"/>
      <c r="B12" s="688"/>
      <c r="C12" s="30"/>
    </row>
    <row r="13" spans="1:3" ht="16.5" thickBot="1" x14ac:dyDescent="0.3">
      <c r="A13" s="29" t="s">
        <v>123</v>
      </c>
      <c r="B13" s="687">
        <f ca="1">'H Trabajo'!Q40</f>
        <v>109000</v>
      </c>
      <c r="C13" s="30"/>
    </row>
    <row r="14" spans="1:3" ht="15.75" x14ac:dyDescent="0.25">
      <c r="A14" s="129" t="s">
        <v>1133</v>
      </c>
      <c r="B14" s="688" t="e">
        <f ca="1">B11-B13</f>
        <v>#REF!</v>
      </c>
      <c r="C14" s="30"/>
    </row>
    <row r="15" spans="1:3" ht="15.75" x14ac:dyDescent="0.25">
      <c r="A15" s="109"/>
      <c r="B15" s="686"/>
      <c r="C15" s="30"/>
    </row>
    <row r="16" spans="1:3" ht="15.75" x14ac:dyDescent="0.25">
      <c r="A16" s="109" t="s">
        <v>124</v>
      </c>
      <c r="B16" s="686"/>
      <c r="C16" s="30"/>
    </row>
    <row r="17" spans="1:3" ht="15.75" x14ac:dyDescent="0.25">
      <c r="A17" s="110" t="s">
        <v>125</v>
      </c>
      <c r="B17" s="686" t="e">
        <f ca="1">'H Trabajo'!Q43+'H Trabajo'!Q44+'H Trabajo'!Q45+'H Trabajo'!Q46+'H Trabajo'!Q47</f>
        <v>#REF!</v>
      </c>
      <c r="C17" s="30"/>
    </row>
    <row r="18" spans="1:3" ht="16.5" thickBot="1" x14ac:dyDescent="0.3">
      <c r="A18" s="110" t="s">
        <v>126</v>
      </c>
      <c r="B18" s="687" t="e">
        <f ca="1">'H Trabajo'!Q48+'H Trabajo'!Q49+'H Trabajo'!Q50+'H Trabajo'!Q51+'H Trabajo'!Q52</f>
        <v>#REF!</v>
      </c>
      <c r="C18" s="30"/>
    </row>
    <row r="19" spans="1:3" ht="15.75" x14ac:dyDescent="0.25">
      <c r="A19" s="129" t="s">
        <v>1143</v>
      </c>
      <c r="B19" s="688" t="e">
        <f ca="1">B14-B17-B18</f>
        <v>#REF!</v>
      </c>
      <c r="C19" s="30"/>
    </row>
    <row r="20" spans="1:3" ht="15.75" x14ac:dyDescent="0.25">
      <c r="A20" s="109"/>
      <c r="B20" s="689"/>
      <c r="C20" s="30"/>
    </row>
    <row r="21" spans="1:3" ht="15.75" x14ac:dyDescent="0.25">
      <c r="A21" s="109" t="s">
        <v>127</v>
      </c>
      <c r="B21" s="689"/>
      <c r="C21" s="30"/>
    </row>
    <row r="22" spans="1:3" ht="15.75" x14ac:dyDescent="0.25">
      <c r="A22" s="110" t="s">
        <v>128</v>
      </c>
      <c r="B22" s="689"/>
      <c r="C22" s="30"/>
    </row>
    <row r="23" spans="1:3" ht="15.75" x14ac:dyDescent="0.25">
      <c r="A23" s="110" t="s">
        <v>129</v>
      </c>
      <c r="B23" s="686">
        <f ca="1">'H Trabajo'!Q54</f>
        <v>1430</v>
      </c>
      <c r="C23" s="30"/>
    </row>
    <row r="24" spans="1:3" ht="15.75" x14ac:dyDescent="0.25">
      <c r="A24" s="110" t="s">
        <v>130</v>
      </c>
      <c r="B24" s="689"/>
      <c r="C24" s="30"/>
    </row>
    <row r="25" spans="1:3" ht="15.75" x14ac:dyDescent="0.25">
      <c r="A25" s="110" t="s">
        <v>131</v>
      </c>
      <c r="B25" s="689"/>
      <c r="C25" s="30"/>
    </row>
    <row r="26" spans="1:3" ht="15.75" x14ac:dyDescent="0.25">
      <c r="A26" s="110" t="s">
        <v>132</v>
      </c>
      <c r="B26" s="689"/>
      <c r="C26" s="30"/>
    </row>
    <row r="27" spans="1:3" ht="15.75" x14ac:dyDescent="0.25">
      <c r="A27" s="109"/>
      <c r="B27" s="689"/>
      <c r="C27" s="30"/>
    </row>
    <row r="28" spans="1:3" ht="15.75" x14ac:dyDescent="0.25">
      <c r="A28" s="108" t="s">
        <v>1144</v>
      </c>
      <c r="B28" s="686" t="e">
        <f ca="1">B19-B22-B23-B24-B25-B26</f>
        <v>#REF!</v>
      </c>
      <c r="C28" s="30"/>
    </row>
    <row r="29" spans="1:3" ht="15.75" x14ac:dyDescent="0.25">
      <c r="A29" s="108" t="s">
        <v>1145</v>
      </c>
      <c r="B29" s="686"/>
      <c r="C29" s="30"/>
    </row>
    <row r="30" spans="1:3" ht="15.75" x14ac:dyDescent="0.25">
      <c r="A30" s="110" t="s">
        <v>133</v>
      </c>
      <c r="B30" s="686" t="e">
        <f ca="1">B28*8%</f>
        <v>#REF!</v>
      </c>
      <c r="C30" s="30"/>
    </row>
    <row r="31" spans="1:3" ht="15.75" x14ac:dyDescent="0.25">
      <c r="A31" s="110" t="s">
        <v>134</v>
      </c>
      <c r="B31" s="686" t="e">
        <f ca="1">B28*30%</f>
        <v>#REF!</v>
      </c>
      <c r="C31" s="30"/>
    </row>
    <row r="32" spans="1:3" ht="15.75" x14ac:dyDescent="0.25">
      <c r="A32" s="109"/>
      <c r="B32" s="689"/>
      <c r="C32" s="30"/>
    </row>
    <row r="33" spans="1:3" ht="16.5" thickBot="1" x14ac:dyDescent="0.3">
      <c r="A33" s="109" t="s">
        <v>1146</v>
      </c>
      <c r="B33" s="687" t="e">
        <f ca="1">B28-B30-B31</f>
        <v>#REF!</v>
      </c>
      <c r="C33" s="30"/>
    </row>
    <row r="34" spans="1:3" ht="15.75" x14ac:dyDescent="0.25">
      <c r="A34" s="111" t="s">
        <v>135</v>
      </c>
      <c r="B34" s="690"/>
      <c r="C34" s="30"/>
    </row>
    <row r="35" spans="1:3" ht="15.75" x14ac:dyDescent="0.25">
      <c r="A35" s="110" t="s">
        <v>136</v>
      </c>
      <c r="B35" s="689"/>
      <c r="C35" s="30"/>
    </row>
    <row r="36" spans="1:3" ht="15.75" x14ac:dyDescent="0.25">
      <c r="A36" s="111"/>
      <c r="B36" s="689"/>
      <c r="C36" s="30"/>
    </row>
    <row r="37" spans="1:3" ht="16.5" thickBot="1" x14ac:dyDescent="0.3">
      <c r="A37" s="38" t="s">
        <v>1147</v>
      </c>
      <c r="B37" s="687"/>
      <c r="C37" s="30"/>
    </row>
    <row r="38" spans="1:3" ht="15.75" x14ac:dyDescent="0.25">
      <c r="A38" s="33" t="s">
        <v>137</v>
      </c>
      <c r="B38" s="690"/>
      <c r="C38" s="30"/>
    </row>
    <row r="39" spans="1:3" ht="15.75" x14ac:dyDescent="0.25">
      <c r="A39" s="33"/>
      <c r="B39" s="689"/>
      <c r="C39" s="30"/>
    </row>
    <row r="40" spans="1:3" ht="16.5" thickBot="1" x14ac:dyDescent="0.3">
      <c r="A40" s="38" t="s">
        <v>1148</v>
      </c>
      <c r="B40" s="687" t="e">
        <f ca="1">B33</f>
        <v>#REF!</v>
      </c>
      <c r="C40" s="30"/>
    </row>
    <row r="41" spans="1:3" ht="15.75" x14ac:dyDescent="0.25">
      <c r="A41" s="33"/>
      <c r="B41" s="690"/>
      <c r="C41" s="30"/>
    </row>
    <row r="42" spans="1:3" ht="15.75" x14ac:dyDescent="0.25">
      <c r="A42" s="33" t="s">
        <v>138</v>
      </c>
      <c r="B42" s="689"/>
      <c r="C42" s="30"/>
    </row>
    <row r="43" spans="1:3" ht="15.75" x14ac:dyDescent="0.25">
      <c r="A43" s="97" t="s">
        <v>139</v>
      </c>
      <c r="B43" s="689"/>
      <c r="C43" s="30"/>
    </row>
    <row r="44" spans="1:3" ht="15.75" x14ac:dyDescent="0.25">
      <c r="A44" s="97" t="s">
        <v>140</v>
      </c>
      <c r="B44" s="689"/>
      <c r="C44" s="30"/>
    </row>
    <row r="45" spans="1:3" ht="15.75" x14ac:dyDescent="0.25">
      <c r="A45" s="97" t="s">
        <v>141</v>
      </c>
      <c r="B45" s="689"/>
      <c r="C45" s="30"/>
    </row>
    <row r="46" spans="1:3" ht="15.75" x14ac:dyDescent="0.25">
      <c r="A46" s="97" t="s">
        <v>142</v>
      </c>
      <c r="B46" s="689"/>
      <c r="C46" s="30"/>
    </row>
    <row r="47" spans="1:3" ht="15.75" x14ac:dyDescent="0.25">
      <c r="A47" s="97" t="s">
        <v>143</v>
      </c>
      <c r="B47" s="689"/>
      <c r="C47" s="30"/>
    </row>
    <row r="48" spans="1:3" ht="15.75" x14ac:dyDescent="0.25">
      <c r="B48" s="128"/>
    </row>
    <row r="49" spans="1:2" ht="15.75" x14ac:dyDescent="0.25">
      <c r="A49" s="118" t="s">
        <v>144</v>
      </c>
      <c r="B49" s="128"/>
    </row>
    <row r="50" spans="1:2" ht="15.75" x14ac:dyDescent="0.25">
      <c r="A50" s="118" t="s">
        <v>145</v>
      </c>
      <c r="B50" s="1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opLeftCell="A30" workbookViewId="0">
      <selection activeCell="A55" sqref="A55"/>
    </sheetView>
  </sheetViews>
  <sheetFormatPr baseColWidth="10" defaultRowHeight="12.75" x14ac:dyDescent="0.2"/>
  <cols>
    <col min="1" max="1" width="4" style="21" customWidth="1"/>
    <col min="2" max="2" width="42" style="37" bestFit="1" customWidth="1"/>
    <col min="3" max="3" width="5.42578125" style="37" customWidth="1"/>
    <col min="4" max="4" width="5" style="37" customWidth="1"/>
    <col min="5" max="5" width="31" style="37" bestFit="1" customWidth="1"/>
    <col min="6" max="6" width="5" style="37" customWidth="1"/>
    <col min="7" max="7" width="5.28515625" style="37" customWidth="1"/>
    <col min="8" max="8" width="151" style="37" customWidth="1"/>
    <col min="9" max="256" width="11.42578125" style="37"/>
    <col min="257" max="257" width="4" style="37" customWidth="1"/>
    <col min="258" max="258" width="42" style="37" bestFit="1" customWidth="1"/>
    <col min="259" max="259" width="5.42578125" style="37" customWidth="1"/>
    <col min="260" max="260" width="5" style="37" customWidth="1"/>
    <col min="261" max="261" width="31" style="37" bestFit="1" customWidth="1"/>
    <col min="262" max="262" width="5" style="37" customWidth="1"/>
    <col min="263" max="263" width="5.28515625" style="37" customWidth="1"/>
    <col min="264" max="264" width="151" style="37" customWidth="1"/>
    <col min="265" max="512" width="11.42578125" style="37"/>
    <col min="513" max="513" width="4" style="37" customWidth="1"/>
    <col min="514" max="514" width="42" style="37" bestFit="1" customWidth="1"/>
    <col min="515" max="515" width="5.42578125" style="37" customWidth="1"/>
    <col min="516" max="516" width="5" style="37" customWidth="1"/>
    <col min="517" max="517" width="31" style="37" bestFit="1" customWidth="1"/>
    <col min="518" max="518" width="5" style="37" customWidth="1"/>
    <col min="519" max="519" width="5.28515625" style="37" customWidth="1"/>
    <col min="520" max="520" width="151" style="37" customWidth="1"/>
    <col min="521" max="768" width="11.42578125" style="37"/>
    <col min="769" max="769" width="4" style="37" customWidth="1"/>
    <col min="770" max="770" width="42" style="37" bestFit="1" customWidth="1"/>
    <col min="771" max="771" width="5.42578125" style="37" customWidth="1"/>
    <col min="772" max="772" width="5" style="37" customWidth="1"/>
    <col min="773" max="773" width="31" style="37" bestFit="1" customWidth="1"/>
    <col min="774" max="774" width="5" style="37" customWidth="1"/>
    <col min="775" max="775" width="5.28515625" style="37" customWidth="1"/>
    <col min="776" max="776" width="151" style="37" customWidth="1"/>
    <col min="777" max="1024" width="11.42578125" style="37"/>
    <col min="1025" max="1025" width="4" style="37" customWidth="1"/>
    <col min="1026" max="1026" width="42" style="37" bestFit="1" customWidth="1"/>
    <col min="1027" max="1027" width="5.42578125" style="37" customWidth="1"/>
    <col min="1028" max="1028" width="5" style="37" customWidth="1"/>
    <col min="1029" max="1029" width="31" style="37" bestFit="1" customWidth="1"/>
    <col min="1030" max="1030" width="5" style="37" customWidth="1"/>
    <col min="1031" max="1031" width="5.28515625" style="37" customWidth="1"/>
    <col min="1032" max="1032" width="151" style="37" customWidth="1"/>
    <col min="1033" max="1280" width="11.42578125" style="37"/>
    <col min="1281" max="1281" width="4" style="37" customWidth="1"/>
    <col min="1282" max="1282" width="42" style="37" bestFit="1" customWidth="1"/>
    <col min="1283" max="1283" width="5.42578125" style="37" customWidth="1"/>
    <col min="1284" max="1284" width="5" style="37" customWidth="1"/>
    <col min="1285" max="1285" width="31" style="37" bestFit="1" customWidth="1"/>
    <col min="1286" max="1286" width="5" style="37" customWidth="1"/>
    <col min="1287" max="1287" width="5.28515625" style="37" customWidth="1"/>
    <col min="1288" max="1288" width="151" style="37" customWidth="1"/>
    <col min="1289" max="1536" width="11.42578125" style="37"/>
    <col min="1537" max="1537" width="4" style="37" customWidth="1"/>
    <col min="1538" max="1538" width="42" style="37" bestFit="1" customWidth="1"/>
    <col min="1539" max="1539" width="5.42578125" style="37" customWidth="1"/>
    <col min="1540" max="1540" width="5" style="37" customWidth="1"/>
    <col min="1541" max="1541" width="31" style="37" bestFit="1" customWidth="1"/>
    <col min="1542" max="1542" width="5" style="37" customWidth="1"/>
    <col min="1543" max="1543" width="5.28515625" style="37" customWidth="1"/>
    <col min="1544" max="1544" width="151" style="37" customWidth="1"/>
    <col min="1545" max="1792" width="11.42578125" style="37"/>
    <col min="1793" max="1793" width="4" style="37" customWidth="1"/>
    <col min="1794" max="1794" width="42" style="37" bestFit="1" customWidth="1"/>
    <col min="1795" max="1795" width="5.42578125" style="37" customWidth="1"/>
    <col min="1796" max="1796" width="5" style="37" customWidth="1"/>
    <col min="1797" max="1797" width="31" style="37" bestFit="1" customWidth="1"/>
    <col min="1798" max="1798" width="5" style="37" customWidth="1"/>
    <col min="1799" max="1799" width="5.28515625" style="37" customWidth="1"/>
    <col min="1800" max="1800" width="151" style="37" customWidth="1"/>
    <col min="1801" max="2048" width="11.42578125" style="37"/>
    <col min="2049" max="2049" width="4" style="37" customWidth="1"/>
    <col min="2050" max="2050" width="42" style="37" bestFit="1" customWidth="1"/>
    <col min="2051" max="2051" width="5.42578125" style="37" customWidth="1"/>
    <col min="2052" max="2052" width="5" style="37" customWidth="1"/>
    <col min="2053" max="2053" width="31" style="37" bestFit="1" customWidth="1"/>
    <col min="2054" max="2054" width="5" style="37" customWidth="1"/>
    <col min="2055" max="2055" width="5.28515625" style="37" customWidth="1"/>
    <col min="2056" max="2056" width="151" style="37" customWidth="1"/>
    <col min="2057" max="2304" width="11.42578125" style="37"/>
    <col min="2305" max="2305" width="4" style="37" customWidth="1"/>
    <col min="2306" max="2306" width="42" style="37" bestFit="1" customWidth="1"/>
    <col min="2307" max="2307" width="5.42578125" style="37" customWidth="1"/>
    <col min="2308" max="2308" width="5" style="37" customWidth="1"/>
    <col min="2309" max="2309" width="31" style="37" bestFit="1" customWidth="1"/>
    <col min="2310" max="2310" width="5" style="37" customWidth="1"/>
    <col min="2311" max="2311" width="5.28515625" style="37" customWidth="1"/>
    <col min="2312" max="2312" width="151" style="37" customWidth="1"/>
    <col min="2313" max="2560" width="11.42578125" style="37"/>
    <col min="2561" max="2561" width="4" style="37" customWidth="1"/>
    <col min="2562" max="2562" width="42" style="37" bestFit="1" customWidth="1"/>
    <col min="2563" max="2563" width="5.42578125" style="37" customWidth="1"/>
    <col min="2564" max="2564" width="5" style="37" customWidth="1"/>
    <col min="2565" max="2565" width="31" style="37" bestFit="1" customWidth="1"/>
    <col min="2566" max="2566" width="5" style="37" customWidth="1"/>
    <col min="2567" max="2567" width="5.28515625" style="37" customWidth="1"/>
    <col min="2568" max="2568" width="151" style="37" customWidth="1"/>
    <col min="2569" max="2816" width="11.42578125" style="37"/>
    <col min="2817" max="2817" width="4" style="37" customWidth="1"/>
    <col min="2818" max="2818" width="42" style="37" bestFit="1" customWidth="1"/>
    <col min="2819" max="2819" width="5.42578125" style="37" customWidth="1"/>
    <col min="2820" max="2820" width="5" style="37" customWidth="1"/>
    <col min="2821" max="2821" width="31" style="37" bestFit="1" customWidth="1"/>
    <col min="2822" max="2822" width="5" style="37" customWidth="1"/>
    <col min="2823" max="2823" width="5.28515625" style="37" customWidth="1"/>
    <col min="2824" max="2824" width="151" style="37" customWidth="1"/>
    <col min="2825" max="3072" width="11.42578125" style="37"/>
    <col min="3073" max="3073" width="4" style="37" customWidth="1"/>
    <col min="3074" max="3074" width="42" style="37" bestFit="1" customWidth="1"/>
    <col min="3075" max="3075" width="5.42578125" style="37" customWidth="1"/>
    <col min="3076" max="3076" width="5" style="37" customWidth="1"/>
    <col min="3077" max="3077" width="31" style="37" bestFit="1" customWidth="1"/>
    <col min="3078" max="3078" width="5" style="37" customWidth="1"/>
    <col min="3079" max="3079" width="5.28515625" style="37" customWidth="1"/>
    <col min="3080" max="3080" width="151" style="37" customWidth="1"/>
    <col min="3081" max="3328" width="11.42578125" style="37"/>
    <col min="3329" max="3329" width="4" style="37" customWidth="1"/>
    <col min="3330" max="3330" width="42" style="37" bestFit="1" customWidth="1"/>
    <col min="3331" max="3331" width="5.42578125" style="37" customWidth="1"/>
    <col min="3332" max="3332" width="5" style="37" customWidth="1"/>
    <col min="3333" max="3333" width="31" style="37" bestFit="1" customWidth="1"/>
    <col min="3334" max="3334" width="5" style="37" customWidth="1"/>
    <col min="3335" max="3335" width="5.28515625" style="37" customWidth="1"/>
    <col min="3336" max="3336" width="151" style="37" customWidth="1"/>
    <col min="3337" max="3584" width="11.42578125" style="37"/>
    <col min="3585" max="3585" width="4" style="37" customWidth="1"/>
    <col min="3586" max="3586" width="42" style="37" bestFit="1" customWidth="1"/>
    <col min="3587" max="3587" width="5.42578125" style="37" customWidth="1"/>
    <col min="3588" max="3588" width="5" style="37" customWidth="1"/>
    <col min="3589" max="3589" width="31" style="37" bestFit="1" customWidth="1"/>
    <col min="3590" max="3590" width="5" style="37" customWidth="1"/>
    <col min="3591" max="3591" width="5.28515625" style="37" customWidth="1"/>
    <col min="3592" max="3592" width="151" style="37" customWidth="1"/>
    <col min="3593" max="3840" width="11.42578125" style="37"/>
    <col min="3841" max="3841" width="4" style="37" customWidth="1"/>
    <col min="3842" max="3842" width="42" style="37" bestFit="1" customWidth="1"/>
    <col min="3843" max="3843" width="5.42578125" style="37" customWidth="1"/>
    <col min="3844" max="3844" width="5" style="37" customWidth="1"/>
    <col min="3845" max="3845" width="31" style="37" bestFit="1" customWidth="1"/>
    <col min="3846" max="3846" width="5" style="37" customWidth="1"/>
    <col min="3847" max="3847" width="5.28515625" style="37" customWidth="1"/>
    <col min="3848" max="3848" width="151" style="37" customWidth="1"/>
    <col min="3849" max="4096" width="11.42578125" style="37"/>
    <col min="4097" max="4097" width="4" style="37" customWidth="1"/>
    <col min="4098" max="4098" width="42" style="37" bestFit="1" customWidth="1"/>
    <col min="4099" max="4099" width="5.42578125" style="37" customWidth="1"/>
    <col min="4100" max="4100" width="5" style="37" customWidth="1"/>
    <col min="4101" max="4101" width="31" style="37" bestFit="1" customWidth="1"/>
    <col min="4102" max="4102" width="5" style="37" customWidth="1"/>
    <col min="4103" max="4103" width="5.28515625" style="37" customWidth="1"/>
    <col min="4104" max="4104" width="151" style="37" customWidth="1"/>
    <col min="4105" max="4352" width="11.42578125" style="37"/>
    <col min="4353" max="4353" width="4" style="37" customWidth="1"/>
    <col min="4354" max="4354" width="42" style="37" bestFit="1" customWidth="1"/>
    <col min="4355" max="4355" width="5.42578125" style="37" customWidth="1"/>
    <col min="4356" max="4356" width="5" style="37" customWidth="1"/>
    <col min="4357" max="4357" width="31" style="37" bestFit="1" customWidth="1"/>
    <col min="4358" max="4358" width="5" style="37" customWidth="1"/>
    <col min="4359" max="4359" width="5.28515625" style="37" customWidth="1"/>
    <col min="4360" max="4360" width="151" style="37" customWidth="1"/>
    <col min="4361" max="4608" width="11.42578125" style="37"/>
    <col min="4609" max="4609" width="4" style="37" customWidth="1"/>
    <col min="4610" max="4610" width="42" style="37" bestFit="1" customWidth="1"/>
    <col min="4611" max="4611" width="5.42578125" style="37" customWidth="1"/>
    <col min="4612" max="4612" width="5" style="37" customWidth="1"/>
    <col min="4613" max="4613" width="31" style="37" bestFit="1" customWidth="1"/>
    <col min="4614" max="4614" width="5" style="37" customWidth="1"/>
    <col min="4615" max="4615" width="5.28515625" style="37" customWidth="1"/>
    <col min="4616" max="4616" width="151" style="37" customWidth="1"/>
    <col min="4617" max="4864" width="11.42578125" style="37"/>
    <col min="4865" max="4865" width="4" style="37" customWidth="1"/>
    <col min="4866" max="4866" width="42" style="37" bestFit="1" customWidth="1"/>
    <col min="4867" max="4867" width="5.42578125" style="37" customWidth="1"/>
    <col min="4868" max="4868" width="5" style="37" customWidth="1"/>
    <col min="4869" max="4869" width="31" style="37" bestFit="1" customWidth="1"/>
    <col min="4870" max="4870" width="5" style="37" customWidth="1"/>
    <col min="4871" max="4871" width="5.28515625" style="37" customWidth="1"/>
    <col min="4872" max="4872" width="151" style="37" customWidth="1"/>
    <col min="4873" max="5120" width="11.42578125" style="37"/>
    <col min="5121" max="5121" width="4" style="37" customWidth="1"/>
    <col min="5122" max="5122" width="42" style="37" bestFit="1" customWidth="1"/>
    <col min="5123" max="5123" width="5.42578125" style="37" customWidth="1"/>
    <col min="5124" max="5124" width="5" style="37" customWidth="1"/>
    <col min="5125" max="5125" width="31" style="37" bestFit="1" customWidth="1"/>
    <col min="5126" max="5126" width="5" style="37" customWidth="1"/>
    <col min="5127" max="5127" width="5.28515625" style="37" customWidth="1"/>
    <col min="5128" max="5128" width="151" style="37" customWidth="1"/>
    <col min="5129" max="5376" width="11.42578125" style="37"/>
    <col min="5377" max="5377" width="4" style="37" customWidth="1"/>
    <col min="5378" max="5378" width="42" style="37" bestFit="1" customWidth="1"/>
    <col min="5379" max="5379" width="5.42578125" style="37" customWidth="1"/>
    <col min="5380" max="5380" width="5" style="37" customWidth="1"/>
    <col min="5381" max="5381" width="31" style="37" bestFit="1" customWidth="1"/>
    <col min="5382" max="5382" width="5" style="37" customWidth="1"/>
    <col min="5383" max="5383" width="5.28515625" style="37" customWidth="1"/>
    <col min="5384" max="5384" width="151" style="37" customWidth="1"/>
    <col min="5385" max="5632" width="11.42578125" style="37"/>
    <col min="5633" max="5633" width="4" style="37" customWidth="1"/>
    <col min="5634" max="5634" width="42" style="37" bestFit="1" customWidth="1"/>
    <col min="5635" max="5635" width="5.42578125" style="37" customWidth="1"/>
    <col min="5636" max="5636" width="5" style="37" customWidth="1"/>
    <col min="5637" max="5637" width="31" style="37" bestFit="1" customWidth="1"/>
    <col min="5638" max="5638" width="5" style="37" customWidth="1"/>
    <col min="5639" max="5639" width="5.28515625" style="37" customWidth="1"/>
    <col min="5640" max="5640" width="151" style="37" customWidth="1"/>
    <col min="5641" max="5888" width="11.42578125" style="37"/>
    <col min="5889" max="5889" width="4" style="37" customWidth="1"/>
    <col min="5890" max="5890" width="42" style="37" bestFit="1" customWidth="1"/>
    <col min="5891" max="5891" width="5.42578125" style="37" customWidth="1"/>
    <col min="5892" max="5892" width="5" style="37" customWidth="1"/>
    <col min="5893" max="5893" width="31" style="37" bestFit="1" customWidth="1"/>
    <col min="5894" max="5894" width="5" style="37" customWidth="1"/>
    <col min="5895" max="5895" width="5.28515625" style="37" customWidth="1"/>
    <col min="5896" max="5896" width="151" style="37" customWidth="1"/>
    <col min="5897" max="6144" width="11.42578125" style="37"/>
    <col min="6145" max="6145" width="4" style="37" customWidth="1"/>
    <col min="6146" max="6146" width="42" style="37" bestFit="1" customWidth="1"/>
    <col min="6147" max="6147" width="5.42578125" style="37" customWidth="1"/>
    <col min="6148" max="6148" width="5" style="37" customWidth="1"/>
    <col min="6149" max="6149" width="31" style="37" bestFit="1" customWidth="1"/>
    <col min="6150" max="6150" width="5" style="37" customWidth="1"/>
    <col min="6151" max="6151" width="5.28515625" style="37" customWidth="1"/>
    <col min="6152" max="6152" width="151" style="37" customWidth="1"/>
    <col min="6153" max="6400" width="11.42578125" style="37"/>
    <col min="6401" max="6401" width="4" style="37" customWidth="1"/>
    <col min="6402" max="6402" width="42" style="37" bestFit="1" customWidth="1"/>
    <col min="6403" max="6403" width="5.42578125" style="37" customWidth="1"/>
    <col min="6404" max="6404" width="5" style="37" customWidth="1"/>
    <col min="6405" max="6405" width="31" style="37" bestFit="1" customWidth="1"/>
    <col min="6406" max="6406" width="5" style="37" customWidth="1"/>
    <col min="6407" max="6407" width="5.28515625" style="37" customWidth="1"/>
    <col min="6408" max="6408" width="151" style="37" customWidth="1"/>
    <col min="6409" max="6656" width="11.42578125" style="37"/>
    <col min="6657" max="6657" width="4" style="37" customWidth="1"/>
    <col min="6658" max="6658" width="42" style="37" bestFit="1" customWidth="1"/>
    <col min="6659" max="6659" width="5.42578125" style="37" customWidth="1"/>
    <col min="6660" max="6660" width="5" style="37" customWidth="1"/>
    <col min="6661" max="6661" width="31" style="37" bestFit="1" customWidth="1"/>
    <col min="6662" max="6662" width="5" style="37" customWidth="1"/>
    <col min="6663" max="6663" width="5.28515625" style="37" customWidth="1"/>
    <col min="6664" max="6664" width="151" style="37" customWidth="1"/>
    <col min="6665" max="6912" width="11.42578125" style="37"/>
    <col min="6913" max="6913" width="4" style="37" customWidth="1"/>
    <col min="6914" max="6914" width="42" style="37" bestFit="1" customWidth="1"/>
    <col min="6915" max="6915" width="5.42578125" style="37" customWidth="1"/>
    <col min="6916" max="6916" width="5" style="37" customWidth="1"/>
    <col min="6917" max="6917" width="31" style="37" bestFit="1" customWidth="1"/>
    <col min="6918" max="6918" width="5" style="37" customWidth="1"/>
    <col min="6919" max="6919" width="5.28515625" style="37" customWidth="1"/>
    <col min="6920" max="6920" width="151" style="37" customWidth="1"/>
    <col min="6921" max="7168" width="11.42578125" style="37"/>
    <col min="7169" max="7169" width="4" style="37" customWidth="1"/>
    <col min="7170" max="7170" width="42" style="37" bestFit="1" customWidth="1"/>
    <col min="7171" max="7171" width="5.42578125" style="37" customWidth="1"/>
    <col min="7172" max="7172" width="5" style="37" customWidth="1"/>
    <col min="7173" max="7173" width="31" style="37" bestFit="1" customWidth="1"/>
    <col min="7174" max="7174" width="5" style="37" customWidth="1"/>
    <col min="7175" max="7175" width="5.28515625" style="37" customWidth="1"/>
    <col min="7176" max="7176" width="151" style="37" customWidth="1"/>
    <col min="7177" max="7424" width="11.42578125" style="37"/>
    <col min="7425" max="7425" width="4" style="37" customWidth="1"/>
    <col min="7426" max="7426" width="42" style="37" bestFit="1" customWidth="1"/>
    <col min="7427" max="7427" width="5.42578125" style="37" customWidth="1"/>
    <col min="7428" max="7428" width="5" style="37" customWidth="1"/>
    <col min="7429" max="7429" width="31" style="37" bestFit="1" customWidth="1"/>
    <col min="7430" max="7430" width="5" style="37" customWidth="1"/>
    <col min="7431" max="7431" width="5.28515625" style="37" customWidth="1"/>
    <col min="7432" max="7432" width="151" style="37" customWidth="1"/>
    <col min="7433" max="7680" width="11.42578125" style="37"/>
    <col min="7681" max="7681" width="4" style="37" customWidth="1"/>
    <col min="7682" max="7682" width="42" style="37" bestFit="1" customWidth="1"/>
    <col min="7683" max="7683" width="5.42578125" style="37" customWidth="1"/>
    <col min="7684" max="7684" width="5" style="37" customWidth="1"/>
    <col min="7685" max="7685" width="31" style="37" bestFit="1" customWidth="1"/>
    <col min="7686" max="7686" width="5" style="37" customWidth="1"/>
    <col min="7687" max="7687" width="5.28515625" style="37" customWidth="1"/>
    <col min="7688" max="7688" width="151" style="37" customWidth="1"/>
    <col min="7689" max="7936" width="11.42578125" style="37"/>
    <col min="7937" max="7937" width="4" style="37" customWidth="1"/>
    <col min="7938" max="7938" width="42" style="37" bestFit="1" customWidth="1"/>
    <col min="7939" max="7939" width="5.42578125" style="37" customWidth="1"/>
    <col min="7940" max="7940" width="5" style="37" customWidth="1"/>
    <col min="7941" max="7941" width="31" style="37" bestFit="1" customWidth="1"/>
    <col min="7942" max="7942" width="5" style="37" customWidth="1"/>
    <col min="7943" max="7943" width="5.28515625" style="37" customWidth="1"/>
    <col min="7944" max="7944" width="151" style="37" customWidth="1"/>
    <col min="7945" max="8192" width="11.42578125" style="37"/>
    <col min="8193" max="8193" width="4" style="37" customWidth="1"/>
    <col min="8194" max="8194" width="42" style="37" bestFit="1" customWidth="1"/>
    <col min="8195" max="8195" width="5.42578125" style="37" customWidth="1"/>
    <col min="8196" max="8196" width="5" style="37" customWidth="1"/>
    <col min="8197" max="8197" width="31" style="37" bestFit="1" customWidth="1"/>
    <col min="8198" max="8198" width="5" style="37" customWidth="1"/>
    <col min="8199" max="8199" width="5.28515625" style="37" customWidth="1"/>
    <col min="8200" max="8200" width="151" style="37" customWidth="1"/>
    <col min="8201" max="8448" width="11.42578125" style="37"/>
    <col min="8449" max="8449" width="4" style="37" customWidth="1"/>
    <col min="8450" max="8450" width="42" style="37" bestFit="1" customWidth="1"/>
    <col min="8451" max="8451" width="5.42578125" style="37" customWidth="1"/>
    <col min="8452" max="8452" width="5" style="37" customWidth="1"/>
    <col min="8453" max="8453" width="31" style="37" bestFit="1" customWidth="1"/>
    <col min="8454" max="8454" width="5" style="37" customWidth="1"/>
    <col min="8455" max="8455" width="5.28515625" style="37" customWidth="1"/>
    <col min="8456" max="8456" width="151" style="37" customWidth="1"/>
    <col min="8457" max="8704" width="11.42578125" style="37"/>
    <col min="8705" max="8705" width="4" style="37" customWidth="1"/>
    <col min="8706" max="8706" width="42" style="37" bestFit="1" customWidth="1"/>
    <col min="8707" max="8707" width="5.42578125" style="37" customWidth="1"/>
    <col min="8708" max="8708" width="5" style="37" customWidth="1"/>
    <col min="8709" max="8709" width="31" style="37" bestFit="1" customWidth="1"/>
    <col min="8710" max="8710" width="5" style="37" customWidth="1"/>
    <col min="8711" max="8711" width="5.28515625" style="37" customWidth="1"/>
    <col min="8712" max="8712" width="151" style="37" customWidth="1"/>
    <col min="8713" max="8960" width="11.42578125" style="37"/>
    <col min="8961" max="8961" width="4" style="37" customWidth="1"/>
    <col min="8962" max="8962" width="42" style="37" bestFit="1" customWidth="1"/>
    <col min="8963" max="8963" width="5.42578125" style="37" customWidth="1"/>
    <col min="8964" max="8964" width="5" style="37" customWidth="1"/>
    <col min="8965" max="8965" width="31" style="37" bestFit="1" customWidth="1"/>
    <col min="8966" max="8966" width="5" style="37" customWidth="1"/>
    <col min="8967" max="8967" width="5.28515625" style="37" customWidth="1"/>
    <col min="8968" max="8968" width="151" style="37" customWidth="1"/>
    <col min="8969" max="9216" width="11.42578125" style="37"/>
    <col min="9217" max="9217" width="4" style="37" customWidth="1"/>
    <col min="9218" max="9218" width="42" style="37" bestFit="1" customWidth="1"/>
    <col min="9219" max="9219" width="5.42578125" style="37" customWidth="1"/>
    <col min="9220" max="9220" width="5" style="37" customWidth="1"/>
    <col min="9221" max="9221" width="31" style="37" bestFit="1" customWidth="1"/>
    <col min="9222" max="9222" width="5" style="37" customWidth="1"/>
    <col min="9223" max="9223" width="5.28515625" style="37" customWidth="1"/>
    <col min="9224" max="9224" width="151" style="37" customWidth="1"/>
    <col min="9225" max="9472" width="11.42578125" style="37"/>
    <col min="9473" max="9473" width="4" style="37" customWidth="1"/>
    <col min="9474" max="9474" width="42" style="37" bestFit="1" customWidth="1"/>
    <col min="9475" max="9475" width="5.42578125" style="37" customWidth="1"/>
    <col min="9476" max="9476" width="5" style="37" customWidth="1"/>
    <col min="9477" max="9477" width="31" style="37" bestFit="1" customWidth="1"/>
    <col min="9478" max="9478" width="5" style="37" customWidth="1"/>
    <col min="9479" max="9479" width="5.28515625" style="37" customWidth="1"/>
    <col min="9480" max="9480" width="151" style="37" customWidth="1"/>
    <col min="9481" max="9728" width="11.42578125" style="37"/>
    <col min="9729" max="9729" width="4" style="37" customWidth="1"/>
    <col min="9730" max="9730" width="42" style="37" bestFit="1" customWidth="1"/>
    <col min="9731" max="9731" width="5.42578125" style="37" customWidth="1"/>
    <col min="9732" max="9732" width="5" style="37" customWidth="1"/>
    <col min="9733" max="9733" width="31" style="37" bestFit="1" customWidth="1"/>
    <col min="9734" max="9734" width="5" style="37" customWidth="1"/>
    <col min="9735" max="9735" width="5.28515625" style="37" customWidth="1"/>
    <col min="9736" max="9736" width="151" style="37" customWidth="1"/>
    <col min="9737" max="9984" width="11.42578125" style="37"/>
    <col min="9985" max="9985" width="4" style="37" customWidth="1"/>
    <col min="9986" max="9986" width="42" style="37" bestFit="1" customWidth="1"/>
    <col min="9987" max="9987" width="5.42578125" style="37" customWidth="1"/>
    <col min="9988" max="9988" width="5" style="37" customWidth="1"/>
    <col min="9989" max="9989" width="31" style="37" bestFit="1" customWidth="1"/>
    <col min="9990" max="9990" width="5" style="37" customWidth="1"/>
    <col min="9991" max="9991" width="5.28515625" style="37" customWidth="1"/>
    <col min="9992" max="9992" width="151" style="37" customWidth="1"/>
    <col min="9993" max="10240" width="11.42578125" style="37"/>
    <col min="10241" max="10241" width="4" style="37" customWidth="1"/>
    <col min="10242" max="10242" width="42" style="37" bestFit="1" customWidth="1"/>
    <col min="10243" max="10243" width="5.42578125" style="37" customWidth="1"/>
    <col min="10244" max="10244" width="5" style="37" customWidth="1"/>
    <col min="10245" max="10245" width="31" style="37" bestFit="1" customWidth="1"/>
    <col min="10246" max="10246" width="5" style="37" customWidth="1"/>
    <col min="10247" max="10247" width="5.28515625" style="37" customWidth="1"/>
    <col min="10248" max="10248" width="151" style="37" customWidth="1"/>
    <col min="10249" max="10496" width="11.42578125" style="37"/>
    <col min="10497" max="10497" width="4" style="37" customWidth="1"/>
    <col min="10498" max="10498" width="42" style="37" bestFit="1" customWidth="1"/>
    <col min="10499" max="10499" width="5.42578125" style="37" customWidth="1"/>
    <col min="10500" max="10500" width="5" style="37" customWidth="1"/>
    <col min="10501" max="10501" width="31" style="37" bestFit="1" customWidth="1"/>
    <col min="10502" max="10502" width="5" style="37" customWidth="1"/>
    <col min="10503" max="10503" width="5.28515625" style="37" customWidth="1"/>
    <col min="10504" max="10504" width="151" style="37" customWidth="1"/>
    <col min="10505" max="10752" width="11.42578125" style="37"/>
    <col min="10753" max="10753" width="4" style="37" customWidth="1"/>
    <col min="10754" max="10754" width="42" style="37" bestFit="1" customWidth="1"/>
    <col min="10755" max="10755" width="5.42578125" style="37" customWidth="1"/>
    <col min="10756" max="10756" width="5" style="37" customWidth="1"/>
    <col min="10757" max="10757" width="31" style="37" bestFit="1" customWidth="1"/>
    <col min="10758" max="10758" width="5" style="37" customWidth="1"/>
    <col min="10759" max="10759" width="5.28515625" style="37" customWidth="1"/>
    <col min="10760" max="10760" width="151" style="37" customWidth="1"/>
    <col min="10761" max="11008" width="11.42578125" style="37"/>
    <col min="11009" max="11009" width="4" style="37" customWidth="1"/>
    <col min="11010" max="11010" width="42" style="37" bestFit="1" customWidth="1"/>
    <col min="11011" max="11011" width="5.42578125" style="37" customWidth="1"/>
    <col min="11012" max="11012" width="5" style="37" customWidth="1"/>
    <col min="11013" max="11013" width="31" style="37" bestFit="1" customWidth="1"/>
    <col min="11014" max="11014" width="5" style="37" customWidth="1"/>
    <col min="11015" max="11015" width="5.28515625" style="37" customWidth="1"/>
    <col min="11016" max="11016" width="151" style="37" customWidth="1"/>
    <col min="11017" max="11264" width="11.42578125" style="37"/>
    <col min="11265" max="11265" width="4" style="37" customWidth="1"/>
    <col min="11266" max="11266" width="42" style="37" bestFit="1" customWidth="1"/>
    <col min="11267" max="11267" width="5.42578125" style="37" customWidth="1"/>
    <col min="11268" max="11268" width="5" style="37" customWidth="1"/>
    <col min="11269" max="11269" width="31" style="37" bestFit="1" customWidth="1"/>
    <col min="11270" max="11270" width="5" style="37" customWidth="1"/>
    <col min="11271" max="11271" width="5.28515625" style="37" customWidth="1"/>
    <col min="11272" max="11272" width="151" style="37" customWidth="1"/>
    <col min="11273" max="11520" width="11.42578125" style="37"/>
    <col min="11521" max="11521" width="4" style="37" customWidth="1"/>
    <col min="11522" max="11522" width="42" style="37" bestFit="1" customWidth="1"/>
    <col min="11523" max="11523" width="5.42578125" style="37" customWidth="1"/>
    <col min="11524" max="11524" width="5" style="37" customWidth="1"/>
    <col min="11525" max="11525" width="31" style="37" bestFit="1" customWidth="1"/>
    <col min="11526" max="11526" width="5" style="37" customWidth="1"/>
    <col min="11527" max="11527" width="5.28515625" style="37" customWidth="1"/>
    <col min="11528" max="11528" width="151" style="37" customWidth="1"/>
    <col min="11529" max="11776" width="11.42578125" style="37"/>
    <col min="11777" max="11777" width="4" style="37" customWidth="1"/>
    <col min="11778" max="11778" width="42" style="37" bestFit="1" customWidth="1"/>
    <col min="11779" max="11779" width="5.42578125" style="37" customWidth="1"/>
    <col min="11780" max="11780" width="5" style="37" customWidth="1"/>
    <col min="11781" max="11781" width="31" style="37" bestFit="1" customWidth="1"/>
    <col min="11782" max="11782" width="5" style="37" customWidth="1"/>
    <col min="11783" max="11783" width="5.28515625" style="37" customWidth="1"/>
    <col min="11784" max="11784" width="151" style="37" customWidth="1"/>
    <col min="11785" max="12032" width="11.42578125" style="37"/>
    <col min="12033" max="12033" width="4" style="37" customWidth="1"/>
    <col min="12034" max="12034" width="42" style="37" bestFit="1" customWidth="1"/>
    <col min="12035" max="12035" width="5.42578125" style="37" customWidth="1"/>
    <col min="12036" max="12036" width="5" style="37" customWidth="1"/>
    <col min="12037" max="12037" width="31" style="37" bestFit="1" customWidth="1"/>
    <col min="12038" max="12038" width="5" style="37" customWidth="1"/>
    <col min="12039" max="12039" width="5.28515625" style="37" customWidth="1"/>
    <col min="12040" max="12040" width="151" style="37" customWidth="1"/>
    <col min="12041" max="12288" width="11.42578125" style="37"/>
    <col min="12289" max="12289" width="4" style="37" customWidth="1"/>
    <col min="12290" max="12290" width="42" style="37" bestFit="1" customWidth="1"/>
    <col min="12291" max="12291" width="5.42578125" style="37" customWidth="1"/>
    <col min="12292" max="12292" width="5" style="37" customWidth="1"/>
    <col min="12293" max="12293" width="31" style="37" bestFit="1" customWidth="1"/>
    <col min="12294" max="12294" width="5" style="37" customWidth="1"/>
    <col min="12295" max="12295" width="5.28515625" style="37" customWidth="1"/>
    <col min="12296" max="12296" width="151" style="37" customWidth="1"/>
    <col min="12297" max="12544" width="11.42578125" style="37"/>
    <col min="12545" max="12545" width="4" style="37" customWidth="1"/>
    <col min="12546" max="12546" width="42" style="37" bestFit="1" customWidth="1"/>
    <col min="12547" max="12547" width="5.42578125" style="37" customWidth="1"/>
    <col min="12548" max="12548" width="5" style="37" customWidth="1"/>
    <col min="12549" max="12549" width="31" style="37" bestFit="1" customWidth="1"/>
    <col min="12550" max="12550" width="5" style="37" customWidth="1"/>
    <col min="12551" max="12551" width="5.28515625" style="37" customWidth="1"/>
    <col min="12552" max="12552" width="151" style="37" customWidth="1"/>
    <col min="12553" max="12800" width="11.42578125" style="37"/>
    <col min="12801" max="12801" width="4" style="37" customWidth="1"/>
    <col min="12802" max="12802" width="42" style="37" bestFit="1" customWidth="1"/>
    <col min="12803" max="12803" width="5.42578125" style="37" customWidth="1"/>
    <col min="12804" max="12804" width="5" style="37" customWidth="1"/>
    <col min="12805" max="12805" width="31" style="37" bestFit="1" customWidth="1"/>
    <col min="12806" max="12806" width="5" style="37" customWidth="1"/>
    <col min="12807" max="12807" width="5.28515625" style="37" customWidth="1"/>
    <col min="12808" max="12808" width="151" style="37" customWidth="1"/>
    <col min="12809" max="13056" width="11.42578125" style="37"/>
    <col min="13057" max="13057" width="4" style="37" customWidth="1"/>
    <col min="13058" max="13058" width="42" style="37" bestFit="1" customWidth="1"/>
    <col min="13059" max="13059" width="5.42578125" style="37" customWidth="1"/>
    <col min="13060" max="13060" width="5" style="37" customWidth="1"/>
    <col min="13061" max="13061" width="31" style="37" bestFit="1" customWidth="1"/>
    <col min="13062" max="13062" width="5" style="37" customWidth="1"/>
    <col min="13063" max="13063" width="5.28515625" style="37" customWidth="1"/>
    <col min="13064" max="13064" width="151" style="37" customWidth="1"/>
    <col min="13065" max="13312" width="11.42578125" style="37"/>
    <col min="13313" max="13313" width="4" style="37" customWidth="1"/>
    <col min="13314" max="13314" width="42" style="37" bestFit="1" customWidth="1"/>
    <col min="13315" max="13315" width="5.42578125" style="37" customWidth="1"/>
    <col min="13316" max="13316" width="5" style="37" customWidth="1"/>
    <col min="13317" max="13317" width="31" style="37" bestFit="1" customWidth="1"/>
    <col min="13318" max="13318" width="5" style="37" customWidth="1"/>
    <col min="13319" max="13319" width="5.28515625" style="37" customWidth="1"/>
    <col min="13320" max="13320" width="151" style="37" customWidth="1"/>
    <col min="13321" max="13568" width="11.42578125" style="37"/>
    <col min="13569" max="13569" width="4" style="37" customWidth="1"/>
    <col min="13570" max="13570" width="42" style="37" bestFit="1" customWidth="1"/>
    <col min="13571" max="13571" width="5.42578125" style="37" customWidth="1"/>
    <col min="13572" max="13572" width="5" style="37" customWidth="1"/>
    <col min="13573" max="13573" width="31" style="37" bestFit="1" customWidth="1"/>
    <col min="13574" max="13574" width="5" style="37" customWidth="1"/>
    <col min="13575" max="13575" width="5.28515625" style="37" customWidth="1"/>
    <col min="13576" max="13576" width="151" style="37" customWidth="1"/>
    <col min="13577" max="13824" width="11.42578125" style="37"/>
    <col min="13825" max="13825" width="4" style="37" customWidth="1"/>
    <col min="13826" max="13826" width="42" style="37" bestFit="1" customWidth="1"/>
    <col min="13827" max="13827" width="5.42578125" style="37" customWidth="1"/>
    <col min="13828" max="13828" width="5" style="37" customWidth="1"/>
    <col min="13829" max="13829" width="31" style="37" bestFit="1" customWidth="1"/>
    <col min="13830" max="13830" width="5" style="37" customWidth="1"/>
    <col min="13831" max="13831" width="5.28515625" style="37" customWidth="1"/>
    <col min="13832" max="13832" width="151" style="37" customWidth="1"/>
    <col min="13833" max="14080" width="11.42578125" style="37"/>
    <col min="14081" max="14081" width="4" style="37" customWidth="1"/>
    <col min="14082" max="14082" width="42" style="37" bestFit="1" customWidth="1"/>
    <col min="14083" max="14083" width="5.42578125" style="37" customWidth="1"/>
    <col min="14084" max="14084" width="5" style="37" customWidth="1"/>
    <col min="14085" max="14085" width="31" style="37" bestFit="1" customWidth="1"/>
    <col min="14086" max="14086" width="5" style="37" customWidth="1"/>
    <col min="14087" max="14087" width="5.28515625" style="37" customWidth="1"/>
    <col min="14088" max="14088" width="151" style="37" customWidth="1"/>
    <col min="14089" max="14336" width="11.42578125" style="37"/>
    <col min="14337" max="14337" width="4" style="37" customWidth="1"/>
    <col min="14338" max="14338" width="42" style="37" bestFit="1" customWidth="1"/>
    <col min="14339" max="14339" width="5.42578125" style="37" customWidth="1"/>
    <col min="14340" max="14340" width="5" style="37" customWidth="1"/>
    <col min="14341" max="14341" width="31" style="37" bestFit="1" customWidth="1"/>
    <col min="14342" max="14342" width="5" style="37" customWidth="1"/>
    <col min="14343" max="14343" width="5.28515625" style="37" customWidth="1"/>
    <col min="14344" max="14344" width="151" style="37" customWidth="1"/>
    <col min="14345" max="14592" width="11.42578125" style="37"/>
    <col min="14593" max="14593" width="4" style="37" customWidth="1"/>
    <col min="14594" max="14594" width="42" style="37" bestFit="1" customWidth="1"/>
    <col min="14595" max="14595" width="5.42578125" style="37" customWidth="1"/>
    <col min="14596" max="14596" width="5" style="37" customWidth="1"/>
    <col min="14597" max="14597" width="31" style="37" bestFit="1" customWidth="1"/>
    <col min="14598" max="14598" width="5" style="37" customWidth="1"/>
    <col min="14599" max="14599" width="5.28515625" style="37" customWidth="1"/>
    <col min="14600" max="14600" width="151" style="37" customWidth="1"/>
    <col min="14601" max="14848" width="11.42578125" style="37"/>
    <col min="14849" max="14849" width="4" style="37" customWidth="1"/>
    <col min="14850" max="14850" width="42" style="37" bestFit="1" customWidth="1"/>
    <col min="14851" max="14851" width="5.42578125" style="37" customWidth="1"/>
    <col min="14852" max="14852" width="5" style="37" customWidth="1"/>
    <col min="14853" max="14853" width="31" style="37" bestFit="1" customWidth="1"/>
    <col min="14854" max="14854" width="5" style="37" customWidth="1"/>
    <col min="14855" max="14855" width="5.28515625" style="37" customWidth="1"/>
    <col min="14856" max="14856" width="151" style="37" customWidth="1"/>
    <col min="14857" max="15104" width="11.42578125" style="37"/>
    <col min="15105" max="15105" width="4" style="37" customWidth="1"/>
    <col min="15106" max="15106" width="42" style="37" bestFit="1" customWidth="1"/>
    <col min="15107" max="15107" width="5.42578125" style="37" customWidth="1"/>
    <col min="15108" max="15108" width="5" style="37" customWidth="1"/>
    <col min="15109" max="15109" width="31" style="37" bestFit="1" customWidth="1"/>
    <col min="15110" max="15110" width="5" style="37" customWidth="1"/>
    <col min="15111" max="15111" width="5.28515625" style="37" customWidth="1"/>
    <col min="15112" max="15112" width="151" style="37" customWidth="1"/>
    <col min="15113" max="15360" width="11.42578125" style="37"/>
    <col min="15361" max="15361" width="4" style="37" customWidth="1"/>
    <col min="15362" max="15362" width="42" style="37" bestFit="1" customWidth="1"/>
    <col min="15363" max="15363" width="5.42578125" style="37" customWidth="1"/>
    <col min="15364" max="15364" width="5" style="37" customWidth="1"/>
    <col min="15365" max="15365" width="31" style="37" bestFit="1" customWidth="1"/>
    <col min="15366" max="15366" width="5" style="37" customWidth="1"/>
    <col min="15367" max="15367" width="5.28515625" style="37" customWidth="1"/>
    <col min="15368" max="15368" width="151" style="37" customWidth="1"/>
    <col min="15369" max="15616" width="11.42578125" style="37"/>
    <col min="15617" max="15617" width="4" style="37" customWidth="1"/>
    <col min="15618" max="15618" width="42" style="37" bestFit="1" customWidth="1"/>
    <col min="15619" max="15619" width="5.42578125" style="37" customWidth="1"/>
    <col min="15620" max="15620" width="5" style="37" customWidth="1"/>
    <col min="15621" max="15621" width="31" style="37" bestFit="1" customWidth="1"/>
    <col min="15622" max="15622" width="5" style="37" customWidth="1"/>
    <col min="15623" max="15623" width="5.28515625" style="37" customWidth="1"/>
    <col min="15624" max="15624" width="151" style="37" customWidth="1"/>
    <col min="15625" max="15872" width="11.42578125" style="37"/>
    <col min="15873" max="15873" width="4" style="37" customWidth="1"/>
    <col min="15874" max="15874" width="42" style="37" bestFit="1" customWidth="1"/>
    <col min="15875" max="15875" width="5.42578125" style="37" customWidth="1"/>
    <col min="15876" max="15876" width="5" style="37" customWidth="1"/>
    <col min="15877" max="15877" width="31" style="37" bestFit="1" customWidth="1"/>
    <col min="15878" max="15878" width="5" style="37" customWidth="1"/>
    <col min="15879" max="15879" width="5.28515625" style="37" customWidth="1"/>
    <col min="15880" max="15880" width="151" style="37" customWidth="1"/>
    <col min="15881" max="16128" width="11.42578125" style="37"/>
    <col min="16129" max="16129" width="4" style="37" customWidth="1"/>
    <col min="16130" max="16130" width="42" style="37" bestFit="1" customWidth="1"/>
    <col min="16131" max="16131" width="5.42578125" style="37" customWidth="1"/>
    <col min="16132" max="16132" width="5" style="37" customWidth="1"/>
    <col min="16133" max="16133" width="31" style="37" bestFit="1" customWidth="1"/>
    <col min="16134" max="16134" width="5" style="37" customWidth="1"/>
    <col min="16135" max="16135" width="5.28515625" style="37" customWidth="1"/>
    <col min="16136" max="16136" width="151" style="37" customWidth="1"/>
    <col min="16137" max="16384" width="11.42578125" style="37"/>
  </cols>
  <sheetData>
    <row r="1" spans="1:8" ht="18" x14ac:dyDescent="0.25">
      <c r="A1" s="35" t="s">
        <v>146</v>
      </c>
      <c r="B1" s="36"/>
      <c r="D1" s="35" t="s">
        <v>147</v>
      </c>
      <c r="G1" s="35" t="s">
        <v>148</v>
      </c>
    </row>
    <row r="2" spans="1:8" x14ac:dyDescent="0.2">
      <c r="D2" s="21"/>
      <c r="G2" s="21"/>
    </row>
    <row r="3" spans="1:8" x14ac:dyDescent="0.2">
      <c r="A3" s="38" t="s">
        <v>149</v>
      </c>
      <c r="B3" s="39" t="s">
        <v>150</v>
      </c>
      <c r="D3" s="38" t="s">
        <v>149</v>
      </c>
      <c r="E3" s="40" t="s">
        <v>151</v>
      </c>
      <c r="G3" s="38" t="s">
        <v>149</v>
      </c>
      <c r="H3" s="39" t="s">
        <v>152</v>
      </c>
    </row>
    <row r="4" spans="1:8" x14ac:dyDescent="0.2">
      <c r="A4" s="41" t="s">
        <v>153</v>
      </c>
      <c r="B4" s="41" t="s">
        <v>154</v>
      </c>
      <c r="D4" s="42">
        <v>1</v>
      </c>
      <c r="E4" s="43" t="s">
        <v>155</v>
      </c>
      <c r="G4" s="44" t="s">
        <v>156</v>
      </c>
      <c r="H4" s="45" t="s">
        <v>157</v>
      </c>
    </row>
    <row r="5" spans="1:8" x14ac:dyDescent="0.2">
      <c r="A5" s="41" t="s">
        <v>158</v>
      </c>
      <c r="B5" s="41" t="s">
        <v>159</v>
      </c>
      <c r="D5" s="42">
        <v>2</v>
      </c>
      <c r="E5" s="43" t="s">
        <v>160</v>
      </c>
      <c r="G5" s="44" t="s">
        <v>161</v>
      </c>
      <c r="H5" s="45" t="s">
        <v>162</v>
      </c>
    </row>
    <row r="6" spans="1:8" x14ac:dyDescent="0.2">
      <c r="A6" s="41">
        <v>4</v>
      </c>
      <c r="B6" s="41" t="s">
        <v>163</v>
      </c>
      <c r="D6" s="42">
        <v>3</v>
      </c>
      <c r="E6" s="43" t="s">
        <v>164</v>
      </c>
      <c r="G6" s="44" t="s">
        <v>165</v>
      </c>
      <c r="H6" s="45" t="s">
        <v>166</v>
      </c>
    </row>
    <row r="7" spans="1:8" x14ac:dyDescent="0.2">
      <c r="A7" s="41">
        <v>6</v>
      </c>
      <c r="B7" s="41" t="s">
        <v>167</v>
      </c>
      <c r="D7" s="42">
        <v>5</v>
      </c>
      <c r="E7" s="43" t="s">
        <v>168</v>
      </c>
      <c r="G7" s="44" t="s">
        <v>169</v>
      </c>
      <c r="H7" s="45" t="s">
        <v>170</v>
      </c>
    </row>
    <row r="8" spans="1:8" x14ac:dyDescent="0.2">
      <c r="A8" s="41">
        <v>7</v>
      </c>
      <c r="B8" s="41" t="s">
        <v>171</v>
      </c>
      <c r="D8" s="42">
        <v>7</v>
      </c>
      <c r="E8" s="46" t="s">
        <v>172</v>
      </c>
      <c r="G8" s="44" t="s">
        <v>173</v>
      </c>
      <c r="H8" s="45" t="s">
        <v>174</v>
      </c>
    </row>
    <row r="9" spans="1:8" x14ac:dyDescent="0.2">
      <c r="A9" s="23"/>
      <c r="B9" s="47"/>
      <c r="D9" s="42">
        <v>8</v>
      </c>
      <c r="E9" s="43" t="s">
        <v>175</v>
      </c>
      <c r="G9" s="44" t="s">
        <v>176</v>
      </c>
      <c r="H9" s="45" t="s">
        <v>177</v>
      </c>
    </row>
    <row r="10" spans="1:8" ht="25.5" x14ac:dyDescent="0.2">
      <c r="D10" s="42">
        <v>9</v>
      </c>
      <c r="E10" s="43" t="s">
        <v>178</v>
      </c>
      <c r="G10" s="44" t="s">
        <v>179</v>
      </c>
      <c r="H10" s="48" t="s">
        <v>180</v>
      </c>
    </row>
    <row r="11" spans="1:8" ht="18" x14ac:dyDescent="0.25">
      <c r="A11" s="35" t="s">
        <v>181</v>
      </c>
      <c r="B11" s="36"/>
      <c r="D11" s="42">
        <v>11</v>
      </c>
      <c r="E11" s="43" t="s">
        <v>182</v>
      </c>
      <c r="G11" s="44" t="s">
        <v>183</v>
      </c>
      <c r="H11" s="49" t="s">
        <v>184</v>
      </c>
    </row>
    <row r="12" spans="1:8" x14ac:dyDescent="0.2">
      <c r="D12" s="42">
        <v>12</v>
      </c>
      <c r="E12" s="43" t="s">
        <v>185</v>
      </c>
      <c r="G12" s="44" t="s">
        <v>186</v>
      </c>
      <c r="H12" s="45" t="s">
        <v>187</v>
      </c>
    </row>
    <row r="13" spans="1:8" x14ac:dyDescent="0.2">
      <c r="A13" s="38" t="s">
        <v>149</v>
      </c>
      <c r="B13" s="39" t="s">
        <v>188</v>
      </c>
      <c r="D13" s="42">
        <v>16</v>
      </c>
      <c r="E13" s="43" t="s">
        <v>189</v>
      </c>
      <c r="G13" s="44" t="s">
        <v>190</v>
      </c>
      <c r="H13" s="45" t="s">
        <v>191</v>
      </c>
    </row>
    <row r="14" spans="1:8" x14ac:dyDescent="0.2">
      <c r="A14" s="44" t="s">
        <v>158</v>
      </c>
      <c r="B14" s="33" t="s">
        <v>192</v>
      </c>
      <c r="D14" s="42">
        <v>18</v>
      </c>
      <c r="E14" s="43" t="s">
        <v>193</v>
      </c>
      <c r="G14" s="44" t="s">
        <v>194</v>
      </c>
      <c r="H14" s="49" t="s">
        <v>195</v>
      </c>
    </row>
    <row r="15" spans="1:8" x14ac:dyDescent="0.2">
      <c r="A15" s="44" t="s">
        <v>196</v>
      </c>
      <c r="B15" s="33" t="s">
        <v>197</v>
      </c>
      <c r="D15" s="42">
        <v>22</v>
      </c>
      <c r="E15" s="43" t="s">
        <v>198</v>
      </c>
      <c r="G15" s="44" t="s">
        <v>199</v>
      </c>
      <c r="H15" s="45" t="s">
        <v>200</v>
      </c>
    </row>
    <row r="16" spans="1:8" x14ac:dyDescent="0.2">
      <c r="A16" s="44" t="s">
        <v>201</v>
      </c>
      <c r="B16" s="33" t="s">
        <v>202</v>
      </c>
      <c r="D16" s="42">
        <v>23</v>
      </c>
      <c r="E16" s="43" t="s">
        <v>203</v>
      </c>
      <c r="G16" s="44" t="s">
        <v>204</v>
      </c>
      <c r="H16" s="45" t="s">
        <v>205</v>
      </c>
    </row>
    <row r="17" spans="1:8" x14ac:dyDescent="0.2">
      <c r="A17" s="37"/>
      <c r="D17" s="42">
        <v>25</v>
      </c>
      <c r="E17" s="43" t="s">
        <v>206</v>
      </c>
      <c r="G17" s="44" t="s">
        <v>207</v>
      </c>
      <c r="H17" s="45" t="s">
        <v>208</v>
      </c>
    </row>
    <row r="18" spans="1:8" x14ac:dyDescent="0.2">
      <c r="D18" s="42">
        <v>26</v>
      </c>
      <c r="E18" s="43" t="s">
        <v>209</v>
      </c>
      <c r="G18" s="44" t="s">
        <v>210</v>
      </c>
      <c r="H18" s="45" t="s">
        <v>211</v>
      </c>
    </row>
    <row r="19" spans="1:8" ht="15.75" x14ac:dyDescent="0.25">
      <c r="A19" s="50" t="s">
        <v>212</v>
      </c>
      <c r="B19" s="51"/>
      <c r="D19" s="42">
        <v>29</v>
      </c>
      <c r="E19" s="43" t="s">
        <v>213</v>
      </c>
      <c r="G19" s="44" t="s">
        <v>214</v>
      </c>
      <c r="H19" s="45" t="s">
        <v>215</v>
      </c>
    </row>
    <row r="20" spans="1:8" x14ac:dyDescent="0.2">
      <c r="A20" s="52"/>
      <c r="D20" s="42">
        <v>35</v>
      </c>
      <c r="E20" s="43" t="s">
        <v>216</v>
      </c>
      <c r="G20" s="44" t="s">
        <v>217</v>
      </c>
      <c r="H20" s="45" t="s">
        <v>218</v>
      </c>
    </row>
    <row r="21" spans="1:8" x14ac:dyDescent="0.2">
      <c r="A21" s="53" t="s">
        <v>149</v>
      </c>
      <c r="B21" s="54" t="s">
        <v>219</v>
      </c>
      <c r="D21" s="42">
        <v>37</v>
      </c>
      <c r="E21" s="43" t="s">
        <v>220</v>
      </c>
      <c r="G21" s="44" t="s">
        <v>221</v>
      </c>
      <c r="H21" s="55" t="s">
        <v>222</v>
      </c>
    </row>
    <row r="22" spans="1:8" x14ac:dyDescent="0.2">
      <c r="A22" s="56" t="s">
        <v>223</v>
      </c>
      <c r="B22" s="55" t="s">
        <v>224</v>
      </c>
      <c r="D22" s="42">
        <v>38</v>
      </c>
      <c r="E22" s="43" t="s">
        <v>225</v>
      </c>
      <c r="G22" s="44" t="s">
        <v>226</v>
      </c>
      <c r="H22" s="55" t="s">
        <v>227</v>
      </c>
    </row>
    <row r="23" spans="1:8" x14ac:dyDescent="0.2">
      <c r="A23" s="56" t="s">
        <v>228</v>
      </c>
      <c r="B23" s="57" t="s">
        <v>229</v>
      </c>
      <c r="D23" s="42">
        <v>39</v>
      </c>
      <c r="E23" s="43" t="s">
        <v>230</v>
      </c>
      <c r="G23" s="44" t="s">
        <v>231</v>
      </c>
      <c r="H23" s="45" t="s">
        <v>232</v>
      </c>
    </row>
    <row r="24" spans="1:8" x14ac:dyDescent="0.2">
      <c r="A24" s="56" t="s">
        <v>233</v>
      </c>
      <c r="B24" s="57" t="s">
        <v>234</v>
      </c>
      <c r="D24" s="42">
        <v>40</v>
      </c>
      <c r="E24" s="43" t="s">
        <v>235</v>
      </c>
    </row>
    <row r="25" spans="1:8" ht="15.75" x14ac:dyDescent="0.25">
      <c r="A25" s="56" t="s">
        <v>236</v>
      </c>
      <c r="B25" s="57" t="s">
        <v>53</v>
      </c>
      <c r="D25" s="42">
        <v>41</v>
      </c>
      <c r="E25" s="43" t="s">
        <v>237</v>
      </c>
      <c r="G25" s="35" t="s">
        <v>238</v>
      </c>
      <c r="H25" s="51"/>
    </row>
    <row r="26" spans="1:8" x14ac:dyDescent="0.2">
      <c r="A26" s="56" t="s">
        <v>239</v>
      </c>
      <c r="B26" s="57" t="s">
        <v>240</v>
      </c>
      <c r="D26" s="42">
        <v>42</v>
      </c>
      <c r="E26" s="43" t="s">
        <v>241</v>
      </c>
      <c r="G26" s="21"/>
    </row>
    <row r="27" spans="1:8" x14ac:dyDescent="0.2">
      <c r="A27" s="58" t="s">
        <v>242</v>
      </c>
      <c r="B27" s="57" t="s">
        <v>243</v>
      </c>
      <c r="D27" s="42">
        <v>43</v>
      </c>
      <c r="E27" s="43" t="s">
        <v>244</v>
      </c>
      <c r="G27" s="59" t="s">
        <v>245</v>
      </c>
      <c r="H27" s="60" t="s">
        <v>246</v>
      </c>
    </row>
    <row r="28" spans="1:8" x14ac:dyDescent="0.2">
      <c r="D28" s="42">
        <v>44</v>
      </c>
      <c r="E28" s="43" t="s">
        <v>247</v>
      </c>
      <c r="G28" s="61">
        <v>1</v>
      </c>
      <c r="H28" s="62" t="s">
        <v>248</v>
      </c>
    </row>
    <row r="29" spans="1:8" x14ac:dyDescent="0.2">
      <c r="D29" s="42">
        <v>45</v>
      </c>
      <c r="E29" s="43" t="s">
        <v>249</v>
      </c>
      <c r="G29" s="61">
        <v>2</v>
      </c>
      <c r="H29" s="62" t="s">
        <v>250</v>
      </c>
    </row>
    <row r="30" spans="1:8" ht="15.75" x14ac:dyDescent="0.25">
      <c r="A30" s="35" t="s">
        <v>251</v>
      </c>
      <c r="B30" s="51"/>
      <c r="D30" s="42">
        <v>46</v>
      </c>
      <c r="E30" s="43" t="s">
        <v>252</v>
      </c>
      <c r="G30" s="61">
        <v>3</v>
      </c>
      <c r="H30" s="62" t="s">
        <v>253</v>
      </c>
    </row>
    <row r="31" spans="1:8" x14ac:dyDescent="0.2">
      <c r="D31" s="42">
        <v>47</v>
      </c>
      <c r="E31" s="43" t="s">
        <v>254</v>
      </c>
      <c r="G31" s="61">
        <v>4</v>
      </c>
      <c r="H31" s="62" t="s">
        <v>255</v>
      </c>
    </row>
    <row r="32" spans="1:8" x14ac:dyDescent="0.2">
      <c r="A32" s="38" t="s">
        <v>149</v>
      </c>
      <c r="B32" s="54" t="s">
        <v>256</v>
      </c>
      <c r="D32" s="42">
        <v>48</v>
      </c>
      <c r="E32" s="43" t="s">
        <v>257</v>
      </c>
      <c r="G32" s="61">
        <v>5</v>
      </c>
      <c r="H32" s="62" t="s">
        <v>258</v>
      </c>
    </row>
    <row r="33" spans="1:8" x14ac:dyDescent="0.2">
      <c r="A33" s="63" t="s">
        <v>223</v>
      </c>
      <c r="B33" s="55" t="s">
        <v>259</v>
      </c>
      <c r="D33" s="42">
        <v>49</v>
      </c>
      <c r="E33" s="43" t="s">
        <v>260</v>
      </c>
      <c r="G33" s="61">
        <v>6</v>
      </c>
      <c r="H33" s="62" t="s">
        <v>261</v>
      </c>
    </row>
    <row r="34" spans="1:8" x14ac:dyDescent="0.2">
      <c r="A34" s="63" t="s">
        <v>228</v>
      </c>
      <c r="B34" s="49" t="s">
        <v>262</v>
      </c>
      <c r="D34" s="42">
        <v>50</v>
      </c>
      <c r="E34" s="43" t="s">
        <v>263</v>
      </c>
      <c r="G34" s="61">
        <v>7</v>
      </c>
      <c r="H34" s="62" t="s">
        <v>264</v>
      </c>
    </row>
    <row r="35" spans="1:8" x14ac:dyDescent="0.2">
      <c r="A35" s="63" t="s">
        <v>233</v>
      </c>
      <c r="B35" s="55" t="s">
        <v>265</v>
      </c>
      <c r="D35" s="42">
        <v>53</v>
      </c>
      <c r="E35" s="43" t="s">
        <v>266</v>
      </c>
      <c r="G35" s="61">
        <v>8</v>
      </c>
      <c r="H35" s="64" t="s">
        <v>267</v>
      </c>
    </row>
    <row r="36" spans="1:8" x14ac:dyDescent="0.2">
      <c r="A36" s="63" t="s">
        <v>236</v>
      </c>
      <c r="B36" s="55" t="s">
        <v>268</v>
      </c>
      <c r="D36" s="42">
        <v>99</v>
      </c>
      <c r="E36" s="43" t="s">
        <v>269</v>
      </c>
      <c r="G36" s="61">
        <v>9</v>
      </c>
      <c r="H36" s="62" t="s">
        <v>270</v>
      </c>
    </row>
    <row r="37" spans="1:8" x14ac:dyDescent="0.2">
      <c r="A37" s="63" t="s">
        <v>239</v>
      </c>
      <c r="B37" s="55" t="s">
        <v>271</v>
      </c>
      <c r="G37" s="61">
        <v>10</v>
      </c>
      <c r="H37" s="62" t="s">
        <v>272</v>
      </c>
    </row>
    <row r="38" spans="1:8" x14ac:dyDescent="0.2">
      <c r="A38" s="63" t="s">
        <v>273</v>
      </c>
      <c r="B38" s="49" t="s">
        <v>274</v>
      </c>
      <c r="G38" s="61">
        <v>11</v>
      </c>
      <c r="H38" s="62" t="s">
        <v>275</v>
      </c>
    </row>
    <row r="39" spans="1:8" ht="15.75" x14ac:dyDescent="0.25">
      <c r="A39" s="63" t="s">
        <v>276</v>
      </c>
      <c r="B39" s="55" t="s">
        <v>277</v>
      </c>
      <c r="D39" s="35" t="s">
        <v>278</v>
      </c>
      <c r="E39" s="51"/>
      <c r="G39" s="61">
        <v>12</v>
      </c>
      <c r="H39" s="62" t="s">
        <v>279</v>
      </c>
    </row>
    <row r="40" spans="1:8" x14ac:dyDescent="0.2">
      <c r="A40" s="63" t="s">
        <v>280</v>
      </c>
      <c r="B40" s="55" t="s">
        <v>281</v>
      </c>
      <c r="D40" s="21"/>
      <c r="G40" s="61">
        <v>13</v>
      </c>
      <c r="H40" s="62" t="s">
        <v>282</v>
      </c>
    </row>
    <row r="41" spans="1:8" ht="25.5" x14ac:dyDescent="0.2">
      <c r="A41" s="63" t="s">
        <v>283</v>
      </c>
      <c r="B41" s="55" t="s">
        <v>284</v>
      </c>
      <c r="D41" s="38" t="s">
        <v>149</v>
      </c>
      <c r="E41" s="54" t="s">
        <v>285</v>
      </c>
      <c r="G41" s="61">
        <v>14</v>
      </c>
      <c r="H41" s="65" t="s">
        <v>286</v>
      </c>
    </row>
    <row r="42" spans="1:8" x14ac:dyDescent="0.2">
      <c r="A42" s="63" t="s">
        <v>287</v>
      </c>
      <c r="B42" s="55" t="s">
        <v>288</v>
      </c>
      <c r="D42" s="63" t="s">
        <v>223</v>
      </c>
      <c r="E42" s="55" t="s">
        <v>289</v>
      </c>
      <c r="G42" s="61">
        <v>15</v>
      </c>
      <c r="H42" s="65" t="s">
        <v>290</v>
      </c>
    </row>
    <row r="43" spans="1:8" ht="25.5" x14ac:dyDescent="0.2">
      <c r="A43" s="63" t="s">
        <v>291</v>
      </c>
      <c r="B43" s="55" t="s">
        <v>292</v>
      </c>
      <c r="D43" s="63" t="s">
        <v>228</v>
      </c>
      <c r="E43" s="55" t="s">
        <v>293</v>
      </c>
      <c r="G43" s="61">
        <v>16</v>
      </c>
      <c r="H43" s="62" t="s">
        <v>294</v>
      </c>
    </row>
    <row r="44" spans="1:8" ht="25.5" x14ac:dyDescent="0.2">
      <c r="A44" s="63" t="s">
        <v>295</v>
      </c>
      <c r="B44" s="55" t="s">
        <v>296</v>
      </c>
      <c r="D44" s="63" t="s">
        <v>233</v>
      </c>
      <c r="E44" s="55" t="s">
        <v>297</v>
      </c>
      <c r="G44" s="61">
        <v>17</v>
      </c>
      <c r="H44" s="62" t="s">
        <v>298</v>
      </c>
    </row>
    <row r="45" spans="1:8" x14ac:dyDescent="0.2">
      <c r="A45" s="63" t="s">
        <v>299</v>
      </c>
      <c r="B45" s="55" t="s">
        <v>300</v>
      </c>
      <c r="G45" s="61">
        <v>18</v>
      </c>
      <c r="H45" s="62" t="s">
        <v>301</v>
      </c>
    </row>
    <row r="46" spans="1:8" x14ac:dyDescent="0.2">
      <c r="A46" s="63" t="s">
        <v>302</v>
      </c>
      <c r="B46" s="55" t="s">
        <v>303</v>
      </c>
      <c r="G46" s="61">
        <v>19</v>
      </c>
      <c r="H46" s="62" t="s">
        <v>304</v>
      </c>
    </row>
    <row r="47" spans="1:8" x14ac:dyDescent="0.2">
      <c r="A47" s="63" t="s">
        <v>305</v>
      </c>
      <c r="B47" s="55" t="s">
        <v>306</v>
      </c>
      <c r="G47" s="61">
        <v>20</v>
      </c>
      <c r="H47" s="64" t="s">
        <v>307</v>
      </c>
    </row>
    <row r="48" spans="1:8" x14ac:dyDescent="0.2">
      <c r="A48" s="44" t="s">
        <v>242</v>
      </c>
      <c r="B48" s="57" t="s">
        <v>243</v>
      </c>
      <c r="G48" s="61">
        <v>21</v>
      </c>
      <c r="H48" s="64" t="s">
        <v>308</v>
      </c>
    </row>
    <row r="49" spans="7:8" s="37" customFormat="1" x14ac:dyDescent="0.2">
      <c r="G49" s="61">
        <v>22</v>
      </c>
      <c r="H49" s="64" t="s">
        <v>309</v>
      </c>
    </row>
    <row r="50" spans="7:8" s="37" customFormat="1" x14ac:dyDescent="0.2">
      <c r="G50" s="61">
        <v>23</v>
      </c>
      <c r="H50" s="64" t="s">
        <v>310</v>
      </c>
    </row>
    <row r="51" spans="7:8" s="37" customFormat="1" x14ac:dyDescent="0.2">
      <c r="G51" s="61">
        <v>24</v>
      </c>
      <c r="H51" s="64" t="s">
        <v>311</v>
      </c>
    </row>
    <row r="52" spans="7:8" s="37" customFormat="1" x14ac:dyDescent="0.2">
      <c r="G52" s="61">
        <v>25</v>
      </c>
      <c r="H52" s="64" t="s">
        <v>312</v>
      </c>
    </row>
    <row r="53" spans="7:8" s="37" customFormat="1" x14ac:dyDescent="0.2">
      <c r="G53" s="61">
        <v>26</v>
      </c>
      <c r="H53" s="62" t="s">
        <v>313</v>
      </c>
    </row>
    <row r="54" spans="7:8" s="37" customFormat="1" x14ac:dyDescent="0.2">
      <c r="G54" s="61">
        <v>27</v>
      </c>
      <c r="H54" s="62" t="s">
        <v>314</v>
      </c>
    </row>
    <row r="55" spans="7:8" s="37" customFormat="1" x14ac:dyDescent="0.2">
      <c r="G55" s="61">
        <v>28</v>
      </c>
      <c r="H55" s="62" t="s">
        <v>315</v>
      </c>
    </row>
    <row r="56" spans="7:8" s="37" customFormat="1" x14ac:dyDescent="0.2">
      <c r="G56" s="61">
        <v>29</v>
      </c>
      <c r="H56" s="62" t="s">
        <v>316</v>
      </c>
    </row>
    <row r="57" spans="7:8" s="37" customFormat="1" x14ac:dyDescent="0.2">
      <c r="G57" s="61">
        <v>30</v>
      </c>
      <c r="H57" s="62" t="s">
        <v>317</v>
      </c>
    </row>
    <row r="58" spans="7:8" s="37" customFormat="1" x14ac:dyDescent="0.2">
      <c r="G58" s="61">
        <v>31</v>
      </c>
      <c r="H58" s="62" t="s">
        <v>318</v>
      </c>
    </row>
    <row r="63" spans="7:8" s="37" customFormat="1" ht="15.75" x14ac:dyDescent="0.25">
      <c r="G63" s="35" t="s">
        <v>319</v>
      </c>
      <c r="H63" s="51"/>
    </row>
    <row r="64" spans="7:8" s="37" customFormat="1" x14ac:dyDescent="0.2">
      <c r="G64" s="21"/>
    </row>
    <row r="65" spans="7:8" s="37" customFormat="1" x14ac:dyDescent="0.2">
      <c r="G65" s="38" t="s">
        <v>149</v>
      </c>
      <c r="H65" s="39" t="s">
        <v>320</v>
      </c>
    </row>
    <row r="66" spans="7:8" s="37" customFormat="1" x14ac:dyDescent="0.2">
      <c r="G66" s="66" t="s">
        <v>321</v>
      </c>
      <c r="H66" s="67" t="s">
        <v>322</v>
      </c>
    </row>
    <row r="67" spans="7:8" s="37" customFormat="1" x14ac:dyDescent="0.2">
      <c r="G67" s="66" t="s">
        <v>223</v>
      </c>
      <c r="H67" s="68" t="s">
        <v>323</v>
      </c>
    </row>
    <row r="68" spans="7:8" s="37" customFormat="1" x14ac:dyDescent="0.2">
      <c r="G68" s="66" t="s">
        <v>228</v>
      </c>
      <c r="H68" s="68" t="s">
        <v>324</v>
      </c>
    </row>
    <row r="69" spans="7:8" s="37" customFormat="1" x14ac:dyDescent="0.2">
      <c r="G69" s="66" t="s">
        <v>233</v>
      </c>
      <c r="H69" s="68" t="s">
        <v>325</v>
      </c>
    </row>
    <row r="70" spans="7:8" s="37" customFormat="1" x14ac:dyDescent="0.2">
      <c r="G70" s="66" t="s">
        <v>236</v>
      </c>
      <c r="H70" s="68" t="s">
        <v>326</v>
      </c>
    </row>
    <row r="71" spans="7:8" s="37" customFormat="1" x14ac:dyDescent="0.2">
      <c r="G71" s="66" t="s">
        <v>239</v>
      </c>
      <c r="H71" s="68" t="s">
        <v>327</v>
      </c>
    </row>
    <row r="72" spans="7:8" s="37" customFormat="1" x14ac:dyDescent="0.2">
      <c r="G72" s="66" t="s">
        <v>273</v>
      </c>
      <c r="H72" s="68" t="s">
        <v>328</v>
      </c>
    </row>
    <row r="73" spans="7:8" s="37" customFormat="1" x14ac:dyDescent="0.2">
      <c r="G73" s="66" t="s">
        <v>276</v>
      </c>
      <c r="H73" s="68" t="s">
        <v>329</v>
      </c>
    </row>
    <row r="74" spans="7:8" s="37" customFormat="1" x14ac:dyDescent="0.2">
      <c r="G74" s="66" t="s">
        <v>280</v>
      </c>
      <c r="H74" s="68" t="s">
        <v>330</v>
      </c>
    </row>
    <row r="75" spans="7:8" s="37" customFormat="1" x14ac:dyDescent="0.2">
      <c r="G75" s="66" t="s">
        <v>283</v>
      </c>
      <c r="H75" s="68" t="s">
        <v>331</v>
      </c>
    </row>
    <row r="76" spans="7:8" s="37" customFormat="1" x14ac:dyDescent="0.2">
      <c r="G76" s="69" t="s">
        <v>287</v>
      </c>
      <c r="H76" s="70" t="s">
        <v>332</v>
      </c>
    </row>
    <row r="77" spans="7:8" s="37" customFormat="1" x14ac:dyDescent="0.2">
      <c r="G77" s="69" t="s">
        <v>291</v>
      </c>
      <c r="H77" s="71" t="s">
        <v>333</v>
      </c>
    </row>
    <row r="78" spans="7:8" s="37" customFormat="1" x14ac:dyDescent="0.2">
      <c r="G78" s="72"/>
      <c r="H78" s="73" t="s">
        <v>334</v>
      </c>
    </row>
    <row r="79" spans="7:8" s="37" customFormat="1" x14ac:dyDescent="0.2">
      <c r="G79" s="74" t="s">
        <v>295</v>
      </c>
      <c r="H79" s="75" t="s">
        <v>335</v>
      </c>
    </row>
    <row r="80" spans="7:8" s="37" customFormat="1" x14ac:dyDescent="0.2">
      <c r="G80" s="69" t="s">
        <v>299</v>
      </c>
      <c r="H80" s="71" t="s">
        <v>336</v>
      </c>
    </row>
    <row r="81" spans="7:8" s="37" customFormat="1" x14ac:dyDescent="0.2">
      <c r="G81" s="74"/>
      <c r="H81" s="76" t="s">
        <v>337</v>
      </c>
    </row>
    <row r="82" spans="7:8" s="37" customFormat="1" x14ac:dyDescent="0.2">
      <c r="G82" s="69" t="s">
        <v>302</v>
      </c>
      <c r="H82" s="70" t="s">
        <v>338</v>
      </c>
    </row>
    <row r="83" spans="7:8" s="37" customFormat="1" x14ac:dyDescent="0.2">
      <c r="G83" s="72"/>
      <c r="H83" s="77" t="s">
        <v>339</v>
      </c>
    </row>
    <row r="84" spans="7:8" s="37" customFormat="1" x14ac:dyDescent="0.2">
      <c r="G84" s="72" t="s">
        <v>305</v>
      </c>
      <c r="H84" s="77" t="s">
        <v>340</v>
      </c>
    </row>
    <row r="85" spans="7:8" s="37" customFormat="1" x14ac:dyDescent="0.2">
      <c r="G85" s="66" t="s">
        <v>341</v>
      </c>
      <c r="H85" s="68" t="s">
        <v>342</v>
      </c>
    </row>
    <row r="86" spans="7:8" s="37" customFormat="1" x14ac:dyDescent="0.2">
      <c r="G86" s="69" t="s">
        <v>343</v>
      </c>
      <c r="H86" s="70" t="s">
        <v>344</v>
      </c>
    </row>
    <row r="87" spans="7:8" s="37" customFormat="1" x14ac:dyDescent="0.2">
      <c r="G87" s="78" t="s">
        <v>345</v>
      </c>
      <c r="H87" s="70" t="s">
        <v>346</v>
      </c>
    </row>
    <row r="88" spans="7:8" s="37" customFormat="1" x14ac:dyDescent="0.2">
      <c r="G88" s="79"/>
      <c r="H88" s="77" t="s">
        <v>347</v>
      </c>
    </row>
    <row r="89" spans="7:8" s="37" customFormat="1" x14ac:dyDescent="0.2">
      <c r="G89" s="72" t="s">
        <v>348</v>
      </c>
      <c r="H89" s="77" t="s">
        <v>349</v>
      </c>
    </row>
    <row r="90" spans="7:8" s="37" customFormat="1" x14ac:dyDescent="0.2">
      <c r="G90" s="80" t="s">
        <v>350</v>
      </c>
      <c r="H90" s="81" t="s">
        <v>351</v>
      </c>
    </row>
    <row r="91" spans="7:8" s="37" customFormat="1" x14ac:dyDescent="0.2">
      <c r="G91" s="66" t="s">
        <v>352</v>
      </c>
      <c r="H91" s="68" t="s">
        <v>353</v>
      </c>
    </row>
    <row r="92" spans="7:8" s="37" customFormat="1" x14ac:dyDescent="0.2">
      <c r="G92" s="69" t="s">
        <v>354</v>
      </c>
      <c r="H92" s="70" t="s">
        <v>355</v>
      </c>
    </row>
    <row r="93" spans="7:8" s="37" customFormat="1" x14ac:dyDescent="0.2">
      <c r="G93" s="78" t="s">
        <v>356</v>
      </c>
      <c r="H93" s="70" t="s">
        <v>357</v>
      </c>
    </row>
    <row r="94" spans="7:8" s="37" customFormat="1" x14ac:dyDescent="0.2">
      <c r="G94" s="79"/>
      <c r="H94" s="77" t="s">
        <v>358</v>
      </c>
    </row>
    <row r="95" spans="7:8" s="37" customFormat="1" x14ac:dyDescent="0.2">
      <c r="G95" s="74" t="s">
        <v>359</v>
      </c>
      <c r="H95" s="75" t="s">
        <v>360</v>
      </c>
    </row>
    <row r="96" spans="7:8" s="37" customFormat="1" x14ac:dyDescent="0.2">
      <c r="G96" s="78" t="s">
        <v>361</v>
      </c>
      <c r="H96" s="70" t="s">
        <v>362</v>
      </c>
    </row>
    <row r="97" spans="7:8" s="37" customFormat="1" x14ac:dyDescent="0.2">
      <c r="G97" s="82"/>
      <c r="H97" s="75" t="s">
        <v>363</v>
      </c>
    </row>
    <row r="98" spans="7:8" s="37" customFormat="1" x14ac:dyDescent="0.2">
      <c r="G98" s="69" t="s">
        <v>364</v>
      </c>
      <c r="H98" s="71" t="s">
        <v>365</v>
      </c>
    </row>
    <row r="99" spans="7:8" s="37" customFormat="1" x14ac:dyDescent="0.2">
      <c r="G99" s="74"/>
      <c r="H99" s="76" t="s">
        <v>366</v>
      </c>
    </row>
    <row r="100" spans="7:8" s="37" customFormat="1" x14ac:dyDescent="0.2">
      <c r="G100" s="72"/>
      <c r="H100" s="73" t="s">
        <v>367</v>
      </c>
    </row>
    <row r="101" spans="7:8" s="37" customFormat="1" x14ac:dyDescent="0.2">
      <c r="G101" s="72" t="s">
        <v>368</v>
      </c>
      <c r="H101" s="77" t="s">
        <v>369</v>
      </c>
    </row>
    <row r="102" spans="7:8" s="37" customFormat="1" x14ac:dyDescent="0.2">
      <c r="G102" s="69" t="s">
        <v>370</v>
      </c>
      <c r="H102" s="70" t="s">
        <v>371</v>
      </c>
    </row>
    <row r="103" spans="7:8" s="37" customFormat="1" x14ac:dyDescent="0.2">
      <c r="G103" s="69" t="s">
        <v>372</v>
      </c>
      <c r="H103" s="70" t="s">
        <v>373</v>
      </c>
    </row>
    <row r="104" spans="7:8" s="37" customFormat="1" x14ac:dyDescent="0.2">
      <c r="G104" s="72"/>
      <c r="H104" s="77" t="s">
        <v>374</v>
      </c>
    </row>
    <row r="105" spans="7:8" s="37" customFormat="1" x14ac:dyDescent="0.2">
      <c r="G105" s="83" t="s">
        <v>375</v>
      </c>
      <c r="H105" s="75" t="s">
        <v>376</v>
      </c>
    </row>
    <row r="106" spans="7:8" s="37" customFormat="1" x14ac:dyDescent="0.2">
      <c r="G106" s="83"/>
      <c r="H106" s="77" t="s">
        <v>377</v>
      </c>
    </row>
    <row r="107" spans="7:8" s="37" customFormat="1" x14ac:dyDescent="0.2">
      <c r="G107" s="66" t="s">
        <v>378</v>
      </c>
      <c r="H107" s="75" t="s">
        <v>379</v>
      </c>
    </row>
    <row r="108" spans="7:8" s="37" customFormat="1" x14ac:dyDescent="0.2">
      <c r="G108" s="78" t="s">
        <v>380</v>
      </c>
      <c r="H108" s="70" t="s">
        <v>381</v>
      </c>
    </row>
    <row r="109" spans="7:8" s="37" customFormat="1" x14ac:dyDescent="0.2">
      <c r="G109" s="79"/>
      <c r="H109" s="77" t="s">
        <v>382</v>
      </c>
    </row>
    <row r="110" spans="7:8" s="37" customFormat="1" x14ac:dyDescent="0.2">
      <c r="G110" s="72" t="s">
        <v>383</v>
      </c>
      <c r="H110" s="77" t="s">
        <v>384</v>
      </c>
    </row>
    <row r="111" spans="7:8" s="37" customFormat="1" x14ac:dyDescent="0.2">
      <c r="G111" s="66" t="s">
        <v>385</v>
      </c>
      <c r="H111" s="68" t="s">
        <v>386</v>
      </c>
    </row>
    <row r="112" spans="7:8" s="37" customFormat="1" x14ac:dyDescent="0.2">
      <c r="G112" s="69" t="s">
        <v>387</v>
      </c>
      <c r="H112" s="70" t="s">
        <v>388</v>
      </c>
    </row>
    <row r="113" spans="7:8" s="37" customFormat="1" x14ac:dyDescent="0.2">
      <c r="G113" s="84" t="s">
        <v>389</v>
      </c>
      <c r="H113" s="85" t="s">
        <v>390</v>
      </c>
    </row>
    <row r="114" spans="7:8" s="37" customFormat="1" x14ac:dyDescent="0.2">
      <c r="G114" s="86"/>
      <c r="H114" s="87" t="s">
        <v>391</v>
      </c>
    </row>
    <row r="115" spans="7:8" s="37" customFormat="1" x14ac:dyDescent="0.2">
      <c r="G115" s="86" t="s">
        <v>392</v>
      </c>
      <c r="H115" s="88" t="s">
        <v>393</v>
      </c>
    </row>
    <row r="116" spans="7:8" s="37" customFormat="1" x14ac:dyDescent="0.2">
      <c r="G116" s="80" t="s">
        <v>394</v>
      </c>
      <c r="H116" s="81" t="s">
        <v>395</v>
      </c>
    </row>
    <row r="117" spans="7:8" s="37" customFormat="1" x14ac:dyDescent="0.2">
      <c r="G117" s="80" t="s">
        <v>396</v>
      </c>
      <c r="H117" s="81" t="s">
        <v>397</v>
      </c>
    </row>
    <row r="118" spans="7:8" s="37" customFormat="1" x14ac:dyDescent="0.2">
      <c r="G118" s="80" t="s">
        <v>398</v>
      </c>
      <c r="H118" s="81" t="s">
        <v>399</v>
      </c>
    </row>
    <row r="119" spans="7:8" s="37" customFormat="1" x14ac:dyDescent="0.2">
      <c r="G119" s="80" t="s">
        <v>400</v>
      </c>
      <c r="H119" s="81" t="s">
        <v>401</v>
      </c>
    </row>
    <row r="120" spans="7:8" s="37" customFormat="1" x14ac:dyDescent="0.2">
      <c r="G120" s="80" t="s">
        <v>402</v>
      </c>
      <c r="H120" s="81" t="s">
        <v>403</v>
      </c>
    </row>
    <row r="121" spans="7:8" s="37" customFormat="1" x14ac:dyDescent="0.2">
      <c r="G121" s="80" t="s">
        <v>404</v>
      </c>
      <c r="H121" s="81" t="s">
        <v>405</v>
      </c>
    </row>
    <row r="122" spans="7:8" s="37" customFormat="1" x14ac:dyDescent="0.2">
      <c r="G122" s="80" t="s">
        <v>406</v>
      </c>
      <c r="H122" s="81" t="s">
        <v>407</v>
      </c>
    </row>
    <row r="123" spans="7:8" s="37" customFormat="1" x14ac:dyDescent="0.2">
      <c r="G123" s="80" t="s">
        <v>408</v>
      </c>
      <c r="H123" s="81" t="s">
        <v>409</v>
      </c>
    </row>
    <row r="124" spans="7:8" s="37" customFormat="1" x14ac:dyDescent="0.2">
      <c r="G124" s="80" t="s">
        <v>410</v>
      </c>
      <c r="H124" s="81" t="s">
        <v>411</v>
      </c>
    </row>
    <row r="125" spans="7:8" s="37" customFormat="1" x14ac:dyDescent="0.2">
      <c r="G125" s="80" t="s">
        <v>242</v>
      </c>
      <c r="H125" s="81" t="s">
        <v>412</v>
      </c>
    </row>
    <row r="127" spans="7:8" s="37" customFormat="1" ht="15.75" x14ac:dyDescent="0.25">
      <c r="G127" s="35" t="s">
        <v>413</v>
      </c>
      <c r="H127" s="51"/>
    </row>
    <row r="128" spans="7:8" s="37" customFormat="1" x14ac:dyDescent="0.2">
      <c r="G128" s="21"/>
    </row>
    <row r="129" spans="7:8" s="37" customFormat="1" x14ac:dyDescent="0.2">
      <c r="G129" s="38" t="s">
        <v>414</v>
      </c>
      <c r="H129" s="54" t="s">
        <v>415</v>
      </c>
    </row>
    <row r="130" spans="7:8" s="37" customFormat="1" x14ac:dyDescent="0.2">
      <c r="G130" s="63" t="s">
        <v>223</v>
      </c>
      <c r="H130" s="55" t="s">
        <v>416</v>
      </c>
    </row>
    <row r="131" spans="7:8" s="37" customFormat="1" x14ac:dyDescent="0.2">
      <c r="G131" s="63" t="s">
        <v>228</v>
      </c>
      <c r="H131" s="57" t="s">
        <v>417</v>
      </c>
    </row>
    <row r="132" spans="7:8" s="37" customFormat="1" x14ac:dyDescent="0.2">
      <c r="G132" s="63" t="s">
        <v>233</v>
      </c>
      <c r="H132" s="57" t="s">
        <v>418</v>
      </c>
    </row>
    <row r="133" spans="7:8" s="37" customFormat="1" x14ac:dyDescent="0.2">
      <c r="G133" s="63" t="s">
        <v>236</v>
      </c>
      <c r="H133" s="57" t="s">
        <v>419</v>
      </c>
    </row>
    <row r="134" spans="7:8" s="37" customFormat="1" x14ac:dyDescent="0.2">
      <c r="G134" s="63" t="s">
        <v>239</v>
      </c>
      <c r="H134" s="57" t="s">
        <v>420</v>
      </c>
    </row>
    <row r="135" spans="7:8" s="37" customFormat="1" x14ac:dyDescent="0.2">
      <c r="G135" s="63" t="s">
        <v>273</v>
      </c>
      <c r="H135" s="57" t="s">
        <v>421</v>
      </c>
    </row>
    <row r="136" spans="7:8" s="37" customFormat="1" x14ac:dyDescent="0.2">
      <c r="G136" s="63" t="s">
        <v>276</v>
      </c>
      <c r="H136" s="57" t="s">
        <v>422</v>
      </c>
    </row>
    <row r="137" spans="7:8" s="37" customFormat="1" x14ac:dyDescent="0.2">
      <c r="G137" s="63" t="s">
        <v>280</v>
      </c>
      <c r="H137" s="57" t="s">
        <v>423</v>
      </c>
    </row>
    <row r="138" spans="7:8" s="37" customFormat="1" x14ac:dyDescent="0.2">
      <c r="G138" s="63" t="s">
        <v>283</v>
      </c>
      <c r="H138" s="57" t="s">
        <v>424</v>
      </c>
    </row>
    <row r="139" spans="7:8" s="37" customFormat="1" x14ac:dyDescent="0.2">
      <c r="G139" s="63" t="s">
        <v>287</v>
      </c>
      <c r="H139" s="57" t="s">
        <v>425</v>
      </c>
    </row>
    <row r="140" spans="7:8" s="37" customFormat="1" x14ac:dyDescent="0.2">
      <c r="G140" s="63" t="s">
        <v>291</v>
      </c>
      <c r="H140" s="57" t="s">
        <v>426</v>
      </c>
    </row>
    <row r="141" spans="7:8" s="37" customFormat="1" x14ac:dyDescent="0.2">
      <c r="G141" s="63" t="s">
        <v>295</v>
      </c>
      <c r="H141" s="57" t="s">
        <v>427</v>
      </c>
    </row>
    <row r="142" spans="7:8" s="37" customFormat="1" x14ac:dyDescent="0.2">
      <c r="G142" s="63" t="s">
        <v>299</v>
      </c>
      <c r="H142" s="57" t="s">
        <v>428</v>
      </c>
    </row>
    <row r="143" spans="7:8" s="37" customFormat="1" x14ac:dyDescent="0.2">
      <c r="G143" s="63" t="s">
        <v>302</v>
      </c>
      <c r="H143" s="57" t="s">
        <v>429</v>
      </c>
    </row>
    <row r="144" spans="7:8" s="37" customFormat="1" x14ac:dyDescent="0.2">
      <c r="G144" s="63" t="s">
        <v>305</v>
      </c>
      <c r="H144" s="57" t="s">
        <v>430</v>
      </c>
    </row>
    <row r="145" spans="7:8" s="37" customFormat="1" x14ac:dyDescent="0.2">
      <c r="G145" s="63" t="s">
        <v>341</v>
      </c>
      <c r="H145" s="57" t="s">
        <v>431</v>
      </c>
    </row>
    <row r="146" spans="7:8" s="37" customFormat="1" x14ac:dyDescent="0.2">
      <c r="G146" s="44" t="s">
        <v>242</v>
      </c>
      <c r="H146" s="57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topLeftCell="A267" workbookViewId="0">
      <selection activeCell="C293" sqref="C293"/>
    </sheetView>
  </sheetViews>
  <sheetFormatPr baseColWidth="10" defaultRowHeight="12.75" x14ac:dyDescent="0.2"/>
  <cols>
    <col min="1" max="1" width="12.5703125" customWidth="1"/>
    <col min="2" max="2" width="21.28515625" customWidth="1"/>
    <col min="3" max="3" width="28.42578125" customWidth="1"/>
    <col min="4" max="4" width="13.28515625" customWidth="1"/>
    <col min="5" max="5" width="12.42578125" customWidth="1"/>
    <col min="6" max="6" width="17.7109375" customWidth="1"/>
    <col min="7" max="7" width="12.28515625" customWidth="1"/>
  </cols>
  <sheetData>
    <row r="1" spans="1:17" x14ac:dyDescent="0.2">
      <c r="A1" s="291" t="s">
        <v>1351</v>
      </c>
      <c r="B1" s="292"/>
      <c r="C1" s="292"/>
      <c r="D1" s="118"/>
      <c r="E1" s="118"/>
      <c r="F1" s="118"/>
      <c r="G1" s="118"/>
      <c r="H1" s="118"/>
    </row>
    <row r="2" spans="1:17" x14ac:dyDescent="0.2">
      <c r="A2" s="292"/>
      <c r="B2" s="292"/>
      <c r="C2" s="292"/>
      <c r="D2" s="118"/>
      <c r="E2" s="118"/>
      <c r="F2" s="118"/>
      <c r="G2" s="118"/>
      <c r="H2" s="293"/>
    </row>
    <row r="3" spans="1:17" x14ac:dyDescent="0.2">
      <c r="A3" s="292" t="s">
        <v>116</v>
      </c>
      <c r="B3" s="292">
        <v>2012</v>
      </c>
      <c r="C3" s="292"/>
      <c r="D3" s="294"/>
      <c r="E3" s="294"/>
      <c r="F3" s="294"/>
      <c r="G3" s="294"/>
      <c r="H3" s="294"/>
    </row>
    <row r="4" spans="1:17" x14ac:dyDescent="0.2">
      <c r="A4" s="292" t="s">
        <v>94</v>
      </c>
      <c r="B4" s="292">
        <v>20337891237</v>
      </c>
      <c r="C4" s="292"/>
      <c r="D4" s="294"/>
      <c r="E4" s="294"/>
      <c r="F4" s="294"/>
      <c r="G4" s="294"/>
      <c r="H4" s="294"/>
    </row>
    <row r="5" spans="1:17" x14ac:dyDescent="0.2">
      <c r="A5" s="292" t="s">
        <v>95</v>
      </c>
      <c r="B5" s="292"/>
      <c r="C5" s="292"/>
      <c r="D5" s="295" t="s">
        <v>1247</v>
      </c>
      <c r="E5" s="295"/>
      <c r="F5" s="295"/>
      <c r="G5" s="118"/>
      <c r="H5" s="118"/>
    </row>
    <row r="6" spans="1:17" x14ac:dyDescent="0.2">
      <c r="A6" s="118"/>
      <c r="B6" s="118"/>
      <c r="C6" s="118"/>
      <c r="D6" s="118"/>
      <c r="E6" s="118"/>
      <c r="F6" s="118"/>
      <c r="G6" s="118"/>
      <c r="H6" s="118"/>
    </row>
    <row r="7" spans="1:17" x14ac:dyDescent="0.2">
      <c r="A7" s="992" t="s">
        <v>1358</v>
      </c>
      <c r="B7" s="994"/>
      <c r="C7" s="993"/>
      <c r="D7" s="992" t="s">
        <v>1359</v>
      </c>
      <c r="E7" s="994"/>
      <c r="F7" s="993"/>
      <c r="G7" s="992" t="s">
        <v>1360</v>
      </c>
      <c r="H7" s="993"/>
    </row>
    <row r="8" spans="1:17" ht="33.75" customHeight="1" x14ac:dyDescent="0.2">
      <c r="A8" s="1003" t="s">
        <v>91</v>
      </c>
      <c r="B8" s="995" t="s">
        <v>19</v>
      </c>
      <c r="C8" s="996"/>
      <c r="D8" s="1003" t="s">
        <v>1356</v>
      </c>
      <c r="E8" s="1003" t="s">
        <v>1355</v>
      </c>
      <c r="F8" s="1003" t="s">
        <v>1357</v>
      </c>
      <c r="G8" s="1003" t="s">
        <v>28</v>
      </c>
      <c r="H8" s="1003" t="s">
        <v>29</v>
      </c>
    </row>
    <row r="9" spans="1:17" x14ac:dyDescent="0.2">
      <c r="A9" s="1004"/>
      <c r="B9" s="997"/>
      <c r="C9" s="998"/>
      <c r="D9" s="1004"/>
      <c r="E9" s="1006"/>
      <c r="F9" s="1004"/>
      <c r="G9" s="1004"/>
      <c r="H9" s="1004"/>
    </row>
    <row r="10" spans="1:17" x14ac:dyDescent="0.2">
      <c r="A10" s="1005"/>
      <c r="B10" s="999"/>
      <c r="C10" s="1000"/>
      <c r="D10" s="1005"/>
      <c r="E10" s="1007"/>
      <c r="F10" s="1005"/>
      <c r="G10" s="1005"/>
      <c r="H10" s="1005"/>
    </row>
    <row r="11" spans="1:17" x14ac:dyDescent="0.2">
      <c r="A11" s="296">
        <v>101</v>
      </c>
      <c r="B11" s="990" t="s">
        <v>1352</v>
      </c>
      <c r="C11" s="991"/>
      <c r="D11" s="303">
        <v>0</v>
      </c>
      <c r="E11" s="303">
        <v>0</v>
      </c>
      <c r="F11" s="304">
        <v>1</v>
      </c>
      <c r="G11" s="305">
        <v>5000</v>
      </c>
      <c r="H11" s="305"/>
    </row>
    <row r="12" spans="1:17" x14ac:dyDescent="0.2">
      <c r="A12" s="296">
        <v>104</v>
      </c>
      <c r="B12" s="990" t="s">
        <v>1353</v>
      </c>
      <c r="C12" s="991"/>
      <c r="D12" s="303">
        <v>18</v>
      </c>
      <c r="E12" s="303" t="s">
        <v>1354</v>
      </c>
      <c r="F12" s="304">
        <v>1</v>
      </c>
      <c r="G12" s="305">
        <v>20000</v>
      </c>
      <c r="H12" s="305"/>
      <c r="J12" s="784" t="s">
        <v>1828</v>
      </c>
      <c r="K12" s="784"/>
      <c r="L12" s="784"/>
      <c r="M12" s="784"/>
      <c r="N12" s="784"/>
      <c r="O12" s="784"/>
      <c r="P12" s="784"/>
      <c r="Q12" s="784"/>
    </row>
    <row r="13" spans="1:17" x14ac:dyDescent="0.2">
      <c r="A13" s="296"/>
      <c r="B13" s="1001"/>
      <c r="C13" s="1002"/>
      <c r="D13" s="297"/>
      <c r="E13" s="297"/>
      <c r="F13" s="298"/>
      <c r="G13" s="299"/>
      <c r="H13" s="299"/>
      <c r="J13" s="784" t="s">
        <v>1829</v>
      </c>
      <c r="K13" s="784"/>
      <c r="L13" s="784"/>
      <c r="M13" s="784"/>
      <c r="N13" s="784"/>
      <c r="O13" s="784"/>
      <c r="P13" s="784"/>
      <c r="Q13" s="784"/>
    </row>
    <row r="14" spans="1:17" x14ac:dyDescent="0.2">
      <c r="A14" s="118"/>
      <c r="B14" s="118"/>
      <c r="C14" s="118"/>
      <c r="D14" s="300"/>
      <c r="E14" s="300"/>
      <c r="F14" s="301" t="s">
        <v>1326</v>
      </c>
      <c r="G14" s="302">
        <f>G12+G11</f>
        <v>25000</v>
      </c>
      <c r="H14" s="302"/>
    </row>
    <row r="15" spans="1:17" x14ac:dyDescent="0.2">
      <c r="A15" s="22"/>
      <c r="B15" s="22"/>
      <c r="C15" s="22"/>
      <c r="D15" s="22"/>
      <c r="E15" s="22"/>
      <c r="F15" s="22"/>
      <c r="G15" s="22"/>
      <c r="H15" s="22"/>
    </row>
    <row r="16" spans="1:17" x14ac:dyDescent="0.2">
      <c r="A16" s="306" t="s">
        <v>1361</v>
      </c>
      <c r="B16" s="307"/>
      <c r="C16" s="307"/>
      <c r="D16" s="307"/>
      <c r="E16" s="307"/>
      <c r="F16" s="307"/>
    </row>
    <row r="17" spans="1:6" x14ac:dyDescent="0.2">
      <c r="A17" s="307" t="s">
        <v>1362</v>
      </c>
      <c r="B17" s="307"/>
      <c r="C17" s="307"/>
      <c r="D17" s="307"/>
      <c r="E17" s="307"/>
      <c r="F17" s="308"/>
    </row>
    <row r="18" spans="1:6" x14ac:dyDescent="0.2">
      <c r="A18" s="307"/>
      <c r="B18" s="307"/>
      <c r="C18" s="307"/>
      <c r="D18" s="307"/>
      <c r="E18" s="307"/>
      <c r="F18" s="308"/>
    </row>
    <row r="19" spans="1:6" x14ac:dyDescent="0.2">
      <c r="A19" s="307" t="s">
        <v>116</v>
      </c>
      <c r="B19" s="307"/>
      <c r="C19" s="307"/>
      <c r="D19" s="307"/>
      <c r="E19" s="308"/>
      <c r="F19" s="308"/>
    </row>
    <row r="20" spans="1:6" x14ac:dyDescent="0.2">
      <c r="A20" s="307" t="s">
        <v>94</v>
      </c>
      <c r="B20" s="307">
        <v>20337891237</v>
      </c>
      <c r="C20" s="307"/>
      <c r="D20" s="307"/>
      <c r="E20" s="308"/>
      <c r="F20" s="308"/>
    </row>
    <row r="21" spans="1:6" x14ac:dyDescent="0.2">
      <c r="A21" s="307" t="s">
        <v>1363</v>
      </c>
      <c r="B21" s="307"/>
      <c r="C21" s="307"/>
      <c r="D21" s="307"/>
      <c r="E21" s="308"/>
      <c r="F21" s="308"/>
    </row>
    <row r="22" spans="1:6" x14ac:dyDescent="0.2">
      <c r="A22" s="308"/>
      <c r="B22" s="308"/>
      <c r="C22" s="308"/>
      <c r="D22" s="308"/>
      <c r="E22" s="308"/>
      <c r="F22" s="308"/>
    </row>
    <row r="23" spans="1:6" x14ac:dyDescent="0.2">
      <c r="A23" s="946" t="s">
        <v>1225</v>
      </c>
      <c r="B23" s="947"/>
      <c r="C23" s="948"/>
      <c r="D23" s="976" t="s">
        <v>1373</v>
      </c>
      <c r="E23" s="977"/>
      <c r="F23" s="952" t="s">
        <v>1370</v>
      </c>
    </row>
    <row r="24" spans="1:6" x14ac:dyDescent="0.2">
      <c r="A24" s="309" t="s">
        <v>1364</v>
      </c>
      <c r="B24" s="310"/>
      <c r="C24" s="982" t="s">
        <v>1239</v>
      </c>
      <c r="D24" s="978"/>
      <c r="E24" s="979"/>
      <c r="F24" s="953"/>
    </row>
    <row r="25" spans="1:6" ht="24" customHeight="1" x14ac:dyDescent="0.2">
      <c r="A25" s="318" t="s">
        <v>1368</v>
      </c>
      <c r="B25" s="319" t="s">
        <v>1237</v>
      </c>
      <c r="C25" s="983"/>
      <c r="D25" s="980"/>
      <c r="E25" s="981"/>
      <c r="F25" s="954"/>
    </row>
    <row r="26" spans="1:6" x14ac:dyDescent="0.2">
      <c r="A26" s="311"/>
      <c r="B26" s="311"/>
      <c r="C26" s="311" t="s">
        <v>1372</v>
      </c>
      <c r="D26" s="986">
        <v>12000</v>
      </c>
      <c r="E26" s="987"/>
      <c r="F26" s="312"/>
    </row>
    <row r="27" spans="1:6" x14ac:dyDescent="0.2">
      <c r="A27" s="311"/>
      <c r="B27" s="311"/>
      <c r="C27" s="311"/>
      <c r="D27" s="984"/>
      <c r="E27" s="985"/>
      <c r="F27" s="312"/>
    </row>
    <row r="28" spans="1:6" x14ac:dyDescent="0.2">
      <c r="A28" s="311"/>
      <c r="B28" s="311"/>
      <c r="C28" s="311"/>
      <c r="D28" s="984"/>
      <c r="E28" s="985"/>
      <c r="F28" s="312"/>
    </row>
    <row r="29" spans="1:6" x14ac:dyDescent="0.2">
      <c r="A29" s="311"/>
      <c r="B29" s="311"/>
      <c r="C29" s="311"/>
      <c r="D29" s="984"/>
      <c r="E29" s="985"/>
      <c r="F29" s="312"/>
    </row>
    <row r="30" spans="1:6" x14ac:dyDescent="0.2">
      <c r="A30" s="311"/>
      <c r="B30" s="311"/>
      <c r="C30" s="311"/>
      <c r="D30" s="984"/>
      <c r="E30" s="985"/>
      <c r="F30" s="312"/>
    </row>
    <row r="31" spans="1:6" x14ac:dyDescent="0.2">
      <c r="A31" s="311"/>
      <c r="B31" s="311"/>
      <c r="C31" s="311"/>
      <c r="D31" s="984"/>
      <c r="E31" s="985"/>
      <c r="F31" s="312"/>
    </row>
    <row r="32" spans="1:6" x14ac:dyDescent="0.2">
      <c r="A32" s="311"/>
      <c r="B32" s="311"/>
      <c r="C32" s="311"/>
      <c r="D32" s="984"/>
      <c r="E32" s="985"/>
      <c r="F32" s="312"/>
    </row>
    <row r="33" spans="1:6" x14ac:dyDescent="0.2">
      <c r="A33" s="311"/>
      <c r="B33" s="311"/>
      <c r="C33" s="311"/>
      <c r="D33" s="984"/>
      <c r="E33" s="985"/>
      <c r="F33" s="312"/>
    </row>
    <row r="34" spans="1:6" x14ac:dyDescent="0.2">
      <c r="A34" s="311"/>
      <c r="B34" s="311"/>
      <c r="C34" s="311"/>
      <c r="D34" s="984"/>
      <c r="E34" s="985"/>
      <c r="F34" s="312"/>
    </row>
    <row r="35" spans="1:6" x14ac:dyDescent="0.2">
      <c r="A35" s="311"/>
      <c r="B35" s="311"/>
      <c r="C35" s="311"/>
      <c r="D35" s="984"/>
      <c r="E35" s="985"/>
      <c r="F35" s="312"/>
    </row>
    <row r="36" spans="1:6" x14ac:dyDescent="0.2">
      <c r="A36" s="311"/>
      <c r="B36" s="311"/>
      <c r="C36" s="311"/>
      <c r="D36" s="984"/>
      <c r="E36" s="985"/>
      <c r="F36" s="312"/>
    </row>
    <row r="37" spans="1:6" x14ac:dyDescent="0.2">
      <c r="A37" s="313"/>
      <c r="B37" s="313"/>
      <c r="C37" s="313"/>
      <c r="D37" s="988"/>
      <c r="E37" s="989"/>
      <c r="F37" s="312"/>
    </row>
    <row r="38" spans="1:6" x14ac:dyDescent="0.2">
      <c r="A38" s="308"/>
      <c r="B38" s="308"/>
      <c r="C38" s="317" t="s">
        <v>1371</v>
      </c>
      <c r="D38" s="975">
        <f>SUM(D26:E37)</f>
        <v>12000</v>
      </c>
      <c r="E38" s="975"/>
      <c r="F38" s="314"/>
    </row>
    <row r="39" spans="1:6" x14ac:dyDescent="0.2">
      <c r="A39" s="308"/>
      <c r="B39" s="308"/>
      <c r="C39" s="308"/>
      <c r="D39" s="308"/>
      <c r="E39" s="308"/>
      <c r="F39" s="308"/>
    </row>
    <row r="40" spans="1:6" x14ac:dyDescent="0.2">
      <c r="A40" s="306" t="s">
        <v>1361</v>
      </c>
      <c r="B40" s="307"/>
      <c r="C40" s="307"/>
      <c r="D40" s="307"/>
      <c r="E40" s="307"/>
      <c r="F40" s="307"/>
    </row>
    <row r="41" spans="1:6" x14ac:dyDescent="0.2">
      <c r="A41" s="307" t="s">
        <v>1366</v>
      </c>
      <c r="B41" s="307"/>
      <c r="C41" s="307"/>
      <c r="D41" s="307"/>
      <c r="E41" s="307"/>
      <c r="F41" s="308"/>
    </row>
    <row r="42" spans="1:6" x14ac:dyDescent="0.2">
      <c r="A42" s="307"/>
      <c r="B42" s="307"/>
      <c r="C42" s="307"/>
      <c r="D42" s="307"/>
      <c r="E42" s="307"/>
      <c r="F42" s="308"/>
    </row>
    <row r="43" spans="1:6" x14ac:dyDescent="0.2">
      <c r="A43" s="307" t="s">
        <v>116</v>
      </c>
      <c r="B43" s="307"/>
      <c r="C43" s="307"/>
      <c r="D43" s="307"/>
      <c r="E43" s="308"/>
      <c r="F43" s="308"/>
    </row>
    <row r="44" spans="1:6" x14ac:dyDescent="0.2">
      <c r="A44" s="307" t="s">
        <v>94</v>
      </c>
      <c r="B44" s="307">
        <v>20337891237</v>
      </c>
      <c r="C44" s="307"/>
      <c r="D44" s="307"/>
      <c r="E44" s="308"/>
      <c r="F44" s="308"/>
    </row>
    <row r="45" spans="1:6" x14ac:dyDescent="0.2">
      <c r="A45" s="307" t="s">
        <v>1363</v>
      </c>
      <c r="B45" s="307"/>
      <c r="C45" s="307"/>
      <c r="D45" s="307"/>
      <c r="E45" s="308"/>
      <c r="F45" s="308"/>
    </row>
    <row r="46" spans="1:6" x14ac:dyDescent="0.2">
      <c r="A46" s="308"/>
      <c r="B46" s="308"/>
      <c r="C46" s="308"/>
      <c r="D46" s="308"/>
      <c r="E46" s="308"/>
      <c r="F46" s="308"/>
    </row>
    <row r="47" spans="1:6" x14ac:dyDescent="0.2">
      <c r="A47" s="946" t="s">
        <v>1225</v>
      </c>
      <c r="B47" s="947"/>
      <c r="C47" s="948"/>
      <c r="D47" s="976" t="s">
        <v>1373</v>
      </c>
      <c r="E47" s="977"/>
      <c r="F47" s="952" t="s">
        <v>1370</v>
      </c>
    </row>
    <row r="48" spans="1:6" x14ac:dyDescent="0.2">
      <c r="A48" s="309" t="s">
        <v>1364</v>
      </c>
      <c r="B48" s="310"/>
      <c r="C48" s="982" t="s">
        <v>1239</v>
      </c>
      <c r="D48" s="978"/>
      <c r="E48" s="979"/>
      <c r="F48" s="953"/>
    </row>
    <row r="49" spans="1:6" ht="24" x14ac:dyDescent="0.2">
      <c r="A49" s="320" t="s">
        <v>1369</v>
      </c>
      <c r="B49" s="319" t="s">
        <v>1237</v>
      </c>
      <c r="C49" s="983"/>
      <c r="D49" s="980"/>
      <c r="E49" s="981"/>
      <c r="F49" s="954"/>
    </row>
    <row r="50" spans="1:6" x14ac:dyDescent="0.2">
      <c r="A50" s="311"/>
      <c r="B50" s="311"/>
      <c r="C50" s="311" t="s">
        <v>1365</v>
      </c>
      <c r="D50" s="971">
        <v>8000</v>
      </c>
      <c r="E50" s="972"/>
      <c r="F50" s="312"/>
    </row>
    <row r="51" spans="1:6" x14ac:dyDescent="0.2">
      <c r="A51" s="311"/>
      <c r="B51" s="311"/>
      <c r="C51" s="311"/>
      <c r="D51" s="971"/>
      <c r="E51" s="972"/>
      <c r="F51" s="312"/>
    </row>
    <row r="52" spans="1:6" x14ac:dyDescent="0.2">
      <c r="A52" s="311"/>
      <c r="B52" s="311"/>
      <c r="C52" s="311"/>
      <c r="D52" s="971"/>
      <c r="E52" s="972"/>
      <c r="F52" s="312"/>
    </row>
    <row r="53" spans="1:6" x14ac:dyDescent="0.2">
      <c r="A53" s="311"/>
      <c r="B53" s="311"/>
      <c r="C53" s="311"/>
      <c r="D53" s="971"/>
      <c r="E53" s="972"/>
      <c r="F53" s="312"/>
    </row>
    <row r="54" spans="1:6" x14ac:dyDescent="0.2">
      <c r="A54" s="311"/>
      <c r="B54" s="311"/>
      <c r="C54" s="311"/>
      <c r="D54" s="971"/>
      <c r="E54" s="972"/>
      <c r="F54" s="312"/>
    </row>
    <row r="55" spans="1:6" x14ac:dyDescent="0.2">
      <c r="A55" s="311"/>
      <c r="B55" s="311"/>
      <c r="C55" s="311"/>
      <c r="D55" s="971"/>
      <c r="E55" s="972"/>
      <c r="F55" s="312"/>
    </row>
    <row r="56" spans="1:6" x14ac:dyDescent="0.2">
      <c r="A56" s="311"/>
      <c r="B56" s="311"/>
      <c r="C56" s="311"/>
      <c r="D56" s="971"/>
      <c r="E56" s="972"/>
      <c r="F56" s="312"/>
    </row>
    <row r="57" spans="1:6" x14ac:dyDescent="0.2">
      <c r="A57" s="311"/>
      <c r="B57" s="311"/>
      <c r="C57" s="311"/>
      <c r="D57" s="971"/>
      <c r="E57" s="972"/>
      <c r="F57" s="312"/>
    </row>
    <row r="58" spans="1:6" x14ac:dyDescent="0.2">
      <c r="A58" s="311"/>
      <c r="B58" s="311"/>
      <c r="C58" s="311"/>
      <c r="D58" s="971"/>
      <c r="E58" s="972"/>
      <c r="F58" s="312"/>
    </row>
    <row r="59" spans="1:6" x14ac:dyDescent="0.2">
      <c r="A59" s="311"/>
      <c r="B59" s="311"/>
      <c r="C59" s="311"/>
      <c r="D59" s="971"/>
      <c r="E59" s="972"/>
      <c r="F59" s="312"/>
    </row>
    <row r="60" spans="1:6" x14ac:dyDescent="0.2">
      <c r="A60" s="311"/>
      <c r="B60" s="311"/>
      <c r="C60" s="311"/>
      <c r="D60" s="971"/>
      <c r="E60" s="972"/>
      <c r="F60" s="312"/>
    </row>
    <row r="61" spans="1:6" x14ac:dyDescent="0.2">
      <c r="A61" s="313"/>
      <c r="B61" s="313"/>
      <c r="C61" s="313"/>
      <c r="D61" s="973"/>
      <c r="E61" s="974"/>
      <c r="F61" s="312"/>
    </row>
    <row r="62" spans="1:6" x14ac:dyDescent="0.2">
      <c r="A62" s="308"/>
      <c r="B62" s="308"/>
      <c r="C62" s="317" t="s">
        <v>1371</v>
      </c>
      <c r="D62" s="975">
        <f>SUM(D50:E61)</f>
        <v>8000</v>
      </c>
      <c r="E62" s="975"/>
      <c r="F62" s="314"/>
    </row>
    <row r="63" spans="1:6" x14ac:dyDescent="0.2">
      <c r="A63" s="315"/>
      <c r="B63" s="315"/>
      <c r="C63" s="315"/>
      <c r="D63" s="315"/>
      <c r="E63" s="315"/>
      <c r="F63" s="315"/>
    </row>
    <row r="64" spans="1:6" x14ac:dyDescent="0.2">
      <c r="A64" s="306" t="s">
        <v>1361</v>
      </c>
      <c r="B64" s="307"/>
      <c r="C64" s="307"/>
      <c r="D64" s="307"/>
      <c r="E64" s="307"/>
      <c r="F64" s="307"/>
    </row>
    <row r="65" spans="1:6" x14ac:dyDescent="0.2">
      <c r="A65" s="307" t="s">
        <v>1374</v>
      </c>
      <c r="B65" s="307"/>
      <c r="C65" s="307"/>
      <c r="D65" s="307"/>
      <c r="E65" s="307"/>
      <c r="F65" s="308"/>
    </row>
    <row r="66" spans="1:6" x14ac:dyDescent="0.2">
      <c r="A66" s="307"/>
      <c r="B66" s="307"/>
      <c r="C66" s="307"/>
      <c r="D66" s="307"/>
      <c r="E66" s="307"/>
      <c r="F66" s="308"/>
    </row>
    <row r="67" spans="1:6" x14ac:dyDescent="0.2">
      <c r="A67" s="307" t="s">
        <v>116</v>
      </c>
      <c r="B67" s="307"/>
      <c r="C67" s="307"/>
      <c r="D67" s="307"/>
      <c r="E67" s="308"/>
      <c r="F67" s="308"/>
    </row>
    <row r="68" spans="1:6" x14ac:dyDescent="0.2">
      <c r="A68" s="307" t="s">
        <v>94</v>
      </c>
      <c r="B68" s="307">
        <v>20337891237</v>
      </c>
      <c r="C68" s="307"/>
      <c r="D68" s="307"/>
      <c r="E68" s="308"/>
      <c r="F68" s="308"/>
    </row>
    <row r="69" spans="1:6" x14ac:dyDescent="0.2">
      <c r="A69" s="307" t="s">
        <v>1363</v>
      </c>
      <c r="B69" s="307"/>
      <c r="C69" s="307"/>
      <c r="D69" s="307"/>
      <c r="E69" s="308"/>
      <c r="F69" s="308"/>
    </row>
    <row r="70" spans="1:6" x14ac:dyDescent="0.2">
      <c r="A70" s="308"/>
      <c r="B70" s="308"/>
      <c r="C70" s="308"/>
      <c r="D70" s="308"/>
      <c r="E70" s="308"/>
      <c r="F70" s="308"/>
    </row>
    <row r="71" spans="1:6" x14ac:dyDescent="0.2">
      <c r="A71" s="946" t="s">
        <v>1225</v>
      </c>
      <c r="B71" s="947"/>
      <c r="C71" s="948"/>
      <c r="D71" s="976" t="s">
        <v>1373</v>
      </c>
      <c r="E71" s="977"/>
      <c r="F71" s="952" t="s">
        <v>1370</v>
      </c>
    </row>
    <row r="72" spans="1:6" x14ac:dyDescent="0.2">
      <c r="A72" s="309" t="s">
        <v>1364</v>
      </c>
      <c r="B72" s="310"/>
      <c r="C72" s="982" t="s">
        <v>1239</v>
      </c>
      <c r="D72" s="978"/>
      <c r="E72" s="979"/>
      <c r="F72" s="953"/>
    </row>
    <row r="73" spans="1:6" ht="24" x14ac:dyDescent="0.2">
      <c r="A73" s="320" t="s">
        <v>1369</v>
      </c>
      <c r="B73" s="319" t="s">
        <v>1237</v>
      </c>
      <c r="C73" s="983"/>
      <c r="D73" s="980"/>
      <c r="E73" s="981"/>
      <c r="F73" s="954"/>
    </row>
    <row r="74" spans="1:6" x14ac:dyDescent="0.2">
      <c r="A74" s="311"/>
      <c r="B74" s="311"/>
      <c r="C74" s="311" t="s">
        <v>1365</v>
      </c>
      <c r="D74" s="971">
        <v>10000</v>
      </c>
      <c r="E74" s="972"/>
      <c r="F74" s="312"/>
    </row>
    <row r="75" spans="1:6" x14ac:dyDescent="0.2">
      <c r="A75" s="311"/>
      <c r="B75" s="311"/>
      <c r="C75" s="311"/>
      <c r="D75" s="971"/>
      <c r="E75" s="972"/>
      <c r="F75" s="312"/>
    </row>
    <row r="76" spans="1:6" x14ac:dyDescent="0.2">
      <c r="A76" s="311"/>
      <c r="B76" s="311"/>
      <c r="C76" s="311"/>
      <c r="D76" s="971"/>
      <c r="E76" s="972"/>
      <c r="F76" s="312"/>
    </row>
    <row r="77" spans="1:6" x14ac:dyDescent="0.2">
      <c r="A77" s="311"/>
      <c r="B77" s="311"/>
      <c r="C77" s="311"/>
      <c r="D77" s="971"/>
      <c r="E77" s="972"/>
      <c r="F77" s="312"/>
    </row>
    <row r="78" spans="1:6" x14ac:dyDescent="0.2">
      <c r="A78" s="311"/>
      <c r="B78" s="311"/>
      <c r="C78" s="311"/>
      <c r="D78" s="971"/>
      <c r="E78" s="972"/>
      <c r="F78" s="312"/>
    </row>
    <row r="79" spans="1:6" x14ac:dyDescent="0.2">
      <c r="A79" s="311"/>
      <c r="B79" s="311"/>
      <c r="C79" s="311"/>
      <c r="D79" s="971"/>
      <c r="E79" s="972"/>
      <c r="F79" s="312"/>
    </row>
    <row r="80" spans="1:6" x14ac:dyDescent="0.2">
      <c r="A80" s="311"/>
      <c r="B80" s="311"/>
      <c r="C80" s="311"/>
      <c r="D80" s="971"/>
      <c r="E80" s="972"/>
      <c r="F80" s="312"/>
    </row>
    <row r="81" spans="1:7" x14ac:dyDescent="0.2">
      <c r="A81" s="311"/>
      <c r="B81" s="311"/>
      <c r="C81" s="311"/>
      <c r="D81" s="971"/>
      <c r="E81" s="972"/>
      <c r="F81" s="312"/>
    </row>
    <row r="82" spans="1:7" x14ac:dyDescent="0.2">
      <c r="A82" s="311"/>
      <c r="B82" s="311"/>
      <c r="C82" s="311"/>
      <c r="D82" s="971"/>
      <c r="E82" s="972"/>
      <c r="F82" s="312"/>
    </row>
    <row r="83" spans="1:7" x14ac:dyDescent="0.2">
      <c r="A83" s="311"/>
      <c r="B83" s="311"/>
      <c r="C83" s="311"/>
      <c r="D83" s="971"/>
      <c r="E83" s="972"/>
      <c r="F83" s="312"/>
    </row>
    <row r="84" spans="1:7" x14ac:dyDescent="0.2">
      <c r="A84" s="311"/>
      <c r="B84" s="311"/>
      <c r="C84" s="311"/>
      <c r="D84" s="971"/>
      <c r="E84" s="972"/>
      <c r="F84" s="312"/>
    </row>
    <row r="85" spans="1:7" x14ac:dyDescent="0.2">
      <c r="A85" s="313"/>
      <c r="B85" s="313"/>
      <c r="C85" s="313"/>
      <c r="D85" s="973"/>
      <c r="E85" s="974"/>
      <c r="F85" s="312"/>
    </row>
    <row r="86" spans="1:7" x14ac:dyDescent="0.2">
      <c r="A86" s="308"/>
      <c r="B86" s="308"/>
      <c r="C86" s="317" t="s">
        <v>1371</v>
      </c>
      <c r="D86" s="975">
        <f>SUM(D74:E85)</f>
        <v>10000</v>
      </c>
      <c r="E86" s="975"/>
      <c r="F86" s="314"/>
    </row>
    <row r="88" spans="1:7" x14ac:dyDescent="0.2">
      <c r="A88" s="306" t="s">
        <v>1375</v>
      </c>
      <c r="B88" s="321"/>
      <c r="C88" s="321"/>
      <c r="D88" s="321"/>
      <c r="E88" s="321"/>
      <c r="F88" s="321"/>
      <c r="G88" s="321"/>
    </row>
    <row r="89" spans="1:7" x14ac:dyDescent="0.2">
      <c r="A89" s="316" t="s">
        <v>1376</v>
      </c>
      <c r="B89" s="321"/>
      <c r="C89" s="321"/>
      <c r="D89" s="316"/>
      <c r="E89" s="321"/>
      <c r="F89" s="321"/>
      <c r="G89" s="321"/>
    </row>
    <row r="90" spans="1:7" x14ac:dyDescent="0.2">
      <c r="A90" s="316"/>
      <c r="B90" s="321"/>
      <c r="C90" s="321"/>
      <c r="D90" s="316"/>
      <c r="E90" s="321"/>
      <c r="F90" s="321"/>
      <c r="G90" s="321"/>
    </row>
    <row r="91" spans="1:7" x14ac:dyDescent="0.2">
      <c r="A91" s="316" t="s">
        <v>116</v>
      </c>
      <c r="B91" s="321"/>
      <c r="C91" s="321"/>
      <c r="D91" s="316"/>
      <c r="E91" s="321"/>
      <c r="F91" s="321"/>
      <c r="G91" s="321"/>
    </row>
    <row r="92" spans="1:7" x14ac:dyDescent="0.2">
      <c r="A92" s="316" t="s">
        <v>94</v>
      </c>
      <c r="B92" s="321">
        <v>20337891237</v>
      </c>
      <c r="C92" s="321"/>
      <c r="D92" s="316"/>
      <c r="E92" s="321"/>
      <c r="F92" s="321"/>
      <c r="G92" s="321"/>
    </row>
    <row r="93" spans="1:7" x14ac:dyDescent="0.2">
      <c r="A93" s="316" t="s">
        <v>95</v>
      </c>
      <c r="B93" s="321"/>
      <c r="C93" s="321"/>
      <c r="D93" s="316"/>
      <c r="E93" s="321"/>
      <c r="F93" s="321"/>
      <c r="G93" s="321"/>
    </row>
    <row r="94" spans="1:7" x14ac:dyDescent="0.2">
      <c r="A94" s="322" t="s">
        <v>1377</v>
      </c>
      <c r="B94" s="323"/>
      <c r="C94" s="323"/>
      <c r="D94" s="316"/>
      <c r="E94" s="321"/>
      <c r="F94" s="321"/>
      <c r="G94" s="321"/>
    </row>
    <row r="95" spans="1:7" x14ac:dyDescent="0.2">
      <c r="A95" s="321"/>
      <c r="B95" s="324"/>
      <c r="C95" s="324"/>
      <c r="D95" s="321"/>
      <c r="E95" s="321"/>
      <c r="F95" s="321"/>
      <c r="G95" s="321"/>
    </row>
    <row r="96" spans="1:7" x14ac:dyDescent="0.2">
      <c r="A96" s="966" t="s">
        <v>1383</v>
      </c>
      <c r="B96" s="963" t="s">
        <v>1382</v>
      </c>
      <c r="C96" s="960" t="s">
        <v>151</v>
      </c>
      <c r="D96" s="957" t="s">
        <v>1380</v>
      </c>
      <c r="E96" s="960" t="s">
        <v>1381</v>
      </c>
      <c r="F96" s="960" t="s">
        <v>1384</v>
      </c>
      <c r="G96" s="963" t="s">
        <v>1385</v>
      </c>
    </row>
    <row r="97" spans="1:7" x14ac:dyDescent="0.2">
      <c r="A97" s="967"/>
      <c r="B97" s="964"/>
      <c r="C97" s="961"/>
      <c r="D97" s="958"/>
      <c r="E97" s="961"/>
      <c r="F97" s="961"/>
      <c r="G97" s="967"/>
    </row>
    <row r="98" spans="1:7" x14ac:dyDescent="0.2">
      <c r="A98" s="968"/>
      <c r="B98" s="965"/>
      <c r="C98" s="962"/>
      <c r="D98" s="959"/>
      <c r="E98" s="962"/>
      <c r="F98" s="962"/>
      <c r="G98" s="968"/>
    </row>
    <row r="99" spans="1:7" x14ac:dyDescent="0.2">
      <c r="A99" s="328">
        <v>201</v>
      </c>
      <c r="B99" s="328">
        <v>1</v>
      </c>
      <c r="C99" s="325" t="s">
        <v>1378</v>
      </c>
      <c r="D99" s="328">
        <v>7</v>
      </c>
      <c r="E99" s="328">
        <v>240</v>
      </c>
      <c r="F99" s="326">
        <v>500</v>
      </c>
      <c r="G99" s="326">
        <v>120000</v>
      </c>
    </row>
    <row r="100" spans="1:7" x14ac:dyDescent="0.2">
      <c r="A100" s="325"/>
      <c r="B100" s="325"/>
      <c r="C100" s="325"/>
      <c r="D100" s="325"/>
      <c r="E100" s="325"/>
      <c r="F100" s="326"/>
      <c r="G100" s="326"/>
    </row>
    <row r="101" spans="1:7" x14ac:dyDescent="0.2">
      <c r="A101" s="325"/>
      <c r="B101" s="325"/>
      <c r="C101" s="325"/>
      <c r="D101" s="325"/>
      <c r="E101" s="325"/>
      <c r="F101" s="326"/>
      <c r="G101" s="326"/>
    </row>
    <row r="102" spans="1:7" x14ac:dyDescent="0.2">
      <c r="A102" s="325"/>
      <c r="B102" s="325"/>
      <c r="C102" s="325"/>
      <c r="D102" s="325"/>
      <c r="E102" s="325"/>
      <c r="F102" s="326"/>
      <c r="G102" s="326"/>
    </row>
    <row r="103" spans="1:7" x14ac:dyDescent="0.2">
      <c r="A103" s="325"/>
      <c r="B103" s="325"/>
      <c r="C103" s="325"/>
      <c r="D103" s="325"/>
      <c r="E103" s="325"/>
      <c r="F103" s="326"/>
      <c r="G103" s="326"/>
    </row>
    <row r="104" spans="1:7" x14ac:dyDescent="0.2">
      <c r="A104" s="325"/>
      <c r="B104" s="325"/>
      <c r="C104" s="325"/>
      <c r="D104" s="325"/>
      <c r="E104" s="325"/>
      <c r="F104" s="326"/>
      <c r="G104" s="326"/>
    </row>
    <row r="105" spans="1:7" x14ac:dyDescent="0.2">
      <c r="A105" s="325"/>
      <c r="B105" s="325"/>
      <c r="C105" s="325"/>
      <c r="D105" s="325"/>
      <c r="E105" s="325"/>
      <c r="F105" s="326"/>
      <c r="G105" s="326"/>
    </row>
    <row r="106" spans="1:7" x14ac:dyDescent="0.2">
      <c r="A106" s="325"/>
      <c r="B106" s="325"/>
      <c r="C106" s="325"/>
      <c r="D106" s="325"/>
      <c r="E106" s="325"/>
      <c r="F106" s="326"/>
      <c r="G106" s="326"/>
    </row>
    <row r="107" spans="1:7" x14ac:dyDescent="0.2">
      <c r="A107" s="321"/>
      <c r="B107" s="321"/>
      <c r="C107" s="321"/>
      <c r="D107" s="321"/>
      <c r="E107" s="969" t="s">
        <v>1379</v>
      </c>
      <c r="F107" s="970"/>
      <c r="G107" s="327">
        <f>G99</f>
        <v>120000</v>
      </c>
    </row>
    <row r="109" spans="1:7" x14ac:dyDescent="0.2">
      <c r="A109" s="306" t="s">
        <v>1386</v>
      </c>
      <c r="B109" s="306"/>
      <c r="C109" s="306"/>
      <c r="D109" s="306"/>
      <c r="E109" s="321"/>
    </row>
    <row r="110" spans="1:7" x14ac:dyDescent="0.2">
      <c r="A110" s="316" t="s">
        <v>1387</v>
      </c>
      <c r="B110" s="316"/>
      <c r="C110" s="316"/>
      <c r="D110" s="316"/>
      <c r="E110" s="321"/>
    </row>
    <row r="111" spans="1:7" x14ac:dyDescent="0.2">
      <c r="A111" s="316"/>
      <c r="B111" s="316"/>
      <c r="C111" s="316"/>
      <c r="D111" s="316"/>
      <c r="E111" s="321"/>
    </row>
    <row r="112" spans="1:7" x14ac:dyDescent="0.2">
      <c r="A112" s="316" t="s">
        <v>116</v>
      </c>
      <c r="B112" s="316"/>
      <c r="C112" s="316"/>
      <c r="D112" s="316"/>
      <c r="E112" s="321"/>
    </row>
    <row r="113" spans="1:5" x14ac:dyDescent="0.2">
      <c r="A113" s="316" t="s">
        <v>94</v>
      </c>
      <c r="B113" s="316">
        <v>20337891237</v>
      </c>
      <c r="C113" s="316"/>
      <c r="D113" s="316"/>
      <c r="E113" s="321"/>
    </row>
    <row r="114" spans="1:5" x14ac:dyDescent="0.2">
      <c r="A114" s="316" t="s">
        <v>95</v>
      </c>
      <c r="B114" s="316"/>
      <c r="C114" s="316"/>
      <c r="D114" s="916" t="s">
        <v>1247</v>
      </c>
      <c r="E114" s="916"/>
    </row>
    <row r="116" spans="1:5" ht="24" x14ac:dyDescent="0.2">
      <c r="A116" s="340" t="s">
        <v>1388</v>
      </c>
      <c r="B116" s="340" t="s">
        <v>1389</v>
      </c>
      <c r="C116" s="340" t="s">
        <v>1390</v>
      </c>
      <c r="D116" s="340" t="s">
        <v>1391</v>
      </c>
      <c r="E116" s="341" t="s">
        <v>1392</v>
      </c>
    </row>
    <row r="117" spans="1:5" x14ac:dyDescent="0.2">
      <c r="A117" s="329">
        <v>39802</v>
      </c>
      <c r="B117" s="329">
        <v>39802</v>
      </c>
      <c r="C117" s="333" t="s">
        <v>1393</v>
      </c>
      <c r="D117" s="330">
        <v>65000</v>
      </c>
      <c r="E117" s="57" t="s">
        <v>1135</v>
      </c>
    </row>
    <row r="118" spans="1:5" x14ac:dyDescent="0.2">
      <c r="A118" s="152"/>
      <c r="B118" s="152"/>
      <c r="C118" s="152"/>
      <c r="D118" s="152"/>
      <c r="E118" s="152"/>
    </row>
    <row r="119" spans="1:5" x14ac:dyDescent="0.2">
      <c r="A119" s="152"/>
      <c r="B119" s="152"/>
      <c r="C119" s="152"/>
      <c r="D119" s="152"/>
      <c r="E119" s="152"/>
    </row>
    <row r="120" spans="1:5" x14ac:dyDescent="0.2">
      <c r="A120" s="152"/>
      <c r="B120" s="152"/>
      <c r="C120" s="152"/>
      <c r="D120" s="152"/>
      <c r="E120" s="152"/>
    </row>
    <row r="121" spans="1:5" x14ac:dyDescent="0.2">
      <c r="A121" s="152"/>
      <c r="B121" s="152"/>
      <c r="C121" s="152"/>
      <c r="D121" s="152"/>
      <c r="E121" s="152"/>
    </row>
    <row r="123" spans="1:5" x14ac:dyDescent="0.2">
      <c r="A123" s="306" t="s">
        <v>1386</v>
      </c>
      <c r="B123" s="306"/>
      <c r="C123" s="306"/>
      <c r="D123" s="306"/>
      <c r="E123" s="321"/>
    </row>
    <row r="124" spans="1:5" x14ac:dyDescent="0.2">
      <c r="A124" s="316" t="s">
        <v>1394</v>
      </c>
      <c r="B124" s="316"/>
      <c r="C124" s="316"/>
      <c r="D124" s="316"/>
      <c r="E124" s="321"/>
    </row>
    <row r="125" spans="1:5" x14ac:dyDescent="0.2">
      <c r="A125" s="316"/>
      <c r="B125" s="316"/>
      <c r="C125" s="316"/>
      <c r="D125" s="316"/>
      <c r="E125" s="321"/>
    </row>
    <row r="126" spans="1:5" x14ac:dyDescent="0.2">
      <c r="A126" s="316" t="s">
        <v>116</v>
      </c>
      <c r="B126" s="316"/>
      <c r="C126" s="316"/>
      <c r="D126" s="316"/>
      <c r="E126" s="321"/>
    </row>
    <row r="127" spans="1:5" x14ac:dyDescent="0.2">
      <c r="A127" s="316" t="s">
        <v>94</v>
      </c>
      <c r="B127" s="316">
        <v>20337891237</v>
      </c>
      <c r="C127" s="316"/>
      <c r="D127" s="316"/>
      <c r="E127" s="321"/>
    </row>
    <row r="128" spans="1:5" x14ac:dyDescent="0.2">
      <c r="A128" s="316" t="s">
        <v>95</v>
      </c>
      <c r="B128" s="316"/>
      <c r="C128" s="316"/>
      <c r="D128" s="916" t="s">
        <v>1247</v>
      </c>
      <c r="E128" s="916"/>
    </row>
    <row r="130" spans="1:5" ht="36" x14ac:dyDescent="0.2">
      <c r="A130" s="340" t="s">
        <v>1395</v>
      </c>
      <c r="B130" s="340" t="s">
        <v>1289</v>
      </c>
      <c r="C130" s="340" t="s">
        <v>1396</v>
      </c>
      <c r="D130" s="340" t="s">
        <v>1397</v>
      </c>
      <c r="E130" s="340" t="s">
        <v>1398</v>
      </c>
    </row>
    <row r="131" spans="1:5" x14ac:dyDescent="0.2">
      <c r="A131" s="329">
        <v>39802</v>
      </c>
      <c r="B131" s="330">
        <v>65000</v>
      </c>
      <c r="C131" s="332">
        <v>0.2</v>
      </c>
      <c r="D131" s="331">
        <v>13000</v>
      </c>
      <c r="E131" s="330">
        <v>1083.33</v>
      </c>
    </row>
    <row r="132" spans="1:5" x14ac:dyDescent="0.2">
      <c r="A132" s="152"/>
      <c r="B132" s="152"/>
      <c r="C132" s="152"/>
      <c r="D132" s="152"/>
      <c r="E132" s="152"/>
    </row>
    <row r="133" spans="1:5" x14ac:dyDescent="0.2">
      <c r="A133" s="152"/>
      <c r="B133" s="152"/>
      <c r="C133" s="152"/>
      <c r="D133" s="152"/>
      <c r="E133" s="152"/>
    </row>
    <row r="134" spans="1:5" x14ac:dyDescent="0.2">
      <c r="A134" s="152"/>
      <c r="B134" s="152"/>
      <c r="C134" s="152"/>
      <c r="D134" s="152"/>
      <c r="E134" s="152"/>
    </row>
    <row r="136" spans="1:5" x14ac:dyDescent="0.2">
      <c r="A136" s="306" t="s">
        <v>1399</v>
      </c>
      <c r="B136" s="316"/>
      <c r="C136" s="316"/>
      <c r="D136" s="316"/>
      <c r="E136" s="316"/>
    </row>
    <row r="137" spans="1:5" x14ac:dyDescent="0.2">
      <c r="A137" s="306" t="s">
        <v>1400</v>
      </c>
      <c r="B137" s="316"/>
      <c r="C137" s="316"/>
      <c r="D137" s="316"/>
      <c r="E137" s="316"/>
    </row>
    <row r="138" spans="1:5" x14ac:dyDescent="0.2">
      <c r="A138" s="306"/>
      <c r="B138" s="316"/>
      <c r="C138" s="316"/>
      <c r="D138" s="316"/>
      <c r="E138" s="316"/>
    </row>
    <row r="139" spans="1:5" x14ac:dyDescent="0.2">
      <c r="A139" s="316" t="s">
        <v>116</v>
      </c>
      <c r="B139" s="316"/>
      <c r="C139" s="316"/>
      <c r="D139" s="316"/>
      <c r="E139" s="321"/>
    </row>
    <row r="140" spans="1:5" x14ac:dyDescent="0.2">
      <c r="A140" s="316" t="s">
        <v>94</v>
      </c>
      <c r="B140" s="316">
        <v>20337891237</v>
      </c>
      <c r="C140" s="316"/>
      <c r="D140" s="316"/>
      <c r="E140" s="321"/>
    </row>
    <row r="141" spans="1:5" x14ac:dyDescent="0.2">
      <c r="A141" s="316" t="s">
        <v>95</v>
      </c>
      <c r="B141" s="316"/>
      <c r="C141" s="316"/>
      <c r="D141" s="916" t="s">
        <v>1247</v>
      </c>
      <c r="E141" s="916"/>
    </row>
    <row r="142" spans="1:5" x14ac:dyDescent="0.2">
      <c r="A142" s="321"/>
      <c r="B142" s="321"/>
      <c r="C142" s="321"/>
      <c r="D142" s="321"/>
      <c r="E142" s="321"/>
    </row>
    <row r="143" spans="1:5" x14ac:dyDescent="0.2">
      <c r="A143" s="946" t="s">
        <v>1412</v>
      </c>
      <c r="B143" s="947"/>
      <c r="C143" s="948"/>
      <c r="D143" s="949" t="s">
        <v>1410</v>
      </c>
      <c r="E143" s="957" t="s">
        <v>1411</v>
      </c>
    </row>
    <row r="144" spans="1:5" x14ac:dyDescent="0.2">
      <c r="A144" s="944" t="s">
        <v>1238</v>
      </c>
      <c r="B144" s="945"/>
      <c r="C144" s="949" t="s">
        <v>1239</v>
      </c>
      <c r="D144" s="950"/>
      <c r="E144" s="958"/>
    </row>
    <row r="145" spans="1:5" ht="24" x14ac:dyDescent="0.2">
      <c r="A145" s="320" t="s">
        <v>1367</v>
      </c>
      <c r="B145" s="319" t="s">
        <v>1237</v>
      </c>
      <c r="C145" s="951"/>
      <c r="D145" s="951"/>
      <c r="E145" s="959"/>
    </row>
    <row r="146" spans="1:5" x14ac:dyDescent="0.2">
      <c r="A146" s="334"/>
      <c r="B146" s="334"/>
      <c r="C146" s="334" t="s">
        <v>1372</v>
      </c>
      <c r="D146" s="335">
        <v>36000</v>
      </c>
      <c r="E146" s="334"/>
    </row>
    <row r="147" spans="1:5" x14ac:dyDescent="0.2">
      <c r="A147" s="334"/>
      <c r="B147" s="334"/>
      <c r="C147" s="334"/>
      <c r="D147" s="334"/>
      <c r="E147" s="334"/>
    </row>
    <row r="148" spans="1:5" x14ac:dyDescent="0.2">
      <c r="A148" s="334"/>
      <c r="B148" s="334"/>
      <c r="C148" s="334"/>
      <c r="D148" s="334"/>
      <c r="E148" s="334"/>
    </row>
    <row r="149" spans="1:5" x14ac:dyDescent="0.2">
      <c r="A149" s="334"/>
      <c r="B149" s="334"/>
      <c r="C149" s="334"/>
      <c r="D149" s="334"/>
      <c r="E149" s="334"/>
    </row>
    <row r="150" spans="1:5" x14ac:dyDescent="0.2">
      <c r="A150" s="334"/>
      <c r="B150" s="334"/>
      <c r="C150" s="334"/>
      <c r="D150" s="334"/>
      <c r="E150" s="334"/>
    </row>
    <row r="151" spans="1:5" x14ac:dyDescent="0.2">
      <c r="A151" s="334"/>
      <c r="B151" s="334"/>
      <c r="C151" s="334"/>
      <c r="D151" s="334"/>
      <c r="E151" s="334"/>
    </row>
    <row r="152" spans="1:5" x14ac:dyDescent="0.2">
      <c r="A152" s="334"/>
      <c r="B152" s="334"/>
      <c r="C152" s="334"/>
      <c r="D152" s="334"/>
      <c r="E152" s="334"/>
    </row>
    <row r="153" spans="1:5" x14ac:dyDescent="0.2">
      <c r="A153" s="334"/>
      <c r="B153" s="334"/>
      <c r="C153" s="334"/>
      <c r="D153" s="334"/>
      <c r="E153" s="334"/>
    </row>
    <row r="154" spans="1:5" x14ac:dyDescent="0.2">
      <c r="A154" s="334"/>
      <c r="B154" s="334"/>
      <c r="C154" s="334"/>
      <c r="D154" s="334"/>
      <c r="E154" s="334"/>
    </row>
    <row r="155" spans="1:5" x14ac:dyDescent="0.2">
      <c r="A155" s="334"/>
      <c r="B155" s="334"/>
      <c r="C155" s="334"/>
      <c r="D155" s="334"/>
      <c r="E155" s="334"/>
    </row>
    <row r="156" spans="1:5" x14ac:dyDescent="0.2">
      <c r="A156" s="334"/>
      <c r="B156" s="334"/>
      <c r="C156" s="334"/>
      <c r="D156" s="334"/>
      <c r="E156" s="334"/>
    </row>
    <row r="157" spans="1:5" x14ac:dyDescent="0.2">
      <c r="A157" s="336"/>
      <c r="B157" s="336"/>
      <c r="C157" s="336"/>
      <c r="D157" s="336"/>
      <c r="E157" s="334"/>
    </row>
    <row r="158" spans="1:5" x14ac:dyDescent="0.2">
      <c r="A158" s="321"/>
      <c r="B158" s="321"/>
      <c r="C158" s="306" t="s">
        <v>1401</v>
      </c>
      <c r="D158" s="327">
        <f>SUM(D146:D157)</f>
        <v>36000</v>
      </c>
      <c r="E158" s="321"/>
    </row>
    <row r="159" spans="1:5" x14ac:dyDescent="0.2">
      <c r="A159" s="321"/>
      <c r="B159" s="321"/>
      <c r="C159" s="306"/>
      <c r="D159" s="337"/>
      <c r="E159" s="321"/>
    </row>
    <row r="160" spans="1:5" x14ac:dyDescent="0.2">
      <c r="A160" s="306" t="s">
        <v>1399</v>
      </c>
      <c r="B160" s="316"/>
      <c r="C160" s="316"/>
      <c r="D160" s="316"/>
      <c r="E160" s="316"/>
    </row>
    <row r="161" spans="1:5" x14ac:dyDescent="0.2">
      <c r="A161" s="306" t="s">
        <v>1402</v>
      </c>
      <c r="B161" s="316"/>
      <c r="C161" s="316"/>
      <c r="D161" s="316"/>
      <c r="E161" s="316"/>
    </row>
    <row r="162" spans="1:5" x14ac:dyDescent="0.2">
      <c r="A162" s="306"/>
      <c r="B162" s="316"/>
      <c r="C162" s="316"/>
      <c r="D162" s="316"/>
      <c r="E162" s="316"/>
    </row>
    <row r="163" spans="1:5" x14ac:dyDescent="0.2">
      <c r="A163" s="316" t="s">
        <v>116</v>
      </c>
      <c r="B163" s="316"/>
      <c r="C163" s="316"/>
      <c r="D163" s="316"/>
      <c r="E163" s="321"/>
    </row>
    <row r="164" spans="1:5" x14ac:dyDescent="0.2">
      <c r="A164" s="316" t="s">
        <v>94</v>
      </c>
      <c r="B164" s="316">
        <v>20337891237</v>
      </c>
      <c r="C164" s="316"/>
      <c r="D164" s="316"/>
      <c r="E164" s="321"/>
    </row>
    <row r="165" spans="1:5" x14ac:dyDescent="0.2">
      <c r="A165" s="316" t="s">
        <v>95</v>
      </c>
      <c r="B165" s="316"/>
      <c r="C165" s="316"/>
      <c r="D165" s="916" t="s">
        <v>1247</v>
      </c>
      <c r="E165" s="916"/>
    </row>
    <row r="166" spans="1:5" x14ac:dyDescent="0.2">
      <c r="A166" s="321"/>
      <c r="B166" s="321"/>
      <c r="C166" s="321"/>
      <c r="D166" s="321"/>
      <c r="E166" s="321"/>
    </row>
    <row r="167" spans="1:5" x14ac:dyDescent="0.2">
      <c r="A167" s="946" t="s">
        <v>1412</v>
      </c>
      <c r="B167" s="947"/>
      <c r="C167" s="948"/>
      <c r="D167" s="949" t="s">
        <v>1410</v>
      </c>
      <c r="E167" s="952" t="s">
        <v>1370</v>
      </c>
    </row>
    <row r="168" spans="1:5" x14ac:dyDescent="0.2">
      <c r="A168" s="944" t="s">
        <v>1238</v>
      </c>
      <c r="B168" s="945"/>
      <c r="C168" s="949" t="s">
        <v>1239</v>
      </c>
      <c r="D168" s="950"/>
      <c r="E168" s="953"/>
    </row>
    <row r="169" spans="1:5" ht="24" x14ac:dyDescent="0.2">
      <c r="A169" s="320" t="s">
        <v>1367</v>
      </c>
      <c r="B169" s="319" t="s">
        <v>1237</v>
      </c>
      <c r="C169" s="951"/>
      <c r="D169" s="951"/>
      <c r="E169" s="954"/>
    </row>
    <row r="170" spans="1:5" x14ac:dyDescent="0.2">
      <c r="A170" s="334"/>
      <c r="B170" s="334"/>
      <c r="C170" s="334" t="s">
        <v>1372</v>
      </c>
      <c r="D170" s="335">
        <v>24000</v>
      </c>
      <c r="E170" s="334"/>
    </row>
    <row r="171" spans="1:5" x14ac:dyDescent="0.2">
      <c r="A171" s="334"/>
      <c r="B171" s="334"/>
      <c r="C171" s="334"/>
      <c r="D171" s="334"/>
      <c r="E171" s="334"/>
    </row>
    <row r="172" spans="1:5" x14ac:dyDescent="0.2">
      <c r="A172" s="334"/>
      <c r="B172" s="334"/>
      <c r="C172" s="334"/>
      <c r="D172" s="334"/>
      <c r="E172" s="334"/>
    </row>
    <row r="173" spans="1:5" x14ac:dyDescent="0.2">
      <c r="A173" s="334"/>
      <c r="B173" s="334"/>
      <c r="C173" s="334"/>
      <c r="D173" s="334"/>
      <c r="E173" s="334"/>
    </row>
    <row r="174" spans="1:5" x14ac:dyDescent="0.2">
      <c r="A174" s="334"/>
      <c r="B174" s="334"/>
      <c r="C174" s="334"/>
      <c r="D174" s="334"/>
      <c r="E174" s="334"/>
    </row>
    <row r="175" spans="1:5" x14ac:dyDescent="0.2">
      <c r="A175" s="334"/>
      <c r="B175" s="334"/>
      <c r="C175" s="334"/>
      <c r="D175" s="334"/>
      <c r="E175" s="334"/>
    </row>
    <row r="176" spans="1:5" x14ac:dyDescent="0.2">
      <c r="A176" s="334"/>
      <c r="B176" s="334"/>
      <c r="C176" s="334"/>
      <c r="D176" s="334"/>
      <c r="E176" s="334"/>
    </row>
    <row r="177" spans="1:5" x14ac:dyDescent="0.2">
      <c r="A177" s="334"/>
      <c r="B177" s="334"/>
      <c r="C177" s="334"/>
      <c r="D177" s="334"/>
      <c r="E177" s="334"/>
    </row>
    <row r="178" spans="1:5" x14ac:dyDescent="0.2">
      <c r="A178" s="334"/>
      <c r="B178" s="334"/>
      <c r="C178" s="334"/>
      <c r="D178" s="334"/>
      <c r="E178" s="334"/>
    </row>
    <row r="179" spans="1:5" x14ac:dyDescent="0.2">
      <c r="A179" s="334"/>
      <c r="B179" s="334"/>
      <c r="C179" s="334"/>
      <c r="D179" s="334"/>
      <c r="E179" s="334"/>
    </row>
    <row r="180" spans="1:5" x14ac:dyDescent="0.2">
      <c r="A180" s="334"/>
      <c r="B180" s="334"/>
      <c r="C180" s="334"/>
      <c r="D180" s="334"/>
      <c r="E180" s="334"/>
    </row>
    <row r="181" spans="1:5" x14ac:dyDescent="0.2">
      <c r="A181" s="336"/>
      <c r="B181" s="336"/>
      <c r="C181" s="336"/>
      <c r="D181" s="336"/>
      <c r="E181" s="334"/>
    </row>
    <row r="182" spans="1:5" x14ac:dyDescent="0.2">
      <c r="A182" s="321"/>
      <c r="B182" s="321"/>
      <c r="C182" s="306" t="s">
        <v>1401</v>
      </c>
      <c r="D182" s="327">
        <f>SUM(D170:D181)</f>
        <v>24000</v>
      </c>
      <c r="E182" s="321"/>
    </row>
    <row r="183" spans="1:5" x14ac:dyDescent="0.2">
      <c r="A183" s="321"/>
      <c r="B183" s="321"/>
      <c r="C183" s="306"/>
      <c r="D183" s="337"/>
      <c r="E183" s="321"/>
    </row>
    <row r="184" spans="1:5" x14ac:dyDescent="0.2">
      <c r="A184" s="321"/>
      <c r="B184" s="321"/>
      <c r="C184" s="306"/>
      <c r="D184" s="337"/>
      <c r="E184" s="321"/>
    </row>
    <row r="185" spans="1:5" x14ac:dyDescent="0.2">
      <c r="A185" s="306" t="s">
        <v>1403</v>
      </c>
      <c r="B185" s="316"/>
      <c r="C185" s="316"/>
      <c r="D185" s="22"/>
      <c r="E185" s="22"/>
    </row>
    <row r="186" spans="1:5" x14ac:dyDescent="0.2">
      <c r="A186" s="306"/>
      <c r="B186" s="316"/>
      <c r="C186" s="316"/>
      <c r="D186" s="22"/>
      <c r="E186" s="22"/>
    </row>
    <row r="187" spans="1:5" x14ac:dyDescent="0.2">
      <c r="A187" s="316" t="s">
        <v>116</v>
      </c>
      <c r="B187" s="316"/>
      <c r="C187" s="316"/>
      <c r="D187" s="22"/>
      <c r="E187" s="22"/>
    </row>
    <row r="188" spans="1:5" x14ac:dyDescent="0.2">
      <c r="A188" s="316" t="s">
        <v>94</v>
      </c>
      <c r="B188" s="316">
        <v>20337891237</v>
      </c>
      <c r="C188" s="316"/>
      <c r="D188" s="22"/>
      <c r="E188" s="22"/>
    </row>
    <row r="189" spans="1:5" x14ac:dyDescent="0.2">
      <c r="A189" s="316" t="s">
        <v>95</v>
      </c>
      <c r="B189" s="316"/>
      <c r="C189" s="316"/>
      <c r="D189" s="916" t="s">
        <v>1247</v>
      </c>
      <c r="E189" s="916"/>
    </row>
    <row r="190" spans="1:5" x14ac:dyDescent="0.2">
      <c r="A190" s="22"/>
      <c r="B190" s="22"/>
      <c r="C190" s="22"/>
      <c r="D190" s="22"/>
      <c r="E190" s="22"/>
    </row>
    <row r="191" spans="1:5" ht="25.5" x14ac:dyDescent="0.2">
      <c r="A191" s="342" t="s">
        <v>1404</v>
      </c>
      <c r="B191" s="342" t="s">
        <v>1405</v>
      </c>
      <c r="C191" s="342" t="s">
        <v>1406</v>
      </c>
      <c r="D191" s="342" t="s">
        <v>1407</v>
      </c>
      <c r="E191" s="342" t="s">
        <v>1408</v>
      </c>
    </row>
    <row r="192" spans="1:5" x14ac:dyDescent="0.2">
      <c r="A192" s="413" t="s">
        <v>1467</v>
      </c>
      <c r="B192" s="29" t="s">
        <v>1409</v>
      </c>
      <c r="C192" s="343">
        <v>60</v>
      </c>
      <c r="D192" s="339">
        <v>1000</v>
      </c>
      <c r="E192" s="339">
        <v>50000</v>
      </c>
    </row>
    <row r="193" spans="1:7" x14ac:dyDescent="0.2">
      <c r="A193" s="338" t="s">
        <v>1468</v>
      </c>
      <c r="B193" s="338" t="s">
        <v>1409</v>
      </c>
      <c r="C193" s="338">
        <v>60</v>
      </c>
      <c r="D193" s="339">
        <v>200</v>
      </c>
      <c r="E193" s="339">
        <v>10000</v>
      </c>
    </row>
    <row r="194" spans="1:7" x14ac:dyDescent="0.2">
      <c r="A194" s="22"/>
      <c r="B194" s="22"/>
      <c r="C194" s="22"/>
      <c r="D194" s="22"/>
      <c r="E194" s="22"/>
    </row>
    <row r="195" spans="1:7" x14ac:dyDescent="0.2">
      <c r="A195" s="345" t="s">
        <v>1455</v>
      </c>
      <c r="B195" s="346"/>
      <c r="C195" s="346"/>
      <c r="D195" s="347"/>
      <c r="E195" s="347"/>
      <c r="F195" s="347"/>
    </row>
    <row r="196" spans="1:7" x14ac:dyDescent="0.2">
      <c r="A196" s="316" t="s">
        <v>1450</v>
      </c>
      <c r="B196" s="268" t="s">
        <v>1456</v>
      </c>
      <c r="C196" s="268"/>
      <c r="D196" s="348"/>
      <c r="E196" s="348"/>
      <c r="F196" s="348"/>
    </row>
    <row r="197" spans="1:7" x14ac:dyDescent="0.2">
      <c r="A197" s="268"/>
      <c r="B197" s="268"/>
      <c r="C197" s="268"/>
      <c r="D197" s="348"/>
      <c r="E197" s="348"/>
      <c r="F197" s="348"/>
    </row>
    <row r="198" spans="1:7" x14ac:dyDescent="0.2">
      <c r="A198" s="316" t="s">
        <v>116</v>
      </c>
      <c r="B198" s="348"/>
      <c r="C198" s="348"/>
      <c r="D198" s="348"/>
      <c r="E198" s="349"/>
      <c r="F198" s="349"/>
    </row>
    <row r="199" spans="1:7" x14ac:dyDescent="0.2">
      <c r="A199" s="316" t="s">
        <v>94</v>
      </c>
      <c r="B199" s="316">
        <v>20337891237</v>
      </c>
      <c r="C199" s="348"/>
      <c r="D199" s="348"/>
      <c r="E199" s="349"/>
      <c r="F199" s="349"/>
    </row>
    <row r="200" spans="1:7" x14ac:dyDescent="0.2">
      <c r="A200" s="316" t="s">
        <v>95</v>
      </c>
      <c r="B200" s="348"/>
      <c r="C200" s="348"/>
      <c r="D200" s="916" t="s">
        <v>1247</v>
      </c>
      <c r="E200" s="916"/>
      <c r="F200" s="349"/>
    </row>
    <row r="201" spans="1:7" x14ac:dyDescent="0.2">
      <c r="A201" s="349"/>
      <c r="B201" s="349"/>
      <c r="C201" s="349"/>
      <c r="D201" s="349"/>
      <c r="E201" s="349"/>
      <c r="F201" s="349"/>
    </row>
    <row r="202" spans="1:7" ht="12.75" customHeight="1" x14ac:dyDescent="0.2">
      <c r="A202" s="383"/>
      <c r="B202" s="383"/>
      <c r="C202" s="383"/>
      <c r="D202" s="955" t="s">
        <v>1451</v>
      </c>
      <c r="E202" s="955"/>
      <c r="F202" s="955"/>
      <c r="G202" s="941" t="s">
        <v>1452</v>
      </c>
    </row>
    <row r="203" spans="1:7" x14ac:dyDescent="0.2">
      <c r="A203" s="383"/>
      <c r="B203" s="383"/>
      <c r="C203" s="383"/>
      <c r="D203" s="955"/>
      <c r="E203" s="955"/>
      <c r="F203" s="955"/>
      <c r="G203" s="942"/>
    </row>
    <row r="204" spans="1:7" x14ac:dyDescent="0.2">
      <c r="A204" s="383"/>
      <c r="B204" s="383"/>
      <c r="C204" s="383"/>
      <c r="D204" s="955" t="s">
        <v>1453</v>
      </c>
      <c r="E204" s="955"/>
      <c r="F204" s="956" t="s">
        <v>1454</v>
      </c>
      <c r="G204" s="942"/>
    </row>
    <row r="205" spans="1:7" x14ac:dyDescent="0.2">
      <c r="A205" s="383"/>
      <c r="B205" s="383"/>
      <c r="C205" s="383"/>
      <c r="D205" s="955"/>
      <c r="E205" s="955"/>
      <c r="F205" s="956"/>
      <c r="G205" s="943"/>
    </row>
    <row r="206" spans="1:7" x14ac:dyDescent="0.2">
      <c r="A206" s="383"/>
      <c r="B206" s="383"/>
      <c r="C206" s="383"/>
      <c r="D206" s="937">
        <v>4011</v>
      </c>
      <c r="E206" s="937"/>
      <c r="F206" s="384" t="s">
        <v>1414</v>
      </c>
      <c r="G206" s="385">
        <v>10500</v>
      </c>
    </row>
    <row r="207" spans="1:7" x14ac:dyDescent="0.2">
      <c r="A207" s="383"/>
      <c r="B207" s="383"/>
      <c r="C207" s="383"/>
      <c r="D207" s="938">
        <v>4031</v>
      </c>
      <c r="E207" s="939"/>
      <c r="F207" s="384" t="s">
        <v>1416</v>
      </c>
      <c r="G207" s="352">
        <v>10700</v>
      </c>
    </row>
    <row r="208" spans="1:7" x14ac:dyDescent="0.2">
      <c r="A208" s="383"/>
      <c r="B208" s="383"/>
      <c r="C208" s="383"/>
      <c r="D208" s="938">
        <v>4032</v>
      </c>
      <c r="E208" s="939"/>
      <c r="F208" s="384" t="s">
        <v>1415</v>
      </c>
      <c r="G208" s="352">
        <v>10000</v>
      </c>
    </row>
    <row r="209" spans="1:8" x14ac:dyDescent="0.2">
      <c r="A209" s="383"/>
      <c r="B209" s="383"/>
      <c r="C209" s="383"/>
      <c r="D209" s="937"/>
      <c r="E209" s="937"/>
      <c r="F209" s="350"/>
      <c r="G209" s="352"/>
    </row>
    <row r="210" spans="1:8" x14ac:dyDescent="0.2">
      <c r="A210" s="383"/>
      <c r="B210" s="383"/>
      <c r="C210" s="383"/>
      <c r="D210" s="937"/>
      <c r="E210" s="937"/>
      <c r="F210" s="350"/>
      <c r="G210" s="352"/>
    </row>
    <row r="211" spans="1:8" x14ac:dyDescent="0.2">
      <c r="A211" s="383"/>
      <c r="B211" s="383"/>
      <c r="C211" s="383"/>
      <c r="D211" s="937"/>
      <c r="E211" s="937"/>
      <c r="F211" s="350"/>
      <c r="G211" s="352"/>
    </row>
    <row r="212" spans="1:8" x14ac:dyDescent="0.2">
      <c r="A212" s="383"/>
      <c r="B212" s="383"/>
      <c r="C212" s="383"/>
      <c r="D212" s="937"/>
      <c r="E212" s="937"/>
      <c r="F212" s="350"/>
      <c r="G212" s="352"/>
    </row>
    <row r="213" spans="1:8" x14ac:dyDescent="0.2">
      <c r="A213" s="383"/>
      <c r="B213" s="383"/>
      <c r="C213" s="383"/>
      <c r="D213" s="937"/>
      <c r="E213" s="937"/>
      <c r="F213" s="350"/>
      <c r="G213" s="352"/>
    </row>
    <row r="214" spans="1:8" x14ac:dyDescent="0.2">
      <c r="A214" s="383"/>
      <c r="B214" s="383"/>
      <c r="C214" s="383"/>
      <c r="D214" s="937"/>
      <c r="E214" s="937"/>
      <c r="F214" s="350"/>
      <c r="G214" s="352"/>
    </row>
    <row r="215" spans="1:8" x14ac:dyDescent="0.2">
      <c r="A215" s="383"/>
      <c r="B215" s="383"/>
      <c r="C215" s="383"/>
      <c r="D215" s="937"/>
      <c r="E215" s="937"/>
      <c r="F215" s="350"/>
      <c r="G215" s="352"/>
    </row>
    <row r="216" spans="1:8" x14ac:dyDescent="0.2">
      <c r="A216" s="383"/>
      <c r="B216" s="383"/>
      <c r="C216" s="383"/>
      <c r="D216" s="940"/>
      <c r="E216" s="940"/>
      <c r="F216" s="350"/>
      <c r="G216" s="352"/>
    </row>
    <row r="217" spans="1:8" x14ac:dyDescent="0.2">
      <c r="A217" s="383"/>
      <c r="B217" s="383"/>
      <c r="C217" s="383"/>
      <c r="D217" s="349"/>
      <c r="E217" s="351"/>
      <c r="F217" s="351" t="s">
        <v>1413</v>
      </c>
      <c r="G217" s="352">
        <f>SUM(G206:G216)</f>
        <v>31200</v>
      </c>
    </row>
    <row r="218" spans="1:8" x14ac:dyDescent="0.2">
      <c r="A218" s="349"/>
      <c r="B218" s="349"/>
      <c r="C218" s="349"/>
      <c r="D218" s="349"/>
      <c r="E218" s="349"/>
      <c r="F218" s="349"/>
    </row>
    <row r="219" spans="1:8" x14ac:dyDescent="0.2">
      <c r="A219" s="345" t="s">
        <v>1417</v>
      </c>
      <c r="B219" s="355"/>
      <c r="C219" s="355"/>
      <c r="D219" s="349"/>
      <c r="E219" s="349"/>
      <c r="F219" s="349"/>
    </row>
    <row r="220" spans="1:8" x14ac:dyDescent="0.2">
      <c r="A220" s="316" t="s">
        <v>1418</v>
      </c>
      <c r="B220" s="321"/>
      <c r="C220" s="321"/>
    </row>
    <row r="221" spans="1:8" x14ac:dyDescent="0.2">
      <c r="A221" s="316"/>
      <c r="B221" s="321"/>
      <c r="C221" s="321"/>
    </row>
    <row r="222" spans="1:8" x14ac:dyDescent="0.2">
      <c r="A222" s="316" t="s">
        <v>116</v>
      </c>
      <c r="B222" s="321"/>
      <c r="C222" s="321"/>
      <c r="E222" s="353"/>
      <c r="F222" s="353"/>
    </row>
    <row r="223" spans="1:8" x14ac:dyDescent="0.2">
      <c r="A223" s="316" t="s">
        <v>94</v>
      </c>
      <c r="B223" s="316">
        <v>20337891237</v>
      </c>
      <c r="C223" s="321"/>
      <c r="E223" s="353"/>
      <c r="F223" s="353"/>
    </row>
    <row r="224" spans="1:8" x14ac:dyDescent="0.2">
      <c r="A224" s="316" t="s">
        <v>95</v>
      </c>
      <c r="B224" s="321"/>
      <c r="C224" s="321"/>
      <c r="D224" s="916" t="s">
        <v>1247</v>
      </c>
      <c r="E224" s="916"/>
      <c r="F224" s="354"/>
      <c r="G224" s="354"/>
      <c r="H224" s="353"/>
    </row>
    <row r="225" spans="1:8" x14ac:dyDescent="0.2">
      <c r="E225" s="353"/>
      <c r="F225" s="354"/>
      <c r="G225" s="354"/>
      <c r="H225" s="353"/>
    </row>
    <row r="226" spans="1:8" x14ac:dyDescent="0.2">
      <c r="A226" s="922" t="s">
        <v>1238</v>
      </c>
      <c r="B226" s="923"/>
      <c r="C226" s="919" t="s">
        <v>1419</v>
      </c>
      <c r="D226" s="913" t="s">
        <v>1424</v>
      </c>
      <c r="E226" s="913" t="s">
        <v>1420</v>
      </c>
      <c r="F226" s="913" t="s">
        <v>1421</v>
      </c>
      <c r="G226" s="354"/>
      <c r="H226" s="353"/>
    </row>
    <row r="227" spans="1:8" x14ac:dyDescent="0.2">
      <c r="A227" s="924" t="s">
        <v>1367</v>
      </c>
      <c r="B227" s="927" t="s">
        <v>1237</v>
      </c>
      <c r="C227" s="920"/>
      <c r="D227" s="917"/>
      <c r="E227" s="914"/>
      <c r="F227" s="914"/>
      <c r="G227" s="353"/>
      <c r="H227" s="353"/>
    </row>
    <row r="228" spans="1:8" x14ac:dyDescent="0.2">
      <c r="A228" s="925"/>
      <c r="B228" s="925"/>
      <c r="C228" s="920"/>
      <c r="D228" s="917"/>
      <c r="E228" s="914"/>
      <c r="F228" s="914"/>
      <c r="G228" s="354"/>
      <c r="H228" s="353"/>
    </row>
    <row r="229" spans="1:8" x14ac:dyDescent="0.2">
      <c r="A229" s="926"/>
      <c r="B229" s="926"/>
      <c r="C229" s="921"/>
      <c r="D229" s="918"/>
      <c r="E229" s="915"/>
      <c r="F229" s="915"/>
      <c r="G229" s="354"/>
      <c r="H229" s="353"/>
    </row>
    <row r="230" spans="1:8" x14ac:dyDescent="0.2">
      <c r="A230" s="356" t="s">
        <v>273</v>
      </c>
      <c r="B230" s="360">
        <v>20337891237</v>
      </c>
      <c r="C230" s="357" t="s">
        <v>1247</v>
      </c>
      <c r="D230" s="358" t="s">
        <v>1422</v>
      </c>
      <c r="E230" s="339">
        <v>165000</v>
      </c>
      <c r="F230" s="359">
        <v>1</v>
      </c>
      <c r="G230" s="354"/>
      <c r="H230" s="353"/>
    </row>
    <row r="231" spans="1:8" x14ac:dyDescent="0.2">
      <c r="A231" s="356"/>
      <c r="B231" s="338"/>
      <c r="C231" s="338"/>
      <c r="D231" s="338"/>
      <c r="E231" s="339"/>
      <c r="F231" s="338"/>
      <c r="G231" s="354"/>
      <c r="H231" s="353"/>
    </row>
    <row r="232" spans="1:8" x14ac:dyDescent="0.2">
      <c r="A232" s="356"/>
      <c r="B232" s="338"/>
      <c r="C232" s="338"/>
      <c r="D232" s="338"/>
      <c r="E232" s="339"/>
      <c r="F232" s="338"/>
      <c r="G232" s="354"/>
      <c r="H232" s="353"/>
    </row>
    <row r="233" spans="1:8" x14ac:dyDescent="0.2">
      <c r="A233" s="356"/>
      <c r="B233" s="338"/>
      <c r="C233" s="338"/>
      <c r="D233" s="338"/>
      <c r="E233" s="339"/>
      <c r="F233" s="338"/>
    </row>
    <row r="234" spans="1:8" x14ac:dyDescent="0.2">
      <c r="A234" s="356"/>
      <c r="B234" s="338"/>
      <c r="C234" s="338"/>
      <c r="D234" s="338"/>
      <c r="E234" s="339"/>
      <c r="F234" s="338"/>
      <c r="G234" s="353"/>
    </row>
    <row r="235" spans="1:8" x14ac:dyDescent="0.2">
      <c r="A235" s="356"/>
      <c r="B235" s="338"/>
      <c r="C235" s="338"/>
      <c r="D235" s="338"/>
      <c r="E235" s="339"/>
      <c r="F235" s="338"/>
    </row>
    <row r="236" spans="1:8" x14ac:dyDescent="0.2">
      <c r="A236" s="356"/>
      <c r="B236" s="338"/>
      <c r="C236" s="338"/>
      <c r="D236" s="338"/>
      <c r="E236" s="339"/>
      <c r="F236" s="338"/>
    </row>
    <row r="237" spans="1:8" x14ac:dyDescent="0.2">
      <c r="A237" s="356"/>
      <c r="B237" s="338"/>
      <c r="C237" s="338"/>
      <c r="D237" s="338"/>
      <c r="E237" s="339"/>
      <c r="F237" s="338"/>
    </row>
    <row r="238" spans="1:8" x14ac:dyDescent="0.2">
      <c r="A238" s="356"/>
      <c r="B238" s="338"/>
      <c r="C238" s="338"/>
      <c r="D238" s="338"/>
      <c r="E238" s="339"/>
      <c r="F238" s="338"/>
    </row>
    <row r="239" spans="1:8" x14ac:dyDescent="0.2">
      <c r="A239" s="356"/>
      <c r="B239" s="338"/>
      <c r="C239" s="338"/>
      <c r="D239" s="338"/>
      <c r="E239" s="339"/>
      <c r="F239" s="338"/>
    </row>
    <row r="240" spans="1:8" x14ac:dyDescent="0.2">
      <c r="A240" s="356"/>
      <c r="B240" s="338"/>
      <c r="C240" s="338"/>
      <c r="D240" s="338"/>
      <c r="E240" s="339"/>
      <c r="F240" s="338"/>
    </row>
    <row r="241" spans="1:10" x14ac:dyDescent="0.2">
      <c r="A241" s="22"/>
      <c r="B241" s="22"/>
      <c r="C241" s="22"/>
      <c r="D241" s="344" t="s">
        <v>1350</v>
      </c>
      <c r="E241" s="339">
        <f>SUM(E230:E240)</f>
        <v>165000</v>
      </c>
      <c r="F241" s="359">
        <v>1</v>
      </c>
    </row>
    <row r="242" spans="1:10" x14ac:dyDescent="0.2">
      <c r="E242" s="353"/>
      <c r="F242" s="353"/>
    </row>
    <row r="243" spans="1:10" x14ac:dyDescent="0.2">
      <c r="E243" s="353"/>
      <c r="F243" s="353"/>
    </row>
    <row r="244" spans="1:10" x14ac:dyDescent="0.2">
      <c r="E244" s="353"/>
      <c r="F244" s="353"/>
    </row>
    <row r="245" spans="1:10" x14ac:dyDescent="0.2">
      <c r="A245" s="316" t="s">
        <v>432</v>
      </c>
      <c r="E245" s="353"/>
      <c r="F245" s="353"/>
    </row>
    <row r="246" spans="1:10" x14ac:dyDescent="0.2">
      <c r="A246" s="316"/>
      <c r="E246" s="353"/>
      <c r="F246" s="353"/>
    </row>
    <row r="247" spans="1:10" x14ac:dyDescent="0.2">
      <c r="A247" s="316" t="s">
        <v>116</v>
      </c>
      <c r="E247" s="353"/>
      <c r="F247" s="353"/>
    </row>
    <row r="248" spans="1:10" x14ac:dyDescent="0.2">
      <c r="A248" s="316" t="s">
        <v>94</v>
      </c>
      <c r="B248" s="360">
        <v>20337891237</v>
      </c>
      <c r="E248" s="353"/>
      <c r="F248" s="353"/>
    </row>
    <row r="249" spans="1:10" x14ac:dyDescent="0.2">
      <c r="A249" s="316" t="s">
        <v>95</v>
      </c>
      <c r="D249" s="357" t="s">
        <v>1247</v>
      </c>
    </row>
    <row r="251" spans="1:10" ht="15" customHeight="1" x14ac:dyDescent="0.2">
      <c r="A251" s="362"/>
      <c r="B251" s="885"/>
      <c r="C251" s="885"/>
      <c r="D251" s="879" t="s">
        <v>1427</v>
      </c>
      <c r="E251" s="880"/>
      <c r="F251" s="928"/>
      <c r="G251" s="929"/>
      <c r="H251" s="930"/>
      <c r="I251" s="879" t="s">
        <v>1427</v>
      </c>
      <c r="J251" s="880"/>
    </row>
    <row r="252" spans="1:10" ht="15" customHeight="1" x14ac:dyDescent="0.2">
      <c r="A252" s="362"/>
      <c r="B252" s="885"/>
      <c r="C252" s="885"/>
      <c r="D252" s="881"/>
      <c r="E252" s="882"/>
      <c r="F252" s="931"/>
      <c r="G252" s="932"/>
      <c r="H252" s="933"/>
      <c r="I252" s="881"/>
      <c r="J252" s="882"/>
    </row>
    <row r="253" spans="1:10" ht="15" customHeight="1" x14ac:dyDescent="0.2">
      <c r="A253" s="90"/>
      <c r="B253" s="885"/>
      <c r="C253" s="885"/>
      <c r="D253" s="883"/>
      <c r="E253" s="884"/>
      <c r="F253" s="934"/>
      <c r="G253" s="935"/>
      <c r="H253" s="936"/>
      <c r="I253" s="883"/>
      <c r="J253" s="884"/>
    </row>
    <row r="254" spans="1:10" ht="15" customHeight="1" x14ac:dyDescent="0.2">
      <c r="A254" s="259"/>
      <c r="B254" s="896" t="s">
        <v>36</v>
      </c>
      <c r="C254" s="896"/>
      <c r="D254" s="907"/>
      <c r="E254" s="903"/>
      <c r="F254" s="890" t="s">
        <v>104</v>
      </c>
      <c r="G254" s="890"/>
      <c r="H254" s="890"/>
      <c r="I254" s="886"/>
      <c r="J254" s="886"/>
    </row>
    <row r="255" spans="1:10" ht="15" customHeight="1" x14ac:dyDescent="0.2">
      <c r="A255" s="259"/>
      <c r="B255" s="896"/>
      <c r="C255" s="896"/>
      <c r="D255" s="907"/>
      <c r="E255" s="903"/>
      <c r="F255" s="891"/>
      <c r="G255" s="891"/>
      <c r="H255" s="891"/>
      <c r="I255" s="886"/>
      <c r="J255" s="886"/>
    </row>
    <row r="256" spans="1:10" ht="15" customHeight="1" x14ac:dyDescent="0.2">
      <c r="A256" s="362"/>
      <c r="B256" s="890" t="s">
        <v>433</v>
      </c>
      <c r="C256" s="890"/>
      <c r="D256" s="907"/>
      <c r="E256" s="903"/>
      <c r="F256" s="890" t="s">
        <v>434</v>
      </c>
      <c r="G256" s="890"/>
      <c r="H256" s="890"/>
      <c r="I256" s="886"/>
      <c r="J256" s="886"/>
    </row>
    <row r="257" spans="1:10" ht="15" customHeight="1" x14ac:dyDescent="0.2">
      <c r="A257" s="364"/>
      <c r="B257" s="889" t="s">
        <v>435</v>
      </c>
      <c r="C257" s="889"/>
      <c r="D257" s="902">
        <f>G14</f>
        <v>25000</v>
      </c>
      <c r="E257" s="903"/>
      <c r="F257" s="889" t="s">
        <v>436</v>
      </c>
      <c r="G257" s="889"/>
      <c r="H257" s="889"/>
      <c r="I257" s="886">
        <v>0</v>
      </c>
      <c r="J257" s="886"/>
    </row>
    <row r="258" spans="1:10" ht="15" customHeight="1" x14ac:dyDescent="0.2">
      <c r="A258" s="364"/>
      <c r="B258" s="889" t="s">
        <v>437</v>
      </c>
      <c r="C258" s="889"/>
      <c r="D258" s="902">
        <v>0</v>
      </c>
      <c r="E258" s="904"/>
      <c r="F258" s="889" t="s">
        <v>106</v>
      </c>
      <c r="G258" s="889"/>
      <c r="H258" s="889"/>
      <c r="I258" s="888">
        <f>D158</f>
        <v>36000</v>
      </c>
      <c r="J258" s="886"/>
    </row>
    <row r="259" spans="1:10" ht="15" customHeight="1" x14ac:dyDescent="0.2">
      <c r="A259" s="364"/>
      <c r="B259" s="889" t="s">
        <v>105</v>
      </c>
      <c r="C259" s="889"/>
      <c r="D259" s="902">
        <v>0</v>
      </c>
      <c r="E259" s="903"/>
      <c r="F259" s="889" t="s">
        <v>438</v>
      </c>
      <c r="G259" s="889"/>
      <c r="H259" s="889"/>
      <c r="I259" s="888">
        <f>D182</f>
        <v>24000</v>
      </c>
      <c r="J259" s="886"/>
    </row>
    <row r="260" spans="1:10" ht="15" customHeight="1" x14ac:dyDescent="0.2">
      <c r="A260" s="364"/>
      <c r="B260" s="889" t="s">
        <v>439</v>
      </c>
      <c r="C260" s="889"/>
      <c r="D260" s="902">
        <v>0</v>
      </c>
      <c r="E260" s="903"/>
      <c r="F260" s="889" t="s">
        <v>108</v>
      </c>
      <c r="G260" s="889"/>
      <c r="H260" s="889"/>
      <c r="I260" s="888">
        <f>G217</f>
        <v>31200</v>
      </c>
      <c r="J260" s="886"/>
    </row>
    <row r="261" spans="1:10" ht="15" customHeight="1" x14ac:dyDescent="0.2">
      <c r="A261" s="364"/>
      <c r="B261" s="889" t="s">
        <v>107</v>
      </c>
      <c r="C261" s="889"/>
      <c r="D261" s="902">
        <v>0</v>
      </c>
      <c r="E261" s="904"/>
      <c r="F261" s="892" t="s">
        <v>440</v>
      </c>
      <c r="G261" s="892"/>
      <c r="H261" s="892"/>
      <c r="I261" s="887">
        <f>12970</f>
        <v>12970</v>
      </c>
      <c r="J261" s="887"/>
    </row>
    <row r="262" spans="1:10" ht="15" customHeight="1" x14ac:dyDescent="0.2">
      <c r="A262" s="364"/>
      <c r="B262" s="889" t="s">
        <v>109</v>
      </c>
      <c r="C262" s="889"/>
      <c r="D262" s="902">
        <f>G107</f>
        <v>120000</v>
      </c>
      <c r="E262" s="903"/>
      <c r="F262" s="890" t="s">
        <v>467</v>
      </c>
      <c r="G262" s="885"/>
      <c r="H262" s="885"/>
      <c r="I262" s="887">
        <f>SUM(I257:J261)</f>
        <v>104170</v>
      </c>
      <c r="J262" s="887"/>
    </row>
    <row r="263" spans="1:10" ht="15" customHeight="1" x14ac:dyDescent="0.2">
      <c r="A263" s="364"/>
      <c r="B263" s="889" t="s">
        <v>110</v>
      </c>
      <c r="C263" s="889"/>
      <c r="D263" s="902">
        <v>0</v>
      </c>
      <c r="E263" s="903"/>
      <c r="F263" s="891"/>
      <c r="G263" s="891"/>
      <c r="H263" s="891"/>
      <c r="I263" s="886"/>
      <c r="J263" s="886"/>
    </row>
    <row r="264" spans="1:10" ht="15" customHeight="1" x14ac:dyDescent="0.2">
      <c r="A264" s="363"/>
      <c r="B264" s="890" t="s">
        <v>466</v>
      </c>
      <c r="C264" s="885"/>
      <c r="D264" s="905">
        <f>SUM(D257:E263)</f>
        <v>145000</v>
      </c>
      <c r="E264" s="906"/>
      <c r="F264" s="890" t="s">
        <v>441</v>
      </c>
      <c r="G264" s="890"/>
      <c r="H264" s="890"/>
      <c r="I264" s="886"/>
      <c r="J264" s="886"/>
    </row>
    <row r="265" spans="1:10" ht="15" customHeight="1" x14ac:dyDescent="0.2">
      <c r="A265" s="362"/>
      <c r="B265" s="890"/>
      <c r="C265" s="890"/>
      <c r="D265" s="907"/>
      <c r="E265" s="903"/>
      <c r="F265" s="892" t="s">
        <v>442</v>
      </c>
      <c r="G265" s="892"/>
      <c r="H265" s="892"/>
      <c r="I265" s="887">
        <f>47030</f>
        <v>47030</v>
      </c>
      <c r="J265" s="887"/>
    </row>
    <row r="266" spans="1:10" ht="15" customHeight="1" x14ac:dyDescent="0.2">
      <c r="A266" s="362"/>
      <c r="B266" s="890" t="s">
        <v>443</v>
      </c>
      <c r="C266" s="890"/>
      <c r="D266" s="907"/>
      <c r="E266" s="903"/>
      <c r="F266" s="892" t="s">
        <v>438</v>
      </c>
      <c r="G266" s="892"/>
      <c r="H266" s="892"/>
      <c r="I266" s="886"/>
      <c r="J266" s="886"/>
    </row>
    <row r="267" spans="1:10" ht="15" customHeight="1" x14ac:dyDescent="0.2">
      <c r="A267" s="364"/>
      <c r="B267" s="889" t="s">
        <v>444</v>
      </c>
      <c r="C267" s="889"/>
      <c r="D267" s="902">
        <v>0</v>
      </c>
      <c r="E267" s="904"/>
      <c r="F267" s="892" t="s">
        <v>445</v>
      </c>
      <c r="G267" s="892"/>
      <c r="H267" s="892"/>
      <c r="I267" s="886"/>
      <c r="J267" s="886"/>
    </row>
    <row r="268" spans="1:10" ht="15" customHeight="1" x14ac:dyDescent="0.2">
      <c r="A268" s="364"/>
      <c r="B268" s="889" t="s">
        <v>446</v>
      </c>
      <c r="C268" s="889"/>
      <c r="D268" s="902">
        <v>0</v>
      </c>
      <c r="E268" s="904"/>
      <c r="F268" s="889" t="s">
        <v>447</v>
      </c>
      <c r="G268" s="889"/>
      <c r="H268" s="889"/>
      <c r="I268" s="886"/>
      <c r="J268" s="886"/>
    </row>
    <row r="269" spans="1:10" ht="15" customHeight="1" x14ac:dyDescent="0.2">
      <c r="A269" s="364"/>
      <c r="B269" s="889" t="s">
        <v>448</v>
      </c>
      <c r="C269" s="889"/>
      <c r="D269" s="902">
        <v>0</v>
      </c>
      <c r="E269" s="904"/>
      <c r="F269" s="890" t="s">
        <v>468</v>
      </c>
      <c r="G269" s="885"/>
      <c r="H269" s="885"/>
      <c r="I269" s="888">
        <f>SUM(I265:J268)</f>
        <v>47030</v>
      </c>
      <c r="J269" s="886"/>
    </row>
    <row r="270" spans="1:10" ht="15" customHeight="1" x14ac:dyDescent="0.2">
      <c r="A270" s="364"/>
      <c r="B270" s="889" t="s">
        <v>449</v>
      </c>
      <c r="C270" s="889"/>
      <c r="D270" s="902">
        <v>0</v>
      </c>
      <c r="E270" s="904"/>
      <c r="F270" s="891"/>
      <c r="G270" s="891"/>
      <c r="H270" s="891"/>
      <c r="I270" s="886"/>
      <c r="J270" s="886"/>
    </row>
    <row r="271" spans="1:10" ht="15" customHeight="1" x14ac:dyDescent="0.2">
      <c r="A271" s="364"/>
      <c r="B271" s="912" t="s">
        <v>1423</v>
      </c>
      <c r="C271" s="889"/>
      <c r="D271" s="902">
        <f>'ACTIVO '!H22-'ACTIVO '!W22</f>
        <v>8080.916666666667</v>
      </c>
      <c r="E271" s="904"/>
      <c r="F271" s="890" t="s">
        <v>470</v>
      </c>
      <c r="G271" s="885"/>
      <c r="H271" s="885"/>
      <c r="I271" s="895">
        <f>SUM(I262,I269)</f>
        <v>151200</v>
      </c>
      <c r="J271" s="896"/>
    </row>
    <row r="272" spans="1:10" ht="15" customHeight="1" x14ac:dyDescent="0.2">
      <c r="A272" s="364"/>
      <c r="B272" s="889" t="s">
        <v>450</v>
      </c>
      <c r="C272" s="889"/>
      <c r="D272" s="902">
        <v>0</v>
      </c>
      <c r="E272" s="904"/>
      <c r="F272" s="890"/>
      <c r="G272" s="890"/>
      <c r="H272" s="890"/>
      <c r="I272" s="886"/>
      <c r="J272" s="886"/>
    </row>
    <row r="273" spans="1:10" ht="15" customHeight="1" x14ac:dyDescent="0.2">
      <c r="A273" s="364"/>
      <c r="B273" s="889" t="s">
        <v>451</v>
      </c>
      <c r="C273" s="889"/>
      <c r="D273" s="902"/>
      <c r="E273" s="904"/>
      <c r="F273" s="889" t="s">
        <v>452</v>
      </c>
      <c r="G273" s="889"/>
      <c r="H273" s="889"/>
      <c r="I273" s="886"/>
      <c r="J273" s="886"/>
    </row>
    <row r="274" spans="1:10" ht="15" customHeight="1" x14ac:dyDescent="0.2">
      <c r="A274" s="364"/>
      <c r="B274" s="889" t="s">
        <v>453</v>
      </c>
      <c r="C274" s="889"/>
      <c r="D274" s="902"/>
      <c r="E274" s="904"/>
      <c r="F274" s="889" t="s">
        <v>454</v>
      </c>
      <c r="G274" s="889"/>
      <c r="H274" s="889"/>
      <c r="I274" s="886"/>
      <c r="J274" s="886"/>
    </row>
    <row r="275" spans="1:10" ht="15" customHeight="1" x14ac:dyDescent="0.2">
      <c r="A275" s="363"/>
      <c r="B275" s="890" t="s">
        <v>465</v>
      </c>
      <c r="C275" s="885"/>
      <c r="D275" s="905">
        <f>SUM(D267:E274)</f>
        <v>8080.916666666667</v>
      </c>
      <c r="E275" s="906"/>
      <c r="F275" s="891"/>
      <c r="G275" s="891"/>
      <c r="H275" s="891"/>
      <c r="I275" s="886"/>
      <c r="J275" s="886"/>
    </row>
    <row r="276" spans="1:10" ht="15" customHeight="1" x14ac:dyDescent="0.2">
      <c r="A276" s="362"/>
      <c r="B276" s="890"/>
      <c r="C276" s="890"/>
      <c r="D276" s="907"/>
      <c r="E276" s="903"/>
      <c r="F276" s="890" t="s">
        <v>455</v>
      </c>
      <c r="G276" s="890"/>
      <c r="H276" s="890"/>
      <c r="I276" s="886"/>
      <c r="J276" s="886"/>
    </row>
    <row r="277" spans="1:10" ht="15" customHeight="1" x14ac:dyDescent="0.2">
      <c r="A277" s="362"/>
      <c r="B277" s="890"/>
      <c r="C277" s="890"/>
      <c r="D277" s="907"/>
      <c r="E277" s="903"/>
      <c r="F277" s="889" t="s">
        <v>111</v>
      </c>
      <c r="G277" s="889"/>
      <c r="H277" s="889"/>
      <c r="I277" s="888">
        <f>E241</f>
        <v>165000</v>
      </c>
      <c r="J277" s="886"/>
    </row>
    <row r="278" spans="1:10" ht="15" customHeight="1" x14ac:dyDescent="0.2">
      <c r="A278" s="364"/>
      <c r="B278" s="891"/>
      <c r="C278" s="891"/>
      <c r="D278" s="907"/>
      <c r="E278" s="903"/>
      <c r="F278" s="889" t="s">
        <v>456</v>
      </c>
      <c r="G278" s="889"/>
      <c r="H278" s="889"/>
      <c r="I278" s="886"/>
      <c r="J278" s="886"/>
    </row>
    <row r="279" spans="1:10" ht="15" customHeight="1" x14ac:dyDescent="0.2">
      <c r="A279" s="364"/>
      <c r="B279" s="891"/>
      <c r="C279" s="891"/>
      <c r="D279" s="907"/>
      <c r="E279" s="903"/>
      <c r="F279" s="889" t="s">
        <v>457</v>
      </c>
      <c r="G279" s="889"/>
      <c r="H279" s="889"/>
      <c r="I279" s="886"/>
      <c r="J279" s="886"/>
    </row>
    <row r="280" spans="1:10" x14ac:dyDescent="0.2">
      <c r="A280" s="364"/>
      <c r="B280" s="891"/>
      <c r="C280" s="891"/>
      <c r="D280" s="907"/>
      <c r="E280" s="903"/>
      <c r="F280" s="892" t="s">
        <v>458</v>
      </c>
      <c r="G280" s="892"/>
      <c r="H280" s="892"/>
      <c r="I280" s="886"/>
      <c r="J280" s="886"/>
    </row>
    <row r="281" spans="1:10" x14ac:dyDescent="0.2">
      <c r="A281" s="364"/>
      <c r="B281" s="891"/>
      <c r="C281" s="891"/>
      <c r="D281" s="907"/>
      <c r="E281" s="903"/>
      <c r="F281" s="892" t="s">
        <v>459</v>
      </c>
      <c r="G281" s="892"/>
      <c r="H281" s="892"/>
      <c r="I281" s="886"/>
      <c r="J281" s="886"/>
    </row>
    <row r="282" spans="1:10" x14ac:dyDescent="0.2">
      <c r="A282" s="362"/>
      <c r="B282" s="890"/>
      <c r="C282" s="890"/>
      <c r="D282" s="907"/>
      <c r="E282" s="903"/>
      <c r="F282" s="892" t="s">
        <v>460</v>
      </c>
      <c r="G282" s="892"/>
      <c r="H282" s="892"/>
      <c r="I282" s="886"/>
      <c r="J282" s="886"/>
    </row>
    <row r="283" spans="1:10" x14ac:dyDescent="0.2">
      <c r="A283" s="30"/>
      <c r="B283" s="899"/>
      <c r="C283" s="899"/>
      <c r="D283" s="907"/>
      <c r="E283" s="903"/>
      <c r="F283" s="892" t="s">
        <v>113</v>
      </c>
      <c r="G283" s="892"/>
      <c r="H283" s="892"/>
      <c r="I283" s="887">
        <v>5800</v>
      </c>
      <c r="J283" s="887"/>
    </row>
    <row r="284" spans="1:10" x14ac:dyDescent="0.2">
      <c r="A284" s="362"/>
      <c r="B284" s="890"/>
      <c r="C284" s="890"/>
      <c r="D284" s="907"/>
      <c r="E284" s="903"/>
      <c r="F284" s="897" t="s">
        <v>469</v>
      </c>
      <c r="G284" s="898"/>
      <c r="H284" s="898"/>
      <c r="I284" s="895">
        <f>SUM(I277:J283)</f>
        <v>170800</v>
      </c>
      <c r="J284" s="896"/>
    </row>
    <row r="285" spans="1:10" x14ac:dyDescent="0.2">
      <c r="A285" s="361"/>
      <c r="B285" s="911"/>
      <c r="C285" s="911"/>
      <c r="D285" s="908"/>
      <c r="E285" s="909"/>
      <c r="F285" s="899"/>
      <c r="G285" s="899"/>
      <c r="H285" s="899"/>
      <c r="I285" s="886"/>
      <c r="J285" s="886"/>
    </row>
    <row r="286" spans="1:10" ht="15" x14ac:dyDescent="0.25">
      <c r="A286" s="365"/>
      <c r="B286" s="896" t="s">
        <v>1425</v>
      </c>
      <c r="C286" s="910"/>
      <c r="D286" s="900">
        <f>SUM(D264,D275)</f>
        <v>153080.91666666666</v>
      </c>
      <c r="E286" s="901"/>
      <c r="F286" s="897" t="s">
        <v>1426</v>
      </c>
      <c r="G286" s="898"/>
      <c r="H286" s="898"/>
      <c r="I286" s="893">
        <f>SUM(I271,I284)</f>
        <v>322000</v>
      </c>
      <c r="J286" s="894"/>
    </row>
    <row r="287" spans="1:10" x14ac:dyDescent="0.2">
      <c r="A287" s="175"/>
      <c r="D287" s="175"/>
    </row>
  </sheetData>
  <mergeCells count="247">
    <mergeCell ref="B12:C12"/>
    <mergeCell ref="B11:C11"/>
    <mergeCell ref="C24:C25"/>
    <mergeCell ref="D23:E25"/>
    <mergeCell ref="G7:H7"/>
    <mergeCell ref="D7:F7"/>
    <mergeCell ref="A7:C7"/>
    <mergeCell ref="B8:C10"/>
    <mergeCell ref="B13:C13"/>
    <mergeCell ref="A8:A10"/>
    <mergeCell ref="E8:E10"/>
    <mergeCell ref="D8:D10"/>
    <mergeCell ref="G8:G10"/>
    <mergeCell ref="H8:H10"/>
    <mergeCell ref="F8:F10"/>
    <mergeCell ref="D62:E62"/>
    <mergeCell ref="D50:E50"/>
    <mergeCell ref="D51:E51"/>
    <mergeCell ref="D52:E52"/>
    <mergeCell ref="D53:E53"/>
    <mergeCell ref="F23:F25"/>
    <mergeCell ref="D37:E37"/>
    <mergeCell ref="D36:E36"/>
    <mergeCell ref="D35:E35"/>
    <mergeCell ref="D34:E34"/>
    <mergeCell ref="D33:E33"/>
    <mergeCell ref="D32:E32"/>
    <mergeCell ref="D31:E31"/>
    <mergeCell ref="D30:E30"/>
    <mergeCell ref="F47:F49"/>
    <mergeCell ref="D60:E60"/>
    <mergeCell ref="D61:E61"/>
    <mergeCell ref="D47:E49"/>
    <mergeCell ref="A47:C47"/>
    <mergeCell ref="A23:C23"/>
    <mergeCell ref="D54:E54"/>
    <mergeCell ref="D55:E55"/>
    <mergeCell ref="D56:E56"/>
    <mergeCell ref="D57:E57"/>
    <mergeCell ref="D58:E58"/>
    <mergeCell ref="D59:E59"/>
    <mergeCell ref="D29:E29"/>
    <mergeCell ref="D28:E28"/>
    <mergeCell ref="D27:E27"/>
    <mergeCell ref="D26:E26"/>
    <mergeCell ref="D38:E38"/>
    <mergeCell ref="C48:C49"/>
    <mergeCell ref="D76:E76"/>
    <mergeCell ref="D77:E77"/>
    <mergeCell ref="D78:E78"/>
    <mergeCell ref="D79:E79"/>
    <mergeCell ref="D80:E80"/>
    <mergeCell ref="D81:E81"/>
    <mergeCell ref="A71:C71"/>
    <mergeCell ref="D71:E73"/>
    <mergeCell ref="F71:F73"/>
    <mergeCell ref="C72:C73"/>
    <mergeCell ref="D74:E74"/>
    <mergeCell ref="D75:E75"/>
    <mergeCell ref="B96:B98"/>
    <mergeCell ref="A96:A98"/>
    <mergeCell ref="F96:F98"/>
    <mergeCell ref="G96:G98"/>
    <mergeCell ref="E107:F107"/>
    <mergeCell ref="D82:E82"/>
    <mergeCell ref="D83:E83"/>
    <mergeCell ref="D84:E84"/>
    <mergeCell ref="D85:E85"/>
    <mergeCell ref="D86:E86"/>
    <mergeCell ref="D96:D98"/>
    <mergeCell ref="E96:E98"/>
    <mergeCell ref="D128:E128"/>
    <mergeCell ref="D114:E114"/>
    <mergeCell ref="D141:E141"/>
    <mergeCell ref="D165:E165"/>
    <mergeCell ref="D189:E189"/>
    <mergeCell ref="C144:C145"/>
    <mergeCell ref="D143:D145"/>
    <mergeCell ref="E143:E145"/>
    <mergeCell ref="C96:C98"/>
    <mergeCell ref="D200:E200"/>
    <mergeCell ref="G202:G205"/>
    <mergeCell ref="A144:B144"/>
    <mergeCell ref="A143:C143"/>
    <mergeCell ref="D167:D169"/>
    <mergeCell ref="E167:E169"/>
    <mergeCell ref="C168:C169"/>
    <mergeCell ref="A168:B168"/>
    <mergeCell ref="A167:C167"/>
    <mergeCell ref="D202:F203"/>
    <mergeCell ref="D204:E205"/>
    <mergeCell ref="F204:F205"/>
    <mergeCell ref="D209:E209"/>
    <mergeCell ref="D206:E206"/>
    <mergeCell ref="D207:E207"/>
    <mergeCell ref="D216:E216"/>
    <mergeCell ref="D215:E215"/>
    <mergeCell ref="D214:E214"/>
    <mergeCell ref="D213:E213"/>
    <mergeCell ref="D212:E212"/>
    <mergeCell ref="D211:E211"/>
    <mergeCell ref="D210:E210"/>
    <mergeCell ref="D208:E208"/>
    <mergeCell ref="F226:F229"/>
    <mergeCell ref="D224:E224"/>
    <mergeCell ref="B255:C255"/>
    <mergeCell ref="B256:C256"/>
    <mergeCell ref="D226:D229"/>
    <mergeCell ref="C226:C229"/>
    <mergeCell ref="A226:B226"/>
    <mergeCell ref="A227:A229"/>
    <mergeCell ref="B227:B229"/>
    <mergeCell ref="E226:E229"/>
    <mergeCell ref="D251:E253"/>
    <mergeCell ref="F251:H253"/>
    <mergeCell ref="B286:C286"/>
    <mergeCell ref="B285:C285"/>
    <mergeCell ref="B284:C284"/>
    <mergeCell ref="B283:C283"/>
    <mergeCell ref="B282:C282"/>
    <mergeCell ref="B281:C281"/>
    <mergeCell ref="B254:C254"/>
    <mergeCell ref="B272:C272"/>
    <mergeCell ref="B271:C271"/>
    <mergeCell ref="B270:C270"/>
    <mergeCell ref="B269:C269"/>
    <mergeCell ref="B268:C268"/>
    <mergeCell ref="B267:C267"/>
    <mergeCell ref="B266:C266"/>
    <mergeCell ref="B265:C265"/>
    <mergeCell ref="B264:C264"/>
    <mergeCell ref="B263:C263"/>
    <mergeCell ref="B262:C262"/>
    <mergeCell ref="B261:C261"/>
    <mergeCell ref="B260:C260"/>
    <mergeCell ref="B259:C259"/>
    <mergeCell ref="B258:C258"/>
    <mergeCell ref="B257:C257"/>
    <mergeCell ref="D257:E257"/>
    <mergeCell ref="D256:E256"/>
    <mergeCell ref="D255:E255"/>
    <mergeCell ref="D254:E254"/>
    <mergeCell ref="D268:E268"/>
    <mergeCell ref="D269:E269"/>
    <mergeCell ref="B280:C280"/>
    <mergeCell ref="B279:C279"/>
    <mergeCell ref="B278:C278"/>
    <mergeCell ref="B277:C277"/>
    <mergeCell ref="D259:E259"/>
    <mergeCell ref="D258:E258"/>
    <mergeCell ref="D270:E270"/>
    <mergeCell ref="D271:E271"/>
    <mergeCell ref="D272:E272"/>
    <mergeCell ref="D273:E273"/>
    <mergeCell ref="B276:C276"/>
    <mergeCell ref="B275:C275"/>
    <mergeCell ref="B274:C274"/>
    <mergeCell ref="B273:C273"/>
    <mergeCell ref="F259:H259"/>
    <mergeCell ref="D286:E286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F283:H283"/>
    <mergeCell ref="F282:H282"/>
    <mergeCell ref="F281:H281"/>
    <mergeCell ref="F280:H280"/>
    <mergeCell ref="F286:H286"/>
    <mergeCell ref="F285:H285"/>
    <mergeCell ref="F284:H284"/>
    <mergeCell ref="F266:H266"/>
    <mergeCell ref="F265:H265"/>
    <mergeCell ref="F279:H279"/>
    <mergeCell ref="F277:H277"/>
    <mergeCell ref="F276:H276"/>
    <mergeCell ref="F278:H278"/>
    <mergeCell ref="F275:H275"/>
    <mergeCell ref="F274:H274"/>
    <mergeCell ref="F273:H273"/>
    <mergeCell ref="F272:H272"/>
    <mergeCell ref="F271:H271"/>
    <mergeCell ref="F270:H270"/>
    <mergeCell ref="F269:H269"/>
    <mergeCell ref="F268:H268"/>
    <mergeCell ref="F267:H267"/>
    <mergeCell ref="I286:J286"/>
    <mergeCell ref="I285:J285"/>
    <mergeCell ref="I284:J284"/>
    <mergeCell ref="I283:J283"/>
    <mergeCell ref="I282:J282"/>
    <mergeCell ref="I281:J281"/>
    <mergeCell ref="I280:J280"/>
    <mergeCell ref="I279:J279"/>
    <mergeCell ref="I261:J261"/>
    <mergeCell ref="I272:J272"/>
    <mergeCell ref="I271:J271"/>
    <mergeCell ref="I270:J270"/>
    <mergeCell ref="I269:J269"/>
    <mergeCell ref="I268:J268"/>
    <mergeCell ref="I267:J267"/>
    <mergeCell ref="I278:J278"/>
    <mergeCell ref="I277:J277"/>
    <mergeCell ref="I276:J276"/>
    <mergeCell ref="I275:J275"/>
    <mergeCell ref="I274:J274"/>
    <mergeCell ref="I273:J273"/>
    <mergeCell ref="I251:J253"/>
    <mergeCell ref="B251:C253"/>
    <mergeCell ref="I266:J266"/>
    <mergeCell ref="I265:J265"/>
    <mergeCell ref="I264:J264"/>
    <mergeCell ref="I263:J263"/>
    <mergeCell ref="I262:J262"/>
    <mergeCell ref="I260:J260"/>
    <mergeCell ref="I259:J259"/>
    <mergeCell ref="I258:J258"/>
    <mergeCell ref="I257:J257"/>
    <mergeCell ref="I256:J256"/>
    <mergeCell ref="I255:J255"/>
    <mergeCell ref="I254:J254"/>
    <mergeCell ref="F258:H258"/>
    <mergeCell ref="F257:H257"/>
    <mergeCell ref="F256:H256"/>
    <mergeCell ref="F255:H255"/>
    <mergeCell ref="F254:H254"/>
    <mergeCell ref="F264:H264"/>
    <mergeCell ref="F263:H263"/>
    <mergeCell ref="F262:H262"/>
    <mergeCell ref="F261:H261"/>
    <mergeCell ref="F260:H260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3"/>
  <sheetViews>
    <sheetView topLeftCell="A29" zoomScaleNormal="100" workbookViewId="0">
      <pane xSplit="2" topLeftCell="S1" activePane="topRight" state="frozen"/>
      <selection activeCell="A6" sqref="A6"/>
      <selection pane="topRight" activeCell="T53" sqref="T53"/>
    </sheetView>
  </sheetViews>
  <sheetFormatPr baseColWidth="10" defaultRowHeight="12.75" x14ac:dyDescent="0.2"/>
  <cols>
    <col min="2" max="2" width="12.140625" customWidth="1"/>
    <col min="7" max="7" width="12.85546875" customWidth="1"/>
    <col min="9" max="9" width="16.7109375" customWidth="1"/>
    <col min="10" max="10" width="32.85546875" customWidth="1"/>
    <col min="20" max="20" width="11.5703125" style="718"/>
  </cols>
  <sheetData>
    <row r="2" spans="1:31" ht="15" customHeight="1" x14ac:dyDescent="0.25">
      <c r="A2" s="366" t="s">
        <v>1275</v>
      </c>
      <c r="B2" s="248"/>
      <c r="C2" s="253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715"/>
      <c r="U2" s="248"/>
      <c r="V2" s="248"/>
      <c r="W2" s="248"/>
      <c r="X2" s="248"/>
      <c r="Y2" s="248"/>
      <c r="Z2" s="248"/>
      <c r="AA2" s="248"/>
      <c r="AB2" s="248"/>
      <c r="AC2" s="175"/>
      <c r="AD2" s="175"/>
      <c r="AE2" s="175"/>
    </row>
    <row r="3" spans="1:31" ht="15" customHeight="1" x14ac:dyDescent="0.25">
      <c r="A3" s="366"/>
      <c r="B3" s="248"/>
      <c r="C3" s="253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715"/>
      <c r="U3" s="248"/>
      <c r="V3" s="248"/>
      <c r="W3" s="248"/>
      <c r="X3" s="248"/>
      <c r="Y3" s="248"/>
      <c r="Z3" s="248"/>
      <c r="AA3" s="248"/>
      <c r="AB3" s="248"/>
      <c r="AC3" s="175"/>
      <c r="AD3" s="175"/>
      <c r="AE3" s="175"/>
    </row>
    <row r="4" spans="1:31" ht="15" customHeight="1" x14ac:dyDescent="0.25">
      <c r="A4" s="367" t="s">
        <v>1220</v>
      </c>
      <c r="B4" s="751">
        <v>41730</v>
      </c>
      <c r="C4" s="254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716"/>
      <c r="U4" s="255"/>
      <c r="V4" s="255"/>
      <c r="W4" s="255"/>
      <c r="X4" s="255"/>
      <c r="Y4" s="255"/>
      <c r="Z4" s="255"/>
      <c r="AA4" s="255"/>
      <c r="AB4" s="255"/>
      <c r="AC4" s="175"/>
      <c r="AD4" s="175"/>
      <c r="AE4" s="175"/>
    </row>
    <row r="5" spans="1:31" ht="15" customHeight="1" x14ac:dyDescent="0.25">
      <c r="A5" s="367" t="s">
        <v>94</v>
      </c>
      <c r="B5" s="752">
        <v>20337891237</v>
      </c>
      <c r="C5" s="254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716"/>
      <c r="U5" s="255"/>
      <c r="V5" s="255"/>
      <c r="W5" s="255"/>
      <c r="X5" s="255"/>
      <c r="Y5" s="255"/>
      <c r="Z5" s="255"/>
      <c r="AA5" s="255"/>
      <c r="AB5" s="255"/>
      <c r="AC5" s="175"/>
      <c r="AD5" s="175"/>
      <c r="AE5" s="175"/>
    </row>
    <row r="6" spans="1:31" ht="15" customHeight="1" x14ac:dyDescent="0.25">
      <c r="A6" s="368" t="s">
        <v>95</v>
      </c>
      <c r="B6" s="255"/>
      <c r="C6" s="254"/>
      <c r="D6" s="255"/>
      <c r="E6" s="255"/>
      <c r="F6" s="752" t="s">
        <v>1797</v>
      </c>
      <c r="G6" s="255"/>
      <c r="H6" s="255"/>
      <c r="I6" s="255"/>
      <c r="J6" s="255"/>
      <c r="K6" s="255"/>
      <c r="L6" s="255"/>
      <c r="M6" s="255"/>
      <c r="N6" s="255"/>
      <c r="O6" s="255"/>
      <c r="P6" s="255"/>
      <c r="Q6" s="255"/>
      <c r="R6" s="255"/>
      <c r="S6" s="255"/>
      <c r="T6" s="716"/>
      <c r="U6" s="255"/>
      <c r="V6" s="255"/>
      <c r="W6" s="255"/>
      <c r="X6" s="255"/>
      <c r="Y6" s="255"/>
      <c r="Z6" s="255"/>
      <c r="AA6" s="255"/>
      <c r="AB6" s="255"/>
      <c r="AC6" s="175"/>
      <c r="AD6" s="175"/>
      <c r="AE6" s="175"/>
    </row>
    <row r="7" spans="1:31" ht="15" customHeight="1" x14ac:dyDescent="0.25">
      <c r="A7" s="250"/>
      <c r="B7" s="255"/>
      <c r="C7" s="254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P7" s="255"/>
      <c r="Q7" s="255"/>
      <c r="R7" s="255"/>
      <c r="S7" s="255"/>
      <c r="T7" s="716"/>
      <c r="U7" s="255"/>
      <c r="V7" s="255"/>
      <c r="W7" s="255"/>
      <c r="X7" s="255"/>
      <c r="Y7" s="255"/>
      <c r="Z7" s="255"/>
      <c r="AA7" s="255"/>
      <c r="AB7" s="255"/>
      <c r="AC7" s="175"/>
      <c r="AD7" s="175"/>
      <c r="AE7" s="175"/>
    </row>
    <row r="8" spans="1:31" s="10" customFormat="1" ht="19.149999999999999" customHeight="1" x14ac:dyDescent="0.2">
      <c r="A8" s="724"/>
      <c r="B8" s="1008" t="s">
        <v>1833</v>
      </c>
      <c r="C8" s="725"/>
      <c r="D8" s="726" t="s">
        <v>1436</v>
      </c>
      <c r="E8" s="726"/>
      <c r="F8" s="727"/>
      <c r="G8" s="728" t="s">
        <v>1276</v>
      </c>
      <c r="H8" s="995" t="s">
        <v>1441</v>
      </c>
      <c r="I8" s="1011"/>
      <c r="J8" s="1011"/>
      <c r="K8" s="995" t="s">
        <v>1277</v>
      </c>
      <c r="L8" s="1011"/>
      <c r="M8" s="995" t="s">
        <v>1277</v>
      </c>
      <c r="N8" s="996"/>
      <c r="O8" s="995" t="s">
        <v>1277</v>
      </c>
      <c r="P8" s="1011"/>
      <c r="Q8" s="1003" t="s">
        <v>1795</v>
      </c>
      <c r="R8" s="1003" t="s">
        <v>1229</v>
      </c>
      <c r="S8" s="729"/>
      <c r="T8" s="729"/>
      <c r="U8" s="1003" t="s">
        <v>1796</v>
      </c>
      <c r="V8" s="995" t="s">
        <v>1278</v>
      </c>
      <c r="W8" s="1011"/>
      <c r="X8" s="724"/>
      <c r="Y8" s="1011" t="s">
        <v>1279</v>
      </c>
      <c r="Z8" s="1011"/>
      <c r="AA8" s="1011"/>
      <c r="AB8" s="996"/>
      <c r="AC8" s="159"/>
      <c r="AD8" s="159"/>
      <c r="AE8" s="159"/>
    </row>
    <row r="9" spans="1:31" s="10" customFormat="1" ht="19.149999999999999" customHeight="1" x14ac:dyDescent="0.2">
      <c r="A9" s="730" t="s">
        <v>1280</v>
      </c>
      <c r="B9" s="1009"/>
      <c r="C9" s="731" t="s">
        <v>1281</v>
      </c>
      <c r="D9" s="732" t="s">
        <v>1437</v>
      </c>
      <c r="E9" s="733"/>
      <c r="F9" s="734"/>
      <c r="G9" s="735" t="s">
        <v>1428</v>
      </c>
      <c r="H9" s="999" t="s">
        <v>1442</v>
      </c>
      <c r="I9" s="1012"/>
      <c r="J9" s="1012"/>
      <c r="K9" s="999" t="s">
        <v>1443</v>
      </c>
      <c r="L9" s="1012"/>
      <c r="M9" s="999" t="s">
        <v>1282</v>
      </c>
      <c r="N9" s="1000"/>
      <c r="O9" s="999" t="s">
        <v>1283</v>
      </c>
      <c r="P9" s="1012"/>
      <c r="Q9" s="1006"/>
      <c r="R9" s="1006"/>
      <c r="S9" s="703"/>
      <c r="T9" s="703"/>
      <c r="U9" s="1006"/>
      <c r="V9" s="999" t="s">
        <v>1284</v>
      </c>
      <c r="W9" s="1012"/>
      <c r="X9" s="737"/>
      <c r="Y9" s="1012" t="s">
        <v>1285</v>
      </c>
      <c r="Z9" s="1012"/>
      <c r="AA9" s="1012"/>
      <c r="AB9" s="1000"/>
      <c r="AC9" s="159"/>
      <c r="AD9" s="159"/>
      <c r="AE9" s="159"/>
    </row>
    <row r="10" spans="1:31" s="10" customFormat="1" ht="15" customHeight="1" x14ac:dyDescent="0.2">
      <c r="A10" s="738" t="s">
        <v>1286</v>
      </c>
      <c r="B10" s="1009"/>
      <c r="C10" s="731" t="s">
        <v>1287</v>
      </c>
      <c r="D10" s="728"/>
      <c r="E10" s="702" t="s">
        <v>1429</v>
      </c>
      <c r="F10" s="706" t="s">
        <v>1431</v>
      </c>
      <c r="G10" s="704" t="s">
        <v>1438</v>
      </c>
      <c r="H10" s="998" t="s">
        <v>1238</v>
      </c>
      <c r="I10" s="997"/>
      <c r="J10" s="739" t="s">
        <v>1288</v>
      </c>
      <c r="K10" s="703"/>
      <c r="L10" s="707"/>
      <c r="M10" s="703"/>
      <c r="N10" s="707"/>
      <c r="O10" s="703"/>
      <c r="P10" s="703"/>
      <c r="Q10" s="1006"/>
      <c r="R10" s="1006"/>
      <c r="S10" s="703" t="s">
        <v>269</v>
      </c>
      <c r="T10" s="703" t="s">
        <v>1289</v>
      </c>
      <c r="U10" s="1006"/>
      <c r="V10" s="736"/>
      <c r="W10" s="703"/>
      <c r="X10" s="707" t="s">
        <v>1290</v>
      </c>
      <c r="Y10" s="734"/>
      <c r="Z10" s="734"/>
      <c r="AA10" s="734"/>
      <c r="AB10" s="704" t="s">
        <v>1291</v>
      </c>
      <c r="AC10" s="159"/>
      <c r="AD10" s="159"/>
      <c r="AE10" s="159"/>
    </row>
    <row r="11" spans="1:31" s="10" customFormat="1" ht="15" customHeight="1" x14ac:dyDescent="0.2">
      <c r="A11" s="738" t="s">
        <v>1292</v>
      </c>
      <c r="B11" s="1009"/>
      <c r="C11" s="731" t="s">
        <v>1293</v>
      </c>
      <c r="D11" s="735" t="s">
        <v>1435</v>
      </c>
      <c r="E11" s="703" t="s">
        <v>1430</v>
      </c>
      <c r="F11" s="707" t="s">
        <v>1432</v>
      </c>
      <c r="G11" s="735" t="s">
        <v>1439</v>
      </c>
      <c r="H11" s="702"/>
      <c r="I11" s="702"/>
      <c r="J11" s="739" t="s">
        <v>1294</v>
      </c>
      <c r="K11" s="703" t="s">
        <v>1295</v>
      </c>
      <c r="L11" s="707"/>
      <c r="M11" s="703" t="s">
        <v>1295</v>
      </c>
      <c r="N11" s="707"/>
      <c r="O11" s="703" t="s">
        <v>1295</v>
      </c>
      <c r="P11" s="703"/>
      <c r="Q11" s="1006"/>
      <c r="R11" s="1006"/>
      <c r="S11" s="703" t="s">
        <v>1296</v>
      </c>
      <c r="T11" s="703" t="s">
        <v>1444</v>
      </c>
      <c r="U11" s="1006"/>
      <c r="V11" s="703"/>
      <c r="W11" s="703" t="s">
        <v>1242</v>
      </c>
      <c r="X11" s="707" t="s">
        <v>1297</v>
      </c>
      <c r="Y11" s="704" t="s">
        <v>1242</v>
      </c>
      <c r="Z11" s="704" t="s">
        <v>1290</v>
      </c>
      <c r="AA11" s="704" t="s">
        <v>1243</v>
      </c>
      <c r="AB11" s="704" t="s">
        <v>1298</v>
      </c>
      <c r="AC11" s="159"/>
      <c r="AD11" s="159"/>
      <c r="AE11" s="159"/>
    </row>
    <row r="12" spans="1:31" s="10" customFormat="1" ht="15" customHeight="1" x14ac:dyDescent="0.2">
      <c r="A12" s="738" t="s">
        <v>1299</v>
      </c>
      <c r="B12" s="1009"/>
      <c r="C12" s="731" t="s">
        <v>1300</v>
      </c>
      <c r="D12" s="735" t="s">
        <v>1304</v>
      </c>
      <c r="E12" s="703" t="s">
        <v>1315</v>
      </c>
      <c r="F12" s="707" t="s">
        <v>1433</v>
      </c>
      <c r="G12" s="735" t="s">
        <v>1440</v>
      </c>
      <c r="H12" s="703" t="s">
        <v>1290</v>
      </c>
      <c r="I12" s="703" t="s">
        <v>1237</v>
      </c>
      <c r="J12" s="739" t="s">
        <v>19</v>
      </c>
      <c r="K12" s="703" t="s">
        <v>1301</v>
      </c>
      <c r="L12" s="707" t="s">
        <v>1302</v>
      </c>
      <c r="M12" s="703" t="s">
        <v>1301</v>
      </c>
      <c r="N12" s="707" t="s">
        <v>1302</v>
      </c>
      <c r="O12" s="703" t="s">
        <v>1301</v>
      </c>
      <c r="P12" s="703" t="s">
        <v>1302</v>
      </c>
      <c r="Q12" s="1006"/>
      <c r="R12" s="1006"/>
      <c r="S12" s="703" t="s">
        <v>1303</v>
      </c>
      <c r="T12" s="736"/>
      <c r="U12" s="1006"/>
      <c r="V12" s="703" t="s">
        <v>1237</v>
      </c>
      <c r="W12" s="703" t="s">
        <v>1297</v>
      </c>
      <c r="X12" s="707" t="s">
        <v>1446</v>
      </c>
      <c r="Y12" s="741"/>
      <c r="Z12" s="704" t="s">
        <v>1304</v>
      </c>
      <c r="AA12" s="741"/>
      <c r="AB12" s="704" t="s">
        <v>1305</v>
      </c>
      <c r="AC12" s="159"/>
      <c r="AD12" s="159"/>
      <c r="AE12" s="159"/>
    </row>
    <row r="13" spans="1:31" s="10" customFormat="1" ht="15" customHeight="1" x14ac:dyDescent="0.2">
      <c r="A13" s="738" t="s">
        <v>1306</v>
      </c>
      <c r="B13" s="1009"/>
      <c r="C13" s="731" t="s">
        <v>1307</v>
      </c>
      <c r="D13" s="735"/>
      <c r="E13" s="703" t="s">
        <v>1316</v>
      </c>
      <c r="F13" s="707" t="s">
        <v>1434</v>
      </c>
      <c r="G13" s="735" t="s">
        <v>1308</v>
      </c>
      <c r="H13" s="703" t="s">
        <v>1309</v>
      </c>
      <c r="I13" s="742"/>
      <c r="J13" s="739" t="s">
        <v>1310</v>
      </c>
      <c r="K13" s="742"/>
      <c r="L13" s="743"/>
      <c r="M13" s="742"/>
      <c r="N13" s="743"/>
      <c r="O13" s="742"/>
      <c r="P13" s="742"/>
      <c r="Q13" s="1006"/>
      <c r="R13" s="1006"/>
      <c r="S13" s="740"/>
      <c r="T13" s="742"/>
      <c r="U13" s="1006"/>
      <c r="V13" s="742"/>
      <c r="W13" s="703" t="s">
        <v>1445</v>
      </c>
      <c r="X13" s="743"/>
      <c r="Y13" s="741"/>
      <c r="Z13" s="741"/>
      <c r="AA13" s="741"/>
      <c r="AB13" s="704" t="s">
        <v>1311</v>
      </c>
      <c r="AC13" s="159"/>
      <c r="AD13" s="159"/>
      <c r="AE13" s="159"/>
    </row>
    <row r="14" spans="1:31" s="10" customFormat="1" ht="15" customHeight="1" x14ac:dyDescent="0.2">
      <c r="A14" s="744"/>
      <c r="B14" s="1010"/>
      <c r="C14" s="745"/>
      <c r="D14" s="746"/>
      <c r="E14" s="705" t="s">
        <v>1447</v>
      </c>
      <c r="F14" s="744"/>
      <c r="G14" s="747" t="s">
        <v>1312</v>
      </c>
      <c r="H14" s="748"/>
      <c r="I14" s="748"/>
      <c r="J14" s="749" t="s">
        <v>1313</v>
      </c>
      <c r="K14" s="748"/>
      <c r="L14" s="744"/>
      <c r="M14" s="748"/>
      <c r="N14" s="744"/>
      <c r="O14" s="748"/>
      <c r="P14" s="748"/>
      <c r="Q14" s="1007"/>
      <c r="R14" s="1007"/>
      <c r="S14" s="750"/>
      <c r="T14" s="748"/>
      <c r="U14" s="1007"/>
      <c r="V14" s="748"/>
      <c r="W14" s="748"/>
      <c r="X14" s="744"/>
      <c r="Y14" s="745"/>
      <c r="Z14" s="745"/>
      <c r="AA14" s="745"/>
      <c r="AB14" s="745"/>
      <c r="AC14" s="159"/>
      <c r="AD14" s="159"/>
      <c r="AE14" s="159"/>
    </row>
    <row r="15" spans="1:31" ht="15" customHeight="1" x14ac:dyDescent="0.2">
      <c r="A15" s="708">
        <v>1</v>
      </c>
      <c r="B15" s="709">
        <v>41792</v>
      </c>
      <c r="C15" s="373"/>
      <c r="D15" s="710" t="s">
        <v>223</v>
      </c>
      <c r="E15" s="711" t="s">
        <v>156</v>
      </c>
      <c r="F15" s="247"/>
      <c r="G15" s="712">
        <v>25980</v>
      </c>
      <c r="H15" s="713">
        <v>6</v>
      </c>
      <c r="I15" s="713">
        <v>20181908101</v>
      </c>
      <c r="J15" s="714" t="s">
        <v>1791</v>
      </c>
      <c r="K15" s="370">
        <f>T15/1.18</f>
        <v>70.677966101694921</v>
      </c>
      <c r="L15" s="370">
        <f>T15-K15</f>
        <v>12.722033898305085</v>
      </c>
      <c r="M15" s="369"/>
      <c r="N15" s="370"/>
      <c r="O15" s="369"/>
      <c r="P15" s="369"/>
      <c r="Q15" s="371"/>
      <c r="R15" s="372"/>
      <c r="S15" s="372"/>
      <c r="T15" s="717">
        <v>83.4</v>
      </c>
      <c r="U15" s="375"/>
      <c r="V15" s="374"/>
      <c r="W15" s="375"/>
      <c r="X15" s="247"/>
      <c r="Y15" s="373"/>
      <c r="Z15" s="373"/>
      <c r="AA15" s="373"/>
      <c r="AB15" s="373"/>
      <c r="AC15" s="175"/>
      <c r="AD15" s="175"/>
      <c r="AE15" s="175"/>
    </row>
    <row r="16" spans="1:31" ht="15" customHeight="1" x14ac:dyDescent="0.2">
      <c r="A16" s="708">
        <v>2</v>
      </c>
      <c r="B16" s="709">
        <v>41792</v>
      </c>
      <c r="C16" s="373"/>
      <c r="D16" s="710" t="s">
        <v>223</v>
      </c>
      <c r="E16" s="711" t="s">
        <v>156</v>
      </c>
      <c r="F16" s="247"/>
      <c r="G16" s="712">
        <v>5640</v>
      </c>
      <c r="H16" s="713">
        <v>6</v>
      </c>
      <c r="I16" s="713">
        <v>20100452678</v>
      </c>
      <c r="J16" s="714" t="s">
        <v>1792</v>
      </c>
      <c r="K16" s="370">
        <f t="shared" ref="K16:K52" si="0">T16/1.18</f>
        <v>64.067796610169495</v>
      </c>
      <c r="L16" s="370">
        <f t="shared" ref="L16:L52" si="1">T16-K16</f>
        <v>11.532203389830499</v>
      </c>
      <c r="M16" s="369"/>
      <c r="N16" s="370"/>
      <c r="O16" s="369"/>
      <c r="P16" s="369"/>
      <c r="Q16" s="371"/>
      <c r="R16" s="372"/>
      <c r="S16" s="372"/>
      <c r="T16" s="717">
        <v>75.599999999999994</v>
      </c>
      <c r="U16" s="375"/>
      <c r="V16" s="374"/>
      <c r="W16" s="375"/>
      <c r="X16" s="247"/>
      <c r="Y16" s="373"/>
      <c r="Z16" s="373"/>
      <c r="AA16" s="373"/>
      <c r="AB16" s="373"/>
      <c r="AC16" s="175"/>
      <c r="AD16" s="175"/>
      <c r="AE16" s="175"/>
    </row>
    <row r="17" spans="1:31" ht="15" customHeight="1" x14ac:dyDescent="0.2">
      <c r="A17" s="708">
        <v>3</v>
      </c>
      <c r="B17" s="709">
        <v>41793</v>
      </c>
      <c r="C17" s="373"/>
      <c r="D17" s="710" t="s">
        <v>223</v>
      </c>
      <c r="E17" s="711" t="s">
        <v>156</v>
      </c>
      <c r="F17" s="247"/>
      <c r="G17" s="712">
        <v>19103</v>
      </c>
      <c r="H17" s="713">
        <v>6</v>
      </c>
      <c r="I17" s="713"/>
      <c r="J17" s="714" t="s">
        <v>1792</v>
      </c>
      <c r="K17" s="370">
        <f t="shared" si="0"/>
        <v>41.703389830508478</v>
      </c>
      <c r="L17" s="370">
        <f t="shared" si="1"/>
        <v>7.5066101694915233</v>
      </c>
      <c r="M17" s="369"/>
      <c r="N17" s="370"/>
      <c r="O17" s="369"/>
      <c r="P17" s="369"/>
      <c r="Q17" s="371"/>
      <c r="R17" s="372"/>
      <c r="S17" s="372"/>
      <c r="T17" s="717">
        <v>49.21</v>
      </c>
      <c r="U17" s="375"/>
      <c r="V17" s="374"/>
      <c r="W17" s="375"/>
      <c r="X17" s="247"/>
      <c r="Y17" s="373"/>
      <c r="Z17" s="373"/>
      <c r="AA17" s="373"/>
      <c r="AB17" s="373"/>
      <c r="AC17" s="175"/>
      <c r="AD17" s="175"/>
      <c r="AE17" s="175"/>
    </row>
    <row r="18" spans="1:31" ht="15" customHeight="1" x14ac:dyDescent="0.2">
      <c r="A18" s="708">
        <v>4</v>
      </c>
      <c r="B18" s="709">
        <v>41794</v>
      </c>
      <c r="C18" s="373"/>
      <c r="D18" s="710" t="s">
        <v>223</v>
      </c>
      <c r="E18" s="711" t="s">
        <v>156</v>
      </c>
      <c r="F18" s="247"/>
      <c r="G18" s="712">
        <v>10063</v>
      </c>
      <c r="H18" s="713">
        <v>6</v>
      </c>
      <c r="I18" s="713"/>
      <c r="J18" s="714" t="s">
        <v>1793</v>
      </c>
      <c r="K18" s="370">
        <f t="shared" si="0"/>
        <v>29.576271186440678</v>
      </c>
      <c r="L18" s="370">
        <f t="shared" si="1"/>
        <v>5.3237288135593204</v>
      </c>
      <c r="M18" s="369"/>
      <c r="N18" s="370"/>
      <c r="O18" s="369"/>
      <c r="P18" s="369"/>
      <c r="Q18" s="371"/>
      <c r="R18" s="372"/>
      <c r="S18" s="372"/>
      <c r="T18" s="717">
        <v>34.9</v>
      </c>
      <c r="U18" s="375"/>
      <c r="V18" s="374"/>
      <c r="W18" s="375"/>
      <c r="X18" s="247"/>
      <c r="Y18" s="373"/>
      <c r="Z18" s="373"/>
      <c r="AA18" s="373"/>
      <c r="AB18" s="373"/>
      <c r="AC18" s="175"/>
      <c r="AD18" s="175"/>
      <c r="AE18" s="175"/>
    </row>
    <row r="19" spans="1:31" ht="15" customHeight="1" x14ac:dyDescent="0.2">
      <c r="A19" s="708">
        <v>5</v>
      </c>
      <c r="B19" s="709">
        <v>41794</v>
      </c>
      <c r="C19" s="373"/>
      <c r="D19" s="710" t="s">
        <v>223</v>
      </c>
      <c r="E19" s="711" t="s">
        <v>156</v>
      </c>
      <c r="F19" s="247"/>
      <c r="G19" s="712">
        <v>29304</v>
      </c>
      <c r="H19" s="713">
        <v>6</v>
      </c>
      <c r="I19" s="713"/>
      <c r="J19" s="714" t="s">
        <v>1792</v>
      </c>
      <c r="K19" s="370">
        <f t="shared" si="0"/>
        <v>52.796610169491522</v>
      </c>
      <c r="L19" s="370">
        <f t="shared" si="1"/>
        <v>9.5033898305084747</v>
      </c>
      <c r="M19" s="369"/>
      <c r="N19" s="370"/>
      <c r="O19" s="369"/>
      <c r="P19" s="369"/>
      <c r="Q19" s="371"/>
      <c r="R19" s="372"/>
      <c r="S19" s="372"/>
      <c r="T19" s="717">
        <v>62.3</v>
      </c>
      <c r="U19" s="375"/>
      <c r="V19" s="374"/>
      <c r="W19" s="375"/>
      <c r="X19" s="247"/>
      <c r="Y19" s="373"/>
      <c r="Z19" s="373"/>
      <c r="AA19" s="373"/>
      <c r="AB19" s="373"/>
      <c r="AC19" s="175"/>
      <c r="AD19" s="175"/>
      <c r="AE19" s="175"/>
    </row>
    <row r="20" spans="1:31" ht="15" customHeight="1" x14ac:dyDescent="0.2">
      <c r="A20" s="708">
        <v>6</v>
      </c>
      <c r="B20" s="709">
        <v>41795</v>
      </c>
      <c r="C20" s="373"/>
      <c r="D20" s="710" t="s">
        <v>223</v>
      </c>
      <c r="E20" s="711" t="s">
        <v>156</v>
      </c>
      <c r="F20" s="247"/>
      <c r="G20" s="712">
        <v>23485</v>
      </c>
      <c r="H20" s="713">
        <v>6</v>
      </c>
      <c r="I20" s="713"/>
      <c r="J20" s="714" t="s">
        <v>1791</v>
      </c>
      <c r="K20" s="370">
        <f t="shared" si="0"/>
        <v>26.338983050847457</v>
      </c>
      <c r="L20" s="370">
        <f t="shared" si="1"/>
        <v>4.7410169491525416</v>
      </c>
      <c r="M20" s="369"/>
      <c r="N20" s="370"/>
      <c r="O20" s="369"/>
      <c r="P20" s="369"/>
      <c r="Q20" s="371"/>
      <c r="R20" s="372"/>
      <c r="S20" s="372"/>
      <c r="T20" s="717">
        <v>31.08</v>
      </c>
      <c r="U20" s="375"/>
      <c r="V20" s="374"/>
      <c r="W20" s="375"/>
      <c r="X20" s="247"/>
      <c r="Y20" s="373"/>
      <c r="Z20" s="373"/>
      <c r="AA20" s="373"/>
      <c r="AB20" s="373"/>
      <c r="AC20" s="175"/>
      <c r="AD20" s="175"/>
      <c r="AE20" s="175"/>
    </row>
    <row r="21" spans="1:31" ht="15" customHeight="1" x14ac:dyDescent="0.2">
      <c r="A21" s="708">
        <v>7</v>
      </c>
      <c r="B21" s="709">
        <v>41796</v>
      </c>
      <c r="C21" s="373"/>
      <c r="D21" s="710" t="s">
        <v>223</v>
      </c>
      <c r="E21" s="711" t="s">
        <v>156</v>
      </c>
      <c r="F21" s="247"/>
      <c r="G21" s="712">
        <v>12563</v>
      </c>
      <c r="H21" s="713">
        <v>6</v>
      </c>
      <c r="I21" s="713"/>
      <c r="J21" s="714" t="s">
        <v>1792</v>
      </c>
      <c r="K21" s="370">
        <f t="shared" si="0"/>
        <v>21.525423728813561</v>
      </c>
      <c r="L21" s="370">
        <f t="shared" si="1"/>
        <v>3.874576271186438</v>
      </c>
      <c r="M21" s="369"/>
      <c r="N21" s="370"/>
      <c r="O21" s="369"/>
      <c r="P21" s="369"/>
      <c r="Q21" s="371"/>
      <c r="R21" s="372"/>
      <c r="S21" s="372"/>
      <c r="T21" s="717">
        <v>25.4</v>
      </c>
      <c r="U21" s="375"/>
      <c r="V21" s="374"/>
      <c r="W21" s="375"/>
      <c r="X21" s="247"/>
      <c r="Y21" s="373"/>
      <c r="Z21" s="373"/>
      <c r="AA21" s="373"/>
      <c r="AB21" s="373"/>
      <c r="AC21" s="175"/>
      <c r="AD21" s="175"/>
      <c r="AE21" s="175"/>
    </row>
    <row r="22" spans="1:31" ht="15" customHeight="1" x14ac:dyDescent="0.2">
      <c r="A22" s="708">
        <v>8</v>
      </c>
      <c r="B22" s="709">
        <v>41796</v>
      </c>
      <c r="C22" s="373"/>
      <c r="D22" s="710" t="s">
        <v>223</v>
      </c>
      <c r="E22" s="711" t="s">
        <v>156</v>
      </c>
      <c r="F22" s="247"/>
      <c r="G22" s="712">
        <v>5899</v>
      </c>
      <c r="H22" s="713">
        <v>6</v>
      </c>
      <c r="I22" s="713"/>
      <c r="J22" s="714" t="s">
        <v>1792</v>
      </c>
      <c r="K22" s="370">
        <f t="shared" si="0"/>
        <v>60.16949152542373</v>
      </c>
      <c r="L22" s="370">
        <f t="shared" si="1"/>
        <v>10.83050847457627</v>
      </c>
      <c r="M22" s="369"/>
      <c r="N22" s="370"/>
      <c r="O22" s="369"/>
      <c r="P22" s="369"/>
      <c r="Q22" s="371"/>
      <c r="R22" s="372"/>
      <c r="S22" s="372"/>
      <c r="T22" s="717">
        <v>71</v>
      </c>
      <c r="U22" s="375"/>
      <c r="V22" s="374"/>
      <c r="W22" s="375"/>
      <c r="X22" s="247"/>
      <c r="Y22" s="373"/>
      <c r="Z22" s="373"/>
      <c r="AA22" s="373"/>
      <c r="AB22" s="373"/>
      <c r="AC22" s="175"/>
      <c r="AD22" s="175"/>
      <c r="AE22" s="175"/>
    </row>
    <row r="23" spans="1:31" ht="15" customHeight="1" x14ac:dyDescent="0.2">
      <c r="A23" s="708">
        <v>9</v>
      </c>
      <c r="B23" s="709">
        <v>41797</v>
      </c>
      <c r="C23" s="373"/>
      <c r="D23" s="710" t="s">
        <v>223</v>
      </c>
      <c r="E23" s="711" t="s">
        <v>156</v>
      </c>
      <c r="F23" s="247"/>
      <c r="G23" s="712">
        <v>9214</v>
      </c>
      <c r="H23" s="713">
        <v>6</v>
      </c>
      <c r="I23" s="713"/>
      <c r="J23" s="714" t="s">
        <v>1792</v>
      </c>
      <c r="K23" s="370">
        <f t="shared" si="0"/>
        <v>43.813559322033903</v>
      </c>
      <c r="L23" s="370">
        <f t="shared" si="1"/>
        <v>7.8864406779660996</v>
      </c>
      <c r="M23" s="369"/>
      <c r="N23" s="370"/>
      <c r="O23" s="369"/>
      <c r="P23" s="369"/>
      <c r="Q23" s="371"/>
      <c r="R23" s="372"/>
      <c r="S23" s="372"/>
      <c r="T23" s="717">
        <v>51.7</v>
      </c>
      <c r="U23" s="375"/>
      <c r="V23" s="374"/>
      <c r="W23" s="375"/>
      <c r="X23" s="247"/>
      <c r="Y23" s="373"/>
      <c r="Z23" s="373"/>
      <c r="AA23" s="373"/>
      <c r="AB23" s="373"/>
      <c r="AC23" s="175"/>
      <c r="AD23" s="175"/>
      <c r="AE23" s="175"/>
    </row>
    <row r="24" spans="1:31" ht="15" customHeight="1" x14ac:dyDescent="0.2">
      <c r="A24" s="708">
        <v>10</v>
      </c>
      <c r="B24" s="709">
        <v>41797</v>
      </c>
      <c r="C24" s="373"/>
      <c r="D24" s="710" t="s">
        <v>223</v>
      </c>
      <c r="E24" s="711" t="s">
        <v>156</v>
      </c>
      <c r="F24" s="247"/>
      <c r="G24" s="712">
        <v>25645</v>
      </c>
      <c r="H24" s="713">
        <v>6</v>
      </c>
      <c r="I24" s="713"/>
      <c r="J24" s="714" t="s">
        <v>1792</v>
      </c>
      <c r="K24" s="370">
        <f t="shared" si="0"/>
        <v>56.525423728813564</v>
      </c>
      <c r="L24" s="370">
        <f t="shared" si="1"/>
        <v>10.174576271186439</v>
      </c>
      <c r="M24" s="369"/>
      <c r="N24" s="370"/>
      <c r="O24" s="369"/>
      <c r="P24" s="369"/>
      <c r="Q24" s="371"/>
      <c r="R24" s="372"/>
      <c r="S24" s="372"/>
      <c r="T24" s="717">
        <v>66.7</v>
      </c>
      <c r="U24" s="375"/>
      <c r="V24" s="374"/>
      <c r="W24" s="375"/>
      <c r="X24" s="247"/>
      <c r="Y24" s="373"/>
      <c r="Z24" s="373"/>
      <c r="AA24" s="373"/>
      <c r="AB24" s="373"/>
      <c r="AC24" s="175"/>
      <c r="AD24" s="175"/>
      <c r="AE24" s="175"/>
    </row>
    <row r="25" spans="1:31" ht="15" customHeight="1" x14ac:dyDescent="0.2">
      <c r="A25" s="708">
        <v>11</v>
      </c>
      <c r="B25" s="709">
        <v>41799</v>
      </c>
      <c r="C25" s="373"/>
      <c r="D25" s="710" t="s">
        <v>223</v>
      </c>
      <c r="E25" s="711" t="s">
        <v>156</v>
      </c>
      <c r="F25" s="247"/>
      <c r="G25" s="712">
        <v>22004</v>
      </c>
      <c r="H25" s="713">
        <v>6</v>
      </c>
      <c r="I25" s="713"/>
      <c r="J25" s="714" t="s">
        <v>1792</v>
      </c>
      <c r="K25" s="370">
        <f t="shared" si="0"/>
        <v>30.847457627118644</v>
      </c>
      <c r="L25" s="370">
        <f t="shared" si="1"/>
        <v>5.552542372881355</v>
      </c>
      <c r="M25" s="369"/>
      <c r="N25" s="370"/>
      <c r="O25" s="369"/>
      <c r="P25" s="369"/>
      <c r="Q25" s="371"/>
      <c r="R25" s="372"/>
      <c r="S25" s="372"/>
      <c r="T25" s="717">
        <v>36.4</v>
      </c>
      <c r="U25" s="375"/>
      <c r="V25" s="374"/>
      <c r="W25" s="375"/>
      <c r="X25" s="247"/>
      <c r="Y25" s="373"/>
      <c r="Z25" s="373"/>
      <c r="AA25" s="373"/>
      <c r="AB25" s="373"/>
      <c r="AC25" s="175"/>
      <c r="AD25" s="175"/>
      <c r="AE25" s="175"/>
    </row>
    <row r="26" spans="1:31" ht="15" customHeight="1" x14ac:dyDescent="0.2">
      <c r="A26" s="708">
        <v>12</v>
      </c>
      <c r="B26" s="709">
        <v>41800</v>
      </c>
      <c r="C26" s="373"/>
      <c r="D26" s="710" t="s">
        <v>223</v>
      </c>
      <c r="E26" s="711" t="s">
        <v>156</v>
      </c>
      <c r="F26" s="247"/>
      <c r="G26" s="712">
        <v>11219</v>
      </c>
      <c r="H26" s="713">
        <v>6</v>
      </c>
      <c r="I26" s="713"/>
      <c r="J26" s="714" t="s">
        <v>1792</v>
      </c>
      <c r="K26" s="370">
        <f t="shared" si="0"/>
        <v>33.372881355932208</v>
      </c>
      <c r="L26" s="370">
        <f t="shared" si="1"/>
        <v>6.0071186440677948</v>
      </c>
      <c r="M26" s="369"/>
      <c r="N26" s="370"/>
      <c r="O26" s="369"/>
      <c r="P26" s="369"/>
      <c r="Q26" s="371"/>
      <c r="R26" s="372"/>
      <c r="S26" s="372"/>
      <c r="T26" s="717">
        <v>39.380000000000003</v>
      </c>
      <c r="U26" s="375"/>
      <c r="V26" s="374"/>
      <c r="W26" s="375"/>
      <c r="X26" s="247"/>
      <c r="Y26" s="373"/>
      <c r="Z26" s="373"/>
      <c r="AA26" s="373"/>
      <c r="AB26" s="373"/>
      <c r="AC26" s="175"/>
      <c r="AD26" s="175"/>
      <c r="AE26" s="175"/>
    </row>
    <row r="27" spans="1:31" ht="15" customHeight="1" x14ac:dyDescent="0.2">
      <c r="A27" s="708">
        <v>13</v>
      </c>
      <c r="B27" s="709">
        <v>41800</v>
      </c>
      <c r="C27" s="373"/>
      <c r="D27" s="710" t="s">
        <v>223</v>
      </c>
      <c r="E27" s="711" t="s">
        <v>156</v>
      </c>
      <c r="F27" s="247"/>
      <c r="G27" s="712">
        <v>2282</v>
      </c>
      <c r="H27" s="713">
        <v>6</v>
      </c>
      <c r="I27" s="713"/>
      <c r="J27" s="714" t="s">
        <v>1793</v>
      </c>
      <c r="K27" s="370">
        <f t="shared" si="0"/>
        <v>17.372881355932204</v>
      </c>
      <c r="L27" s="370">
        <f t="shared" si="1"/>
        <v>3.1271186440677958</v>
      </c>
      <c r="M27" s="369"/>
      <c r="N27" s="370"/>
      <c r="O27" s="369"/>
      <c r="P27" s="369"/>
      <c r="Q27" s="371"/>
      <c r="R27" s="372"/>
      <c r="S27" s="372"/>
      <c r="T27" s="717">
        <v>20.5</v>
      </c>
      <c r="U27" s="375"/>
      <c r="V27" s="374"/>
      <c r="W27" s="375"/>
      <c r="X27" s="247"/>
      <c r="Y27" s="373"/>
      <c r="Z27" s="373"/>
      <c r="AA27" s="373"/>
      <c r="AB27" s="373"/>
      <c r="AC27" s="175"/>
      <c r="AD27" s="175"/>
      <c r="AE27" s="175"/>
    </row>
    <row r="28" spans="1:31" ht="15" customHeight="1" x14ac:dyDescent="0.2">
      <c r="A28" s="708">
        <v>14</v>
      </c>
      <c r="B28" s="709">
        <v>41801</v>
      </c>
      <c r="C28" s="373"/>
      <c r="D28" s="710" t="s">
        <v>223</v>
      </c>
      <c r="E28" s="711" t="s">
        <v>156</v>
      </c>
      <c r="F28" s="247"/>
      <c r="G28" s="712">
        <v>12506</v>
      </c>
      <c r="H28" s="713">
        <v>6</v>
      </c>
      <c r="I28" s="713"/>
      <c r="J28" s="714" t="s">
        <v>1792</v>
      </c>
      <c r="K28" s="370">
        <f t="shared" si="0"/>
        <v>34.237288135593218</v>
      </c>
      <c r="L28" s="370">
        <f t="shared" si="1"/>
        <v>6.1627118644067806</v>
      </c>
      <c r="M28" s="369"/>
      <c r="N28" s="370"/>
      <c r="O28" s="369"/>
      <c r="P28" s="369"/>
      <c r="Q28" s="371"/>
      <c r="R28" s="372"/>
      <c r="S28" s="372"/>
      <c r="T28" s="717">
        <v>40.4</v>
      </c>
      <c r="U28" s="375"/>
      <c r="V28" s="374"/>
      <c r="W28" s="375"/>
      <c r="X28" s="247"/>
      <c r="Y28" s="373"/>
      <c r="Z28" s="373"/>
      <c r="AA28" s="373"/>
      <c r="AB28" s="373"/>
      <c r="AC28" s="175"/>
      <c r="AD28" s="175"/>
      <c r="AE28" s="175"/>
    </row>
    <row r="29" spans="1:31" ht="15" customHeight="1" x14ac:dyDescent="0.2">
      <c r="A29" s="708">
        <v>15</v>
      </c>
      <c r="B29" s="709">
        <v>41802</v>
      </c>
      <c r="C29" s="373"/>
      <c r="D29" s="710" t="s">
        <v>223</v>
      </c>
      <c r="E29" s="711" t="s">
        <v>156</v>
      </c>
      <c r="F29" s="247"/>
      <c r="G29" s="712">
        <v>1823</v>
      </c>
      <c r="H29" s="713">
        <v>6</v>
      </c>
      <c r="I29" s="713"/>
      <c r="J29" s="714" t="s">
        <v>1791</v>
      </c>
      <c r="K29" s="370">
        <f t="shared" si="0"/>
        <v>23</v>
      </c>
      <c r="L29" s="370">
        <f t="shared" si="1"/>
        <v>4.139999999999997</v>
      </c>
      <c r="M29" s="369"/>
      <c r="N29" s="370"/>
      <c r="O29" s="369"/>
      <c r="P29" s="369"/>
      <c r="Q29" s="371"/>
      <c r="R29" s="372"/>
      <c r="S29" s="372"/>
      <c r="T29" s="717">
        <v>27.139999999999997</v>
      </c>
      <c r="U29" s="375"/>
      <c r="V29" s="374"/>
      <c r="W29" s="375"/>
      <c r="X29" s="247"/>
      <c r="Y29" s="373"/>
      <c r="Z29" s="373"/>
      <c r="AA29" s="373"/>
      <c r="AB29" s="373"/>
      <c r="AC29" s="175"/>
      <c r="AD29" s="175"/>
      <c r="AE29" s="175"/>
    </row>
    <row r="30" spans="1:31" ht="15" customHeight="1" x14ac:dyDescent="0.2">
      <c r="A30" s="708">
        <v>16</v>
      </c>
      <c r="B30" s="709">
        <v>41803</v>
      </c>
      <c r="C30" s="373"/>
      <c r="D30" s="710" t="s">
        <v>223</v>
      </c>
      <c r="E30" s="711" t="s">
        <v>156</v>
      </c>
      <c r="F30" s="247"/>
      <c r="G30" s="712">
        <v>13221</v>
      </c>
      <c r="H30" s="713">
        <v>6</v>
      </c>
      <c r="I30" s="713"/>
      <c r="J30" s="714" t="s">
        <v>1793</v>
      </c>
      <c r="K30" s="370">
        <f t="shared" si="0"/>
        <v>55.677966101694921</v>
      </c>
      <c r="L30" s="370">
        <f t="shared" si="1"/>
        <v>10.022033898305082</v>
      </c>
      <c r="M30" s="369"/>
      <c r="N30" s="370"/>
      <c r="O30" s="369"/>
      <c r="P30" s="369"/>
      <c r="Q30" s="371"/>
      <c r="R30" s="372"/>
      <c r="S30" s="372"/>
      <c r="T30" s="717">
        <v>65.7</v>
      </c>
      <c r="U30" s="375"/>
      <c r="V30" s="374"/>
      <c r="W30" s="375"/>
      <c r="X30" s="247"/>
      <c r="Y30" s="373"/>
      <c r="Z30" s="373"/>
      <c r="AA30" s="373"/>
      <c r="AB30" s="373"/>
      <c r="AC30" s="175"/>
      <c r="AD30" s="175"/>
      <c r="AE30" s="175"/>
    </row>
    <row r="31" spans="1:31" ht="15" customHeight="1" x14ac:dyDescent="0.2">
      <c r="A31" s="708">
        <v>17</v>
      </c>
      <c r="B31" s="709">
        <v>41804</v>
      </c>
      <c r="C31" s="373"/>
      <c r="D31" s="710" t="s">
        <v>223</v>
      </c>
      <c r="E31" s="711" t="s">
        <v>156</v>
      </c>
      <c r="F31" s="247"/>
      <c r="G31" s="712">
        <v>18106</v>
      </c>
      <c r="H31" s="713">
        <v>6</v>
      </c>
      <c r="I31" s="713"/>
      <c r="J31" s="714" t="s">
        <v>1792</v>
      </c>
      <c r="K31" s="370">
        <f t="shared" si="0"/>
        <v>53.288135593220346</v>
      </c>
      <c r="L31" s="370">
        <f t="shared" si="1"/>
        <v>9.5918644067796563</v>
      </c>
      <c r="M31" s="369"/>
      <c r="N31" s="370"/>
      <c r="O31" s="369"/>
      <c r="P31" s="369"/>
      <c r="Q31" s="371"/>
      <c r="R31" s="372"/>
      <c r="S31" s="372"/>
      <c r="T31" s="717">
        <v>62.88</v>
      </c>
      <c r="U31" s="375"/>
      <c r="V31" s="374"/>
      <c r="W31" s="375"/>
      <c r="X31" s="247"/>
      <c r="Y31" s="373"/>
      <c r="Z31" s="373"/>
      <c r="AA31" s="373"/>
      <c r="AB31" s="373"/>
      <c r="AC31" s="175"/>
      <c r="AD31" s="175"/>
      <c r="AE31" s="175"/>
    </row>
    <row r="32" spans="1:31" ht="15" customHeight="1" x14ac:dyDescent="0.2">
      <c r="A32" s="708">
        <v>18</v>
      </c>
      <c r="B32" s="709">
        <v>41806</v>
      </c>
      <c r="C32" s="373"/>
      <c r="D32" s="710" t="s">
        <v>223</v>
      </c>
      <c r="E32" s="711" t="s">
        <v>156</v>
      </c>
      <c r="F32" s="247"/>
      <c r="G32" s="712">
        <v>8657</v>
      </c>
      <c r="H32" s="713">
        <v>6</v>
      </c>
      <c r="I32" s="713"/>
      <c r="J32" s="859" t="s">
        <v>1868</v>
      </c>
      <c r="K32" s="860">
        <f t="shared" si="0"/>
        <v>58.220338983050851</v>
      </c>
      <c r="L32" s="860">
        <f t="shared" si="1"/>
        <v>10.479661016949152</v>
      </c>
      <c r="M32" s="861"/>
      <c r="N32" s="860"/>
      <c r="O32" s="861"/>
      <c r="P32" s="861"/>
      <c r="Q32" s="862"/>
      <c r="R32" s="863"/>
      <c r="S32" s="863"/>
      <c r="T32" s="864">
        <v>68.7</v>
      </c>
      <c r="U32" s="375"/>
      <c r="V32" s="374"/>
      <c r="W32" s="375"/>
      <c r="X32" s="247"/>
      <c r="Y32" s="373"/>
      <c r="Z32" s="373"/>
      <c r="AA32" s="373"/>
      <c r="AB32" s="373"/>
      <c r="AC32" s="175"/>
      <c r="AD32" s="175"/>
      <c r="AE32" s="175"/>
    </row>
    <row r="33" spans="1:31" ht="15" customHeight="1" x14ac:dyDescent="0.2">
      <c r="A33" s="708">
        <v>19</v>
      </c>
      <c r="B33" s="709">
        <v>41806</v>
      </c>
      <c r="C33" s="373"/>
      <c r="D33" s="710" t="s">
        <v>223</v>
      </c>
      <c r="E33" s="711" t="s">
        <v>156</v>
      </c>
      <c r="F33" s="247"/>
      <c r="G33" s="712">
        <v>4685</v>
      </c>
      <c r="H33" s="713">
        <v>6</v>
      </c>
      <c r="I33" s="713"/>
      <c r="J33" s="859" t="s">
        <v>1869</v>
      </c>
      <c r="K33" s="860">
        <f t="shared" si="0"/>
        <v>114.74576271186442</v>
      </c>
      <c r="L33" s="860">
        <f t="shared" si="1"/>
        <v>20.65423728813559</v>
      </c>
      <c r="M33" s="861"/>
      <c r="N33" s="860"/>
      <c r="O33" s="861"/>
      <c r="P33" s="861"/>
      <c r="Q33" s="862"/>
      <c r="R33" s="863"/>
      <c r="S33" s="863"/>
      <c r="T33" s="864">
        <v>135.4</v>
      </c>
      <c r="U33" s="375"/>
      <c r="V33" s="374"/>
      <c r="W33" s="375"/>
      <c r="X33" s="247"/>
      <c r="Y33" s="373"/>
      <c r="Z33" s="373"/>
      <c r="AA33" s="373"/>
      <c r="AB33" s="373"/>
      <c r="AC33" s="175"/>
      <c r="AD33" s="175"/>
      <c r="AE33" s="175"/>
    </row>
    <row r="34" spans="1:31" ht="15" customHeight="1" x14ac:dyDescent="0.2">
      <c r="A34" s="708">
        <v>20</v>
      </c>
      <c r="B34" s="709">
        <v>41807</v>
      </c>
      <c r="C34" s="373"/>
      <c r="D34" s="710" t="s">
        <v>223</v>
      </c>
      <c r="E34" s="711" t="s">
        <v>156</v>
      </c>
      <c r="F34" s="247"/>
      <c r="G34" s="712">
        <v>6137</v>
      </c>
      <c r="H34" s="713">
        <v>6</v>
      </c>
      <c r="I34" s="713"/>
      <c r="J34" s="714" t="s">
        <v>1793</v>
      </c>
      <c r="K34" s="370">
        <f t="shared" si="0"/>
        <v>49.118644067796609</v>
      </c>
      <c r="L34" s="370">
        <f t="shared" si="1"/>
        <v>8.8413559322033848</v>
      </c>
      <c r="M34" s="369"/>
      <c r="N34" s="370"/>
      <c r="O34" s="369"/>
      <c r="P34" s="369"/>
      <c r="Q34" s="371"/>
      <c r="R34" s="372"/>
      <c r="S34" s="372"/>
      <c r="T34" s="717">
        <v>57.959999999999994</v>
      </c>
      <c r="U34" s="375"/>
      <c r="V34" s="374"/>
      <c r="W34" s="375"/>
      <c r="X34" s="247"/>
      <c r="Y34" s="373"/>
      <c r="Z34" s="373"/>
      <c r="AA34" s="373"/>
      <c r="AB34" s="373"/>
      <c r="AC34" s="175"/>
      <c r="AD34" s="175"/>
      <c r="AE34" s="175"/>
    </row>
    <row r="35" spans="1:31" ht="15" customHeight="1" x14ac:dyDescent="0.2">
      <c r="A35" s="708">
        <v>21</v>
      </c>
      <c r="B35" s="709">
        <v>41807</v>
      </c>
      <c r="C35" s="373"/>
      <c r="D35" s="710" t="s">
        <v>223</v>
      </c>
      <c r="E35" s="711" t="s">
        <v>156</v>
      </c>
      <c r="F35" s="247"/>
      <c r="G35" s="712">
        <v>4049</v>
      </c>
      <c r="H35" s="713">
        <v>6</v>
      </c>
      <c r="I35" s="713"/>
      <c r="J35" s="714" t="s">
        <v>1794</v>
      </c>
      <c r="K35" s="370">
        <f t="shared" si="0"/>
        <v>23.8135593220339</v>
      </c>
      <c r="L35" s="370">
        <f t="shared" si="1"/>
        <v>4.2864406779661017</v>
      </c>
      <c r="M35" s="369"/>
      <c r="N35" s="370"/>
      <c r="O35" s="369"/>
      <c r="P35" s="369"/>
      <c r="Q35" s="371"/>
      <c r="R35" s="372"/>
      <c r="S35" s="372"/>
      <c r="T35" s="717">
        <v>28.1</v>
      </c>
      <c r="U35" s="375"/>
      <c r="V35" s="374"/>
      <c r="W35" s="375"/>
      <c r="X35" s="247"/>
      <c r="Y35" s="373"/>
      <c r="Z35" s="373"/>
      <c r="AA35" s="373"/>
      <c r="AB35" s="373"/>
      <c r="AC35" s="175"/>
      <c r="AD35" s="175"/>
      <c r="AE35" s="175"/>
    </row>
    <row r="36" spans="1:31" ht="15" customHeight="1" x14ac:dyDescent="0.2">
      <c r="A36" s="708">
        <v>22</v>
      </c>
      <c r="B36" s="709">
        <v>41807</v>
      </c>
      <c r="C36" s="373"/>
      <c r="D36" s="710" t="s">
        <v>223</v>
      </c>
      <c r="E36" s="711" t="s">
        <v>156</v>
      </c>
      <c r="F36" s="247"/>
      <c r="G36" s="712">
        <v>1451</v>
      </c>
      <c r="H36" s="713">
        <v>6</v>
      </c>
      <c r="I36" s="713"/>
      <c r="J36" s="714" t="s">
        <v>1794</v>
      </c>
      <c r="K36" s="370">
        <f t="shared" si="0"/>
        <v>20</v>
      </c>
      <c r="L36" s="370">
        <f t="shared" si="1"/>
        <v>3.5999999999999979</v>
      </c>
      <c r="M36" s="369"/>
      <c r="N36" s="370"/>
      <c r="O36" s="369"/>
      <c r="P36" s="369"/>
      <c r="Q36" s="371"/>
      <c r="R36" s="372"/>
      <c r="S36" s="372"/>
      <c r="T36" s="717">
        <v>23.599999999999998</v>
      </c>
      <c r="U36" s="375"/>
      <c r="V36" s="374"/>
      <c r="W36" s="375"/>
      <c r="X36" s="247"/>
      <c r="Y36" s="373"/>
      <c r="Z36" s="373"/>
      <c r="AA36" s="373"/>
      <c r="AB36" s="373"/>
      <c r="AC36" s="175"/>
      <c r="AD36" s="175"/>
      <c r="AE36" s="175"/>
    </row>
    <row r="37" spans="1:31" ht="15" customHeight="1" x14ac:dyDescent="0.2">
      <c r="A37" s="708">
        <v>23</v>
      </c>
      <c r="B37" s="709">
        <v>41808</v>
      </c>
      <c r="C37" s="373"/>
      <c r="D37" s="710" t="s">
        <v>223</v>
      </c>
      <c r="E37" s="711" t="s">
        <v>156</v>
      </c>
      <c r="F37" s="247"/>
      <c r="G37" s="712">
        <v>22690</v>
      </c>
      <c r="H37" s="713">
        <v>6</v>
      </c>
      <c r="I37" s="713"/>
      <c r="J37" s="714" t="s">
        <v>1792</v>
      </c>
      <c r="K37" s="370">
        <f t="shared" si="0"/>
        <v>11.694915254237287</v>
      </c>
      <c r="L37" s="370">
        <f t="shared" si="1"/>
        <v>2.1050847457627118</v>
      </c>
      <c r="M37" s="369"/>
      <c r="N37" s="370"/>
      <c r="O37" s="369"/>
      <c r="P37" s="369"/>
      <c r="Q37" s="371"/>
      <c r="R37" s="372"/>
      <c r="S37" s="372"/>
      <c r="T37" s="717">
        <v>13.799999999999999</v>
      </c>
      <c r="U37" s="375"/>
      <c r="V37" s="374"/>
      <c r="W37" s="375"/>
      <c r="X37" s="247"/>
      <c r="Y37" s="373"/>
      <c r="Z37" s="373"/>
      <c r="AA37" s="373"/>
      <c r="AB37" s="373"/>
      <c r="AC37" s="175"/>
      <c r="AD37" s="175"/>
      <c r="AE37" s="175"/>
    </row>
    <row r="38" spans="1:31" ht="15" customHeight="1" x14ac:dyDescent="0.2">
      <c r="A38" s="708">
        <v>24</v>
      </c>
      <c r="B38" s="709">
        <v>41809</v>
      </c>
      <c r="C38" s="373"/>
      <c r="D38" s="710" t="s">
        <v>223</v>
      </c>
      <c r="E38" s="711" t="s">
        <v>156</v>
      </c>
      <c r="F38" s="247"/>
      <c r="G38" s="712">
        <v>20748</v>
      </c>
      <c r="H38" s="713">
        <v>6</v>
      </c>
      <c r="I38" s="713"/>
      <c r="J38" s="714" t="s">
        <v>1793</v>
      </c>
      <c r="K38" s="370">
        <f t="shared" si="0"/>
        <v>40.525423728813564</v>
      </c>
      <c r="L38" s="370">
        <f t="shared" si="1"/>
        <v>7.2945762711864361</v>
      </c>
      <c r="M38" s="369"/>
      <c r="N38" s="370"/>
      <c r="O38" s="369"/>
      <c r="P38" s="369"/>
      <c r="Q38" s="371"/>
      <c r="R38" s="372"/>
      <c r="S38" s="372"/>
      <c r="T38" s="717">
        <v>47.82</v>
      </c>
      <c r="U38" s="375"/>
      <c r="V38" s="374"/>
      <c r="W38" s="375"/>
      <c r="X38" s="247"/>
      <c r="Y38" s="373"/>
      <c r="Z38" s="373"/>
      <c r="AA38" s="373"/>
      <c r="AB38" s="373"/>
      <c r="AC38" s="175"/>
      <c r="AD38" s="175"/>
      <c r="AE38" s="175"/>
    </row>
    <row r="39" spans="1:31" ht="15" customHeight="1" x14ac:dyDescent="0.2">
      <c r="A39" s="708">
        <v>25</v>
      </c>
      <c r="B39" s="709">
        <v>41810</v>
      </c>
      <c r="C39" s="373"/>
      <c r="D39" s="710" t="s">
        <v>223</v>
      </c>
      <c r="E39" s="711" t="s">
        <v>156</v>
      </c>
      <c r="F39" s="247"/>
      <c r="G39" s="712">
        <v>28865</v>
      </c>
      <c r="H39" s="713">
        <v>6</v>
      </c>
      <c r="I39" s="713"/>
      <c r="J39" s="714" t="s">
        <v>1791</v>
      </c>
      <c r="K39" s="370">
        <f t="shared" si="0"/>
        <v>17.372881355932204</v>
      </c>
      <c r="L39" s="370">
        <f t="shared" si="1"/>
        <v>3.1271186440677958</v>
      </c>
      <c r="M39" s="369"/>
      <c r="N39" s="370"/>
      <c r="O39" s="369"/>
      <c r="P39" s="369"/>
      <c r="Q39" s="371"/>
      <c r="R39" s="372"/>
      <c r="S39" s="372"/>
      <c r="T39" s="717">
        <v>20.5</v>
      </c>
      <c r="U39" s="375"/>
      <c r="V39" s="374"/>
      <c r="W39" s="375"/>
      <c r="X39" s="247"/>
      <c r="Y39" s="373"/>
      <c r="Z39" s="373"/>
      <c r="AA39" s="373"/>
      <c r="AB39" s="373"/>
      <c r="AC39" s="175"/>
      <c r="AD39" s="175"/>
      <c r="AE39" s="175"/>
    </row>
    <row r="40" spans="1:31" ht="15" customHeight="1" x14ac:dyDescent="0.2">
      <c r="A40" s="708">
        <v>26</v>
      </c>
      <c r="B40" s="709">
        <v>41810</v>
      </c>
      <c r="C40" s="373"/>
      <c r="D40" s="710" t="s">
        <v>223</v>
      </c>
      <c r="E40" s="711" t="s">
        <v>156</v>
      </c>
      <c r="F40" s="247"/>
      <c r="G40" s="712">
        <v>18448</v>
      </c>
      <c r="H40" s="713">
        <v>6</v>
      </c>
      <c r="I40" s="713"/>
      <c r="J40" s="714" t="s">
        <v>1791</v>
      </c>
      <c r="K40" s="370">
        <f t="shared" si="0"/>
        <v>40.677966101694921</v>
      </c>
      <c r="L40" s="370">
        <f t="shared" si="1"/>
        <v>7.3220338983050794</v>
      </c>
      <c r="M40" s="369"/>
      <c r="N40" s="370"/>
      <c r="O40" s="369"/>
      <c r="P40" s="369"/>
      <c r="Q40" s="371"/>
      <c r="R40" s="372"/>
      <c r="S40" s="372"/>
      <c r="T40" s="717">
        <v>48</v>
      </c>
      <c r="U40" s="375"/>
      <c r="V40" s="374"/>
      <c r="W40" s="375"/>
      <c r="X40" s="247"/>
      <c r="Y40" s="373"/>
      <c r="Z40" s="373"/>
      <c r="AA40" s="373"/>
      <c r="AB40" s="373"/>
      <c r="AC40" s="175"/>
      <c r="AD40" s="175"/>
      <c r="AE40" s="175"/>
    </row>
    <row r="41" spans="1:31" ht="15" customHeight="1" x14ac:dyDescent="0.2">
      <c r="A41" s="708">
        <v>27</v>
      </c>
      <c r="B41" s="709">
        <v>41811</v>
      </c>
      <c r="C41" s="373"/>
      <c r="D41" s="710" t="s">
        <v>223</v>
      </c>
      <c r="E41" s="711" t="s">
        <v>156</v>
      </c>
      <c r="F41" s="247"/>
      <c r="G41" s="712">
        <v>9663</v>
      </c>
      <c r="H41" s="713">
        <v>6</v>
      </c>
      <c r="I41" s="713"/>
      <c r="J41" s="714" t="s">
        <v>1793</v>
      </c>
      <c r="K41" s="370">
        <f t="shared" si="0"/>
        <v>17.440677966101696</v>
      </c>
      <c r="L41" s="370">
        <f t="shared" si="1"/>
        <v>3.1393220338983028</v>
      </c>
      <c r="M41" s="369"/>
      <c r="N41" s="370"/>
      <c r="O41" s="369"/>
      <c r="P41" s="369"/>
      <c r="Q41" s="371"/>
      <c r="R41" s="372"/>
      <c r="S41" s="372"/>
      <c r="T41" s="717">
        <v>20.58</v>
      </c>
      <c r="U41" s="375"/>
      <c r="V41" s="374"/>
      <c r="W41" s="375"/>
      <c r="X41" s="247"/>
      <c r="Y41" s="373"/>
      <c r="Z41" s="373"/>
      <c r="AA41" s="373"/>
      <c r="AB41" s="373"/>
      <c r="AC41" s="175"/>
      <c r="AD41" s="175"/>
      <c r="AE41" s="175"/>
    </row>
    <row r="42" spans="1:31" ht="15" customHeight="1" x14ac:dyDescent="0.2">
      <c r="A42" s="708">
        <v>28</v>
      </c>
      <c r="B42" s="709">
        <v>41813</v>
      </c>
      <c r="C42" s="373"/>
      <c r="D42" s="710" t="s">
        <v>223</v>
      </c>
      <c r="E42" s="711" t="s">
        <v>156</v>
      </c>
      <c r="F42" s="247"/>
      <c r="G42" s="712">
        <v>15151</v>
      </c>
      <c r="H42" s="713">
        <v>6</v>
      </c>
      <c r="I42" s="713"/>
      <c r="J42" s="714" t="s">
        <v>1792</v>
      </c>
      <c r="K42" s="370">
        <f t="shared" si="0"/>
        <v>14.237288135593218</v>
      </c>
      <c r="L42" s="370">
        <f t="shared" si="1"/>
        <v>2.5627118644067792</v>
      </c>
      <c r="M42" s="369"/>
      <c r="N42" s="370"/>
      <c r="O42" s="369"/>
      <c r="P42" s="369"/>
      <c r="Q42" s="371"/>
      <c r="R42" s="372"/>
      <c r="S42" s="372"/>
      <c r="T42" s="717">
        <v>16.799999999999997</v>
      </c>
      <c r="U42" s="375"/>
      <c r="V42" s="374"/>
      <c r="W42" s="375"/>
      <c r="X42" s="247"/>
      <c r="Y42" s="373"/>
      <c r="Z42" s="373"/>
      <c r="AA42" s="373"/>
      <c r="AB42" s="373"/>
      <c r="AC42" s="175"/>
      <c r="AD42" s="175"/>
      <c r="AE42" s="175"/>
    </row>
    <row r="43" spans="1:31" ht="15" customHeight="1" x14ac:dyDescent="0.2">
      <c r="A43" s="708">
        <v>29</v>
      </c>
      <c r="B43" s="709">
        <v>41813</v>
      </c>
      <c r="C43" s="373"/>
      <c r="D43" s="710" t="s">
        <v>223</v>
      </c>
      <c r="E43" s="711" t="s">
        <v>156</v>
      </c>
      <c r="F43" s="247"/>
      <c r="G43" s="712">
        <v>17047</v>
      </c>
      <c r="H43" s="713">
        <v>6</v>
      </c>
      <c r="I43" s="713"/>
      <c r="J43" s="714" t="s">
        <v>1793</v>
      </c>
      <c r="K43" s="370">
        <f t="shared" si="0"/>
        <v>36.864406779661017</v>
      </c>
      <c r="L43" s="370">
        <f t="shared" si="1"/>
        <v>6.6355932203389827</v>
      </c>
      <c r="M43" s="369"/>
      <c r="N43" s="370"/>
      <c r="O43" s="369"/>
      <c r="P43" s="369"/>
      <c r="Q43" s="371"/>
      <c r="R43" s="372"/>
      <c r="S43" s="372"/>
      <c r="T43" s="717">
        <v>43.5</v>
      </c>
      <c r="U43" s="375"/>
      <c r="V43" s="374"/>
      <c r="W43" s="375"/>
      <c r="X43" s="247"/>
      <c r="Y43" s="373"/>
      <c r="Z43" s="373"/>
      <c r="AA43" s="373"/>
      <c r="AB43" s="373"/>
      <c r="AC43" s="175"/>
      <c r="AD43" s="175"/>
      <c r="AE43" s="175"/>
    </row>
    <row r="44" spans="1:31" ht="15" customHeight="1" x14ac:dyDescent="0.2">
      <c r="A44" s="708">
        <v>30</v>
      </c>
      <c r="B44" s="709">
        <v>41814</v>
      </c>
      <c r="C44" s="373"/>
      <c r="D44" s="710" t="s">
        <v>223</v>
      </c>
      <c r="E44" s="711" t="s">
        <v>156</v>
      </c>
      <c r="F44" s="247"/>
      <c r="G44" s="712">
        <v>1051</v>
      </c>
      <c r="H44" s="713">
        <v>6</v>
      </c>
      <c r="I44" s="713"/>
      <c r="J44" s="714" t="s">
        <v>1792</v>
      </c>
      <c r="K44" s="370">
        <f t="shared" si="0"/>
        <v>44.96610169491526</v>
      </c>
      <c r="L44" s="370">
        <f t="shared" si="1"/>
        <v>8.0938983050847426</v>
      </c>
      <c r="M44" s="369"/>
      <c r="N44" s="370"/>
      <c r="O44" s="369"/>
      <c r="P44" s="369"/>
      <c r="Q44" s="371"/>
      <c r="R44" s="372"/>
      <c r="S44" s="372"/>
      <c r="T44" s="717">
        <v>53.06</v>
      </c>
      <c r="U44" s="375"/>
      <c r="V44" s="374"/>
      <c r="W44" s="375"/>
      <c r="X44" s="247"/>
      <c r="Y44" s="373"/>
      <c r="Z44" s="373"/>
      <c r="AA44" s="373"/>
      <c r="AB44" s="373"/>
      <c r="AC44" s="175"/>
      <c r="AD44" s="175"/>
      <c r="AE44" s="175"/>
    </row>
    <row r="45" spans="1:31" ht="15" customHeight="1" x14ac:dyDescent="0.2">
      <c r="A45" s="708">
        <v>31</v>
      </c>
      <c r="B45" s="709">
        <v>41814</v>
      </c>
      <c r="C45" s="373"/>
      <c r="D45" s="710" t="s">
        <v>223</v>
      </c>
      <c r="E45" s="711" t="s">
        <v>156</v>
      </c>
      <c r="F45" s="247"/>
      <c r="G45" s="712">
        <v>16211</v>
      </c>
      <c r="H45" s="713">
        <v>6</v>
      </c>
      <c r="I45" s="713"/>
      <c r="J45" s="714" t="s">
        <v>1793</v>
      </c>
      <c r="K45" s="370">
        <f t="shared" si="0"/>
        <v>18.98305084745763</v>
      </c>
      <c r="L45" s="370">
        <f t="shared" si="1"/>
        <v>3.4169491525423723</v>
      </c>
      <c r="M45" s="369"/>
      <c r="N45" s="370"/>
      <c r="O45" s="369"/>
      <c r="P45" s="369"/>
      <c r="Q45" s="371"/>
      <c r="R45" s="372"/>
      <c r="S45" s="372"/>
      <c r="T45" s="717">
        <v>22.400000000000002</v>
      </c>
      <c r="U45" s="375"/>
      <c r="V45" s="374"/>
      <c r="W45" s="375"/>
      <c r="X45" s="247"/>
      <c r="Y45" s="373"/>
      <c r="Z45" s="373"/>
      <c r="AA45" s="373"/>
      <c r="AB45" s="373"/>
      <c r="AC45" s="175"/>
      <c r="AD45" s="175"/>
      <c r="AE45" s="175"/>
    </row>
    <row r="46" spans="1:31" ht="15" customHeight="1" x14ac:dyDescent="0.2">
      <c r="A46" s="708">
        <v>32</v>
      </c>
      <c r="B46" s="709">
        <v>41815</v>
      </c>
      <c r="C46" s="373"/>
      <c r="D46" s="710" t="s">
        <v>223</v>
      </c>
      <c r="E46" s="711" t="s">
        <v>156</v>
      </c>
      <c r="F46" s="247"/>
      <c r="G46" s="712">
        <v>19098</v>
      </c>
      <c r="H46" s="713">
        <v>6</v>
      </c>
      <c r="I46" s="713"/>
      <c r="J46" s="714" t="s">
        <v>1791</v>
      </c>
      <c r="K46" s="370">
        <f t="shared" si="0"/>
        <v>49.152542372881356</v>
      </c>
      <c r="L46" s="370">
        <f t="shared" si="1"/>
        <v>8.8474576271186436</v>
      </c>
      <c r="M46" s="369"/>
      <c r="N46" s="370"/>
      <c r="O46" s="369"/>
      <c r="P46" s="369"/>
      <c r="Q46" s="371"/>
      <c r="R46" s="372"/>
      <c r="S46" s="372"/>
      <c r="T46" s="717">
        <v>58</v>
      </c>
      <c r="U46" s="375"/>
      <c r="V46" s="374"/>
      <c r="W46" s="375"/>
      <c r="X46" s="247"/>
      <c r="Y46" s="373"/>
      <c r="Z46" s="373"/>
      <c r="AA46" s="373"/>
      <c r="AB46" s="373"/>
      <c r="AC46" s="175"/>
      <c r="AD46" s="175"/>
      <c r="AE46" s="175"/>
    </row>
    <row r="47" spans="1:31" ht="15" customHeight="1" x14ac:dyDescent="0.2">
      <c r="A47" s="708">
        <v>33</v>
      </c>
      <c r="B47" s="709">
        <v>41816</v>
      </c>
      <c r="C47" s="373"/>
      <c r="D47" s="710" t="s">
        <v>223</v>
      </c>
      <c r="E47" s="711" t="s">
        <v>156</v>
      </c>
      <c r="F47" s="247"/>
      <c r="G47" s="712">
        <v>1705</v>
      </c>
      <c r="H47" s="713">
        <v>6</v>
      </c>
      <c r="I47" s="713"/>
      <c r="J47" s="714" t="s">
        <v>1791</v>
      </c>
      <c r="K47" s="370">
        <f t="shared" si="0"/>
        <v>70.254237288135599</v>
      </c>
      <c r="L47" s="370">
        <f t="shared" si="1"/>
        <v>12.645762711864407</v>
      </c>
      <c r="M47" s="369"/>
      <c r="N47" s="370"/>
      <c r="O47" s="369"/>
      <c r="P47" s="369"/>
      <c r="Q47" s="371"/>
      <c r="R47" s="372"/>
      <c r="S47" s="372"/>
      <c r="T47" s="717">
        <v>82.9</v>
      </c>
      <c r="U47" s="375"/>
      <c r="V47" s="374"/>
      <c r="W47" s="375"/>
      <c r="X47" s="247"/>
      <c r="Y47" s="373"/>
      <c r="Z47" s="373"/>
      <c r="AA47" s="373"/>
      <c r="AB47" s="373"/>
      <c r="AC47" s="175"/>
      <c r="AD47" s="175"/>
      <c r="AE47" s="175"/>
    </row>
    <row r="48" spans="1:31" ht="15" customHeight="1" x14ac:dyDescent="0.2">
      <c r="A48" s="708">
        <v>34</v>
      </c>
      <c r="B48" s="709">
        <v>41817</v>
      </c>
      <c r="C48" s="373"/>
      <c r="D48" s="710" t="s">
        <v>223</v>
      </c>
      <c r="E48" s="711" t="s">
        <v>156</v>
      </c>
      <c r="F48" s="247"/>
      <c r="G48" s="712">
        <v>15613</v>
      </c>
      <c r="H48" s="713">
        <v>6</v>
      </c>
      <c r="I48" s="713"/>
      <c r="J48" s="714" t="s">
        <v>1793</v>
      </c>
      <c r="K48" s="370">
        <f t="shared" si="0"/>
        <v>38.813559322033896</v>
      </c>
      <c r="L48" s="370">
        <f t="shared" si="1"/>
        <v>6.986440677966101</v>
      </c>
      <c r="M48" s="369"/>
      <c r="N48" s="370"/>
      <c r="O48" s="369"/>
      <c r="P48" s="369"/>
      <c r="Q48" s="371"/>
      <c r="R48" s="372"/>
      <c r="S48" s="372"/>
      <c r="T48" s="717">
        <v>45.8</v>
      </c>
      <c r="U48" s="375"/>
      <c r="V48" s="374"/>
      <c r="W48" s="375"/>
      <c r="X48" s="247"/>
      <c r="Y48" s="373"/>
      <c r="Z48" s="373"/>
      <c r="AA48" s="373"/>
      <c r="AB48" s="373"/>
      <c r="AC48" s="175"/>
      <c r="AD48" s="175"/>
      <c r="AE48" s="175"/>
    </row>
    <row r="49" spans="1:31" ht="15" customHeight="1" x14ac:dyDescent="0.2">
      <c r="A49" s="708">
        <v>35</v>
      </c>
      <c r="B49" s="709">
        <v>41818</v>
      </c>
      <c r="C49" s="373"/>
      <c r="D49" s="710" t="s">
        <v>223</v>
      </c>
      <c r="E49" s="711" t="s">
        <v>156</v>
      </c>
      <c r="F49" s="247"/>
      <c r="G49" s="712">
        <v>12696</v>
      </c>
      <c r="H49" s="713">
        <v>6</v>
      </c>
      <c r="I49" s="713"/>
      <c r="J49" s="714" t="s">
        <v>1792</v>
      </c>
      <c r="K49" s="370">
        <f t="shared" si="0"/>
        <v>86.016949152542381</v>
      </c>
      <c r="L49" s="370">
        <f t="shared" si="1"/>
        <v>15.483050847457619</v>
      </c>
      <c r="M49" s="369"/>
      <c r="N49" s="370"/>
      <c r="O49" s="369"/>
      <c r="P49" s="369"/>
      <c r="Q49" s="371"/>
      <c r="R49" s="372"/>
      <c r="S49" s="372"/>
      <c r="T49" s="717">
        <v>101.5</v>
      </c>
      <c r="U49" s="375"/>
      <c r="V49" s="374"/>
      <c r="W49" s="375"/>
      <c r="X49" s="247"/>
      <c r="Y49" s="373"/>
      <c r="Z49" s="373"/>
      <c r="AA49" s="373"/>
      <c r="AB49" s="373"/>
      <c r="AC49" s="175"/>
      <c r="AD49" s="175"/>
      <c r="AE49" s="175"/>
    </row>
    <row r="50" spans="1:31" ht="15" customHeight="1" x14ac:dyDescent="0.2">
      <c r="A50" s="708">
        <v>36</v>
      </c>
      <c r="B50" s="709">
        <v>41757</v>
      </c>
      <c r="C50" s="373"/>
      <c r="D50" s="710" t="s">
        <v>223</v>
      </c>
      <c r="E50" s="711" t="s">
        <v>156</v>
      </c>
      <c r="F50" s="247"/>
      <c r="G50" s="712">
        <v>9237</v>
      </c>
      <c r="H50" s="713">
        <v>6</v>
      </c>
      <c r="I50" s="713"/>
      <c r="J50" s="714" t="s">
        <v>1793</v>
      </c>
      <c r="K50" s="370">
        <f t="shared" si="0"/>
        <v>82.881355932203391</v>
      </c>
      <c r="L50" s="370">
        <f t="shared" si="1"/>
        <v>14.918644067796606</v>
      </c>
      <c r="M50" s="369"/>
      <c r="N50" s="370"/>
      <c r="O50" s="369"/>
      <c r="P50" s="369"/>
      <c r="Q50" s="371"/>
      <c r="R50" s="372"/>
      <c r="S50" s="372"/>
      <c r="T50" s="717">
        <v>97.8</v>
      </c>
      <c r="U50" s="375"/>
      <c r="V50" s="374"/>
      <c r="W50" s="375"/>
      <c r="X50" s="247"/>
      <c r="Y50" s="373"/>
      <c r="Z50" s="373"/>
      <c r="AA50" s="373"/>
      <c r="AB50" s="373"/>
      <c r="AC50" s="175"/>
      <c r="AD50" s="175"/>
      <c r="AE50" s="175"/>
    </row>
    <row r="51" spans="1:31" ht="15" customHeight="1" x14ac:dyDescent="0.2">
      <c r="A51" s="708">
        <v>37</v>
      </c>
      <c r="B51" s="709">
        <v>41820</v>
      </c>
      <c r="C51" s="373"/>
      <c r="D51" s="710" t="s">
        <v>223</v>
      </c>
      <c r="E51" s="711" t="s">
        <v>156</v>
      </c>
      <c r="F51" s="247"/>
      <c r="G51" s="712">
        <v>21576</v>
      </c>
      <c r="H51" s="713">
        <v>6</v>
      </c>
      <c r="I51" s="713"/>
      <c r="J51" s="714" t="s">
        <v>1791</v>
      </c>
      <c r="K51" s="370">
        <f t="shared" si="0"/>
        <v>74.203389830508485</v>
      </c>
      <c r="L51" s="370">
        <f t="shared" si="1"/>
        <v>13.356610169491518</v>
      </c>
      <c r="M51" s="369"/>
      <c r="N51" s="370"/>
      <c r="O51" s="369"/>
      <c r="P51" s="369"/>
      <c r="Q51" s="371"/>
      <c r="R51" s="372"/>
      <c r="S51" s="372"/>
      <c r="T51" s="717">
        <v>87.56</v>
      </c>
      <c r="U51" s="375"/>
      <c r="V51" s="374"/>
      <c r="W51" s="375"/>
      <c r="X51" s="247"/>
      <c r="Y51" s="373"/>
      <c r="Z51" s="373"/>
      <c r="AA51" s="373"/>
      <c r="AB51" s="373"/>
      <c r="AC51" s="175"/>
      <c r="AD51" s="175"/>
      <c r="AE51" s="175"/>
    </row>
    <row r="52" spans="1:31" ht="15" customHeight="1" x14ac:dyDescent="0.2">
      <c r="A52" s="708">
        <v>38</v>
      </c>
      <c r="B52" s="709">
        <v>41820</v>
      </c>
      <c r="C52" s="373"/>
      <c r="D52" s="710" t="s">
        <v>223</v>
      </c>
      <c r="E52" s="711" t="s">
        <v>156</v>
      </c>
      <c r="F52" s="247"/>
      <c r="G52" s="712">
        <v>8691</v>
      </c>
      <c r="H52" s="713">
        <v>6</v>
      </c>
      <c r="I52" s="713"/>
      <c r="J52" s="714" t="s">
        <v>1793</v>
      </c>
      <c r="K52" s="370">
        <f t="shared" si="0"/>
        <v>80.254237288135599</v>
      </c>
      <c r="L52" s="370">
        <f t="shared" si="1"/>
        <v>14.445762711864404</v>
      </c>
      <c r="M52" s="369"/>
      <c r="N52" s="370"/>
      <c r="O52" s="369"/>
      <c r="P52" s="369"/>
      <c r="Q52" s="371"/>
      <c r="R52" s="372"/>
      <c r="S52" s="372"/>
      <c r="T52" s="717">
        <v>94.7</v>
      </c>
      <c r="U52" s="375"/>
      <c r="V52" s="374"/>
      <c r="W52" s="375"/>
      <c r="X52" s="247"/>
      <c r="Y52" s="373"/>
      <c r="Z52" s="373"/>
      <c r="AA52" s="373"/>
      <c r="AB52" s="373"/>
      <c r="AC52" s="175"/>
      <c r="AD52" s="175"/>
      <c r="AE52" s="175"/>
    </row>
    <row r="53" spans="1:31" ht="15" customHeight="1" x14ac:dyDescent="0.2">
      <c r="A53" s="376"/>
      <c r="B53" s="377"/>
      <c r="C53" s="377"/>
      <c r="D53" s="378"/>
      <c r="E53" s="378"/>
      <c r="F53" s="377"/>
      <c r="G53" s="377"/>
      <c r="H53" s="377"/>
      <c r="I53" s="377"/>
      <c r="J53" s="379" t="s">
        <v>1314</v>
      </c>
      <c r="K53" s="719">
        <f>SUM(K15:K52)</f>
        <v>1705.2288135593219</v>
      </c>
      <c r="L53" s="719">
        <f>K53*0.18</f>
        <v>306.94118644067794</v>
      </c>
      <c r="M53" s="720"/>
      <c r="N53" s="720"/>
      <c r="O53" s="721"/>
      <c r="P53" s="721"/>
      <c r="Q53" s="721"/>
      <c r="R53" s="722"/>
      <c r="S53" s="722"/>
      <c r="T53" s="723">
        <f>SUM(T15:T52)</f>
        <v>2012.1699999999996</v>
      </c>
      <c r="U53" s="377"/>
      <c r="V53" s="377"/>
      <c r="W53" s="238"/>
      <c r="X53" s="238"/>
      <c r="Y53" s="238"/>
      <c r="Z53" s="238"/>
      <c r="AA53" s="238"/>
      <c r="AB53" s="238"/>
      <c r="AC53" s="175"/>
      <c r="AD53" s="175"/>
      <c r="AE53" s="175"/>
    </row>
  </sheetData>
  <mergeCells count="17">
    <mergeCell ref="V8:W8"/>
    <mergeCell ref="Y8:AB8"/>
    <mergeCell ref="H9:J9"/>
    <mergeCell ref="K9:L9"/>
    <mergeCell ref="M9:N9"/>
    <mergeCell ref="O9:P9"/>
    <mergeCell ref="V9:W9"/>
    <mergeCell ref="Y9:AB9"/>
    <mergeCell ref="B8:B14"/>
    <mergeCell ref="H10:I10"/>
    <mergeCell ref="Q8:Q14"/>
    <mergeCell ref="R8:R14"/>
    <mergeCell ref="U8:U14"/>
    <mergeCell ref="H8:J8"/>
    <mergeCell ref="K8:L8"/>
    <mergeCell ref="M8:N8"/>
    <mergeCell ref="O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opLeftCell="A26" workbookViewId="0">
      <pane xSplit="2" topLeftCell="J1" activePane="topRight" state="frozen"/>
      <selection pane="topRight" activeCell="Q43" sqref="Q43"/>
    </sheetView>
  </sheetViews>
  <sheetFormatPr baseColWidth="10" defaultRowHeight="12.75" x14ac:dyDescent="0.2"/>
  <cols>
    <col min="1" max="1" width="9.7109375" style="835" customWidth="1"/>
    <col min="2" max="2" width="12.5703125" style="252" customWidth="1"/>
    <col min="3" max="3" width="10.85546875" customWidth="1"/>
    <col min="4" max="4" width="8.5703125" customWidth="1"/>
    <col min="5" max="5" width="10.85546875" customWidth="1"/>
    <col min="7" max="7" width="8.5703125" customWidth="1"/>
    <col min="8" max="8" width="12.85546875" customWidth="1"/>
    <col min="9" max="9" width="34.7109375" customWidth="1"/>
    <col min="15" max="15" width="11.42578125" style="1"/>
    <col min="17" max="17" width="11.42578125" style="252"/>
    <col min="24" max="24" width="20.5703125" customWidth="1"/>
    <col min="26" max="26" width="12.28515625" bestFit="1" customWidth="1"/>
  </cols>
  <sheetData>
    <row r="1" spans="1:38" x14ac:dyDescent="0.2">
      <c r="A1" s="831" t="s">
        <v>1219</v>
      </c>
      <c r="B1" s="237"/>
      <c r="C1" s="237"/>
      <c r="D1" s="238"/>
      <c r="E1" s="237"/>
      <c r="F1" s="237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7"/>
      <c r="R1" s="238"/>
      <c r="S1" s="238"/>
      <c r="T1" s="238"/>
      <c r="U1" s="238"/>
      <c r="V1" s="238"/>
      <c r="W1" s="238"/>
    </row>
    <row r="2" spans="1:38" x14ac:dyDescent="0.2">
      <c r="A2" s="831"/>
      <c r="B2" s="237"/>
      <c r="C2" s="237"/>
      <c r="D2" s="238"/>
      <c r="E2" s="237"/>
      <c r="F2" s="237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7"/>
      <c r="R2" s="238"/>
      <c r="S2" s="238"/>
      <c r="T2" s="238"/>
      <c r="U2" s="238"/>
      <c r="V2" s="238"/>
      <c r="W2" s="238"/>
    </row>
    <row r="3" spans="1:38" x14ac:dyDescent="0.2">
      <c r="A3" s="831" t="s">
        <v>1220</v>
      </c>
      <c r="B3" s="506">
        <v>40909</v>
      </c>
      <c r="C3" s="237"/>
      <c r="D3" s="239"/>
      <c r="E3" s="237"/>
      <c r="F3" s="237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839"/>
      <c r="R3" s="239"/>
      <c r="S3" s="239"/>
      <c r="T3" s="239"/>
      <c r="U3" s="239"/>
      <c r="V3" s="239"/>
      <c r="W3" s="239"/>
    </row>
    <row r="4" spans="1:38" x14ac:dyDescent="0.2">
      <c r="A4" s="831" t="s">
        <v>94</v>
      </c>
      <c r="B4" s="360">
        <v>20337891237</v>
      </c>
      <c r="C4" s="237"/>
      <c r="D4" s="238"/>
      <c r="E4" s="237"/>
      <c r="F4" s="237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7"/>
      <c r="R4" s="238"/>
      <c r="S4" s="238"/>
      <c r="T4" s="238"/>
      <c r="U4" s="238"/>
      <c r="V4" s="238"/>
      <c r="W4" s="238"/>
    </row>
    <row r="5" spans="1:38" x14ac:dyDescent="0.2">
      <c r="A5" s="831" t="s">
        <v>95</v>
      </c>
      <c r="B5" s="237"/>
      <c r="C5" s="237"/>
      <c r="D5" s="238"/>
      <c r="E5" s="237"/>
      <c r="F5" s="357" t="s">
        <v>1870</v>
      </c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7"/>
      <c r="R5" s="238"/>
      <c r="S5" s="238"/>
      <c r="T5" s="238"/>
      <c r="U5" s="238"/>
      <c r="V5" s="238"/>
      <c r="W5" s="238"/>
    </row>
    <row r="6" spans="1:38" x14ac:dyDescent="0.2">
      <c r="A6" s="832"/>
      <c r="B6" s="8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840"/>
      <c r="R6" s="238"/>
      <c r="S6" s="238"/>
      <c r="T6" s="238"/>
      <c r="U6" s="238"/>
      <c r="V6" s="238"/>
      <c r="W6" s="238"/>
    </row>
    <row r="7" spans="1:38" ht="12.75" customHeight="1" x14ac:dyDescent="0.2">
      <c r="A7" s="1016" t="s">
        <v>1221</v>
      </c>
      <c r="B7" s="1019" t="s">
        <v>1222</v>
      </c>
      <c r="C7" s="1019" t="s">
        <v>1223</v>
      </c>
      <c r="D7" s="1022" t="s">
        <v>1224</v>
      </c>
      <c r="E7" s="1023"/>
      <c r="F7" s="1024"/>
      <c r="G7" s="1022" t="s">
        <v>1225</v>
      </c>
      <c r="H7" s="1023"/>
      <c r="I7" s="1024"/>
      <c r="J7" s="1013" t="s">
        <v>1226</v>
      </c>
      <c r="K7" s="1013" t="s">
        <v>1227</v>
      </c>
      <c r="L7" s="1030" t="s">
        <v>1228</v>
      </c>
      <c r="M7" s="1030"/>
      <c r="N7" s="1024" t="s">
        <v>1229</v>
      </c>
      <c r="O7" s="1013" t="s">
        <v>1230</v>
      </c>
      <c r="P7" s="1013" t="s">
        <v>1231</v>
      </c>
      <c r="Q7" s="1013" t="s">
        <v>1232</v>
      </c>
      <c r="R7" s="1013" t="s">
        <v>1233</v>
      </c>
      <c r="S7" s="1022" t="s">
        <v>1234</v>
      </c>
      <c r="T7" s="1023"/>
      <c r="U7" s="1023"/>
      <c r="V7" s="1024"/>
      <c r="W7" s="241"/>
    </row>
    <row r="8" spans="1:38" x14ac:dyDescent="0.2">
      <c r="A8" s="1017"/>
      <c r="B8" s="1020"/>
      <c r="C8" s="1020"/>
      <c r="D8" s="1025"/>
      <c r="E8" s="1026"/>
      <c r="F8" s="1027"/>
      <c r="G8" s="1025"/>
      <c r="H8" s="1026"/>
      <c r="I8" s="1027"/>
      <c r="J8" s="1014"/>
      <c r="K8" s="1014"/>
      <c r="L8" s="1030"/>
      <c r="M8" s="1030"/>
      <c r="N8" s="1031"/>
      <c r="O8" s="1014"/>
      <c r="P8" s="1014"/>
      <c r="Q8" s="1014"/>
      <c r="R8" s="1014"/>
      <c r="S8" s="1025"/>
      <c r="T8" s="1026"/>
      <c r="U8" s="1026"/>
      <c r="V8" s="1027"/>
      <c r="W8" s="241"/>
    </row>
    <row r="9" spans="1:38" ht="12.75" customHeight="1" x14ac:dyDescent="0.2">
      <c r="A9" s="1017"/>
      <c r="B9" s="1020"/>
      <c r="C9" s="1020"/>
      <c r="D9" s="1013" t="s">
        <v>1235</v>
      </c>
      <c r="E9" s="1013" t="s">
        <v>1236</v>
      </c>
      <c r="F9" s="1013" t="s">
        <v>1237</v>
      </c>
      <c r="G9" s="1028" t="s">
        <v>1238</v>
      </c>
      <c r="H9" s="1029"/>
      <c r="I9" s="1013" t="s">
        <v>1239</v>
      </c>
      <c r="J9" s="1014"/>
      <c r="K9" s="1014"/>
      <c r="L9" s="1013" t="s">
        <v>1240</v>
      </c>
      <c r="M9" s="1013" t="s">
        <v>1241</v>
      </c>
      <c r="N9" s="1031"/>
      <c r="O9" s="1014"/>
      <c r="P9" s="1014"/>
      <c r="Q9" s="1014"/>
      <c r="R9" s="1014"/>
      <c r="S9" s="1013" t="s">
        <v>1242</v>
      </c>
      <c r="T9" s="1013" t="s">
        <v>1235</v>
      </c>
      <c r="U9" s="1013" t="s">
        <v>1243</v>
      </c>
      <c r="V9" s="1013" t="s">
        <v>1244</v>
      </c>
      <c r="W9" s="241"/>
    </row>
    <row r="10" spans="1:38" ht="12.75" customHeight="1" thickBot="1" x14ac:dyDescent="0.25">
      <c r="A10" s="1017"/>
      <c r="B10" s="1020"/>
      <c r="C10" s="1020"/>
      <c r="D10" s="1014"/>
      <c r="E10" s="1014"/>
      <c r="F10" s="1014"/>
      <c r="G10" s="1013" t="s">
        <v>1245</v>
      </c>
      <c r="H10" s="1013" t="s">
        <v>1237</v>
      </c>
      <c r="I10" s="1014"/>
      <c r="J10" s="1014"/>
      <c r="K10" s="1014"/>
      <c r="L10" s="1014"/>
      <c r="M10" s="1014"/>
      <c r="N10" s="1031"/>
      <c r="O10" s="1014"/>
      <c r="P10" s="1014"/>
      <c r="Q10" s="1014"/>
      <c r="R10" s="1014"/>
      <c r="S10" s="1014"/>
      <c r="T10" s="1014"/>
      <c r="U10" s="1014"/>
      <c r="V10" s="1014"/>
      <c r="W10" s="239"/>
    </row>
    <row r="11" spans="1:38" ht="27.75" customHeight="1" x14ac:dyDescent="0.2">
      <c r="A11" s="1018"/>
      <c r="B11" s="1021"/>
      <c r="C11" s="1021"/>
      <c r="D11" s="1015"/>
      <c r="E11" s="1015"/>
      <c r="F11" s="1015"/>
      <c r="G11" s="1015"/>
      <c r="H11" s="1015"/>
      <c r="I11" s="1015"/>
      <c r="J11" s="1015"/>
      <c r="K11" s="1015"/>
      <c r="L11" s="1015"/>
      <c r="M11" s="1015"/>
      <c r="N11" s="1027"/>
      <c r="O11" s="1015"/>
      <c r="P11" s="1015"/>
      <c r="Q11" s="1015"/>
      <c r="R11" s="1015"/>
      <c r="S11" s="1015"/>
      <c r="T11" s="1015"/>
      <c r="U11" s="1015"/>
      <c r="V11" s="1015"/>
      <c r="W11" s="239"/>
      <c r="X11" s="818" t="s">
        <v>1871</v>
      </c>
      <c r="Y11" s="819" t="s">
        <v>1872</v>
      </c>
      <c r="Z11" t="s">
        <v>1935</v>
      </c>
      <c r="AA11" t="s">
        <v>1873</v>
      </c>
      <c r="AC11" s="818" t="s">
        <v>1871</v>
      </c>
      <c r="AD11" s="819" t="s">
        <v>1872</v>
      </c>
      <c r="AE11" t="s">
        <v>1873</v>
      </c>
      <c r="AH11" s="818" t="s">
        <v>1871</v>
      </c>
      <c r="AJ11" t="s">
        <v>1873</v>
      </c>
    </row>
    <row r="12" spans="1:38" ht="15" x14ac:dyDescent="0.2">
      <c r="A12" s="830">
        <v>1</v>
      </c>
      <c r="B12" s="846">
        <v>41792</v>
      </c>
      <c r="C12" s="836">
        <v>43311</v>
      </c>
      <c r="D12" s="820" t="s">
        <v>223</v>
      </c>
      <c r="E12" s="380" t="s">
        <v>156</v>
      </c>
      <c r="F12" s="843">
        <v>1</v>
      </c>
      <c r="G12" s="820" t="s">
        <v>1448</v>
      </c>
      <c r="H12" s="821" t="e">
        <f>#REF!</f>
        <v>#REF!</v>
      </c>
      <c r="I12" s="822" t="s">
        <v>1874</v>
      </c>
      <c r="J12" s="381"/>
      <c r="K12" s="381">
        <f t="shared" ref="K12:K42" si="0">Q12/1.18</f>
        <v>17.288135593220339</v>
      </c>
      <c r="L12" s="381"/>
      <c r="M12" s="381"/>
      <c r="N12" s="382"/>
      <c r="O12" s="842">
        <f t="shared" ref="O12:O17" si="1">Q12-K12</f>
        <v>3.1118644067796595</v>
      </c>
      <c r="P12" s="381"/>
      <c r="Q12" s="845">
        <v>20.399999999999999</v>
      </c>
      <c r="R12" s="242"/>
      <c r="S12" s="242"/>
      <c r="T12" s="242"/>
      <c r="U12" s="242"/>
      <c r="V12" s="242"/>
      <c r="W12" s="239"/>
      <c r="X12" s="823" t="s">
        <v>1875</v>
      </c>
      <c r="Y12" s="824">
        <v>1.2</v>
      </c>
      <c r="Z12">
        <f t="shared" ref="Z12:Z42" si="2">Y12*AA12</f>
        <v>7.1999999999999993</v>
      </c>
      <c r="AA12">
        <v>6</v>
      </c>
      <c r="AC12" s="823" t="s">
        <v>1876</v>
      </c>
      <c r="AD12" s="824">
        <v>0.5</v>
      </c>
      <c r="AE12">
        <v>6</v>
      </c>
      <c r="AF12">
        <v>6</v>
      </c>
      <c r="AG12">
        <f t="shared" ref="AG12:AG42" si="3">Z12+AF12</f>
        <v>13.2</v>
      </c>
      <c r="AH12" s="823" t="s">
        <v>1876</v>
      </c>
      <c r="AI12" s="824">
        <v>0.5</v>
      </c>
      <c r="AJ12">
        <v>5</v>
      </c>
      <c r="AK12">
        <f>$Z$12+$AG$12</f>
        <v>20.399999999999999</v>
      </c>
      <c r="AL12">
        <v>20.399999999999999</v>
      </c>
    </row>
    <row r="13" spans="1:38" ht="15" x14ac:dyDescent="0.2">
      <c r="A13" s="830">
        <v>2</v>
      </c>
      <c r="B13" s="846">
        <v>41793</v>
      </c>
      <c r="C13" s="836">
        <v>42215</v>
      </c>
      <c r="D13" s="820" t="s">
        <v>223</v>
      </c>
      <c r="E13" s="380" t="s">
        <v>156</v>
      </c>
      <c r="F13" s="843">
        <v>2</v>
      </c>
      <c r="G13" s="820" t="s">
        <v>1448</v>
      </c>
      <c r="H13" s="821">
        <v>70029159</v>
      </c>
      <c r="I13" s="822" t="s">
        <v>1877</v>
      </c>
      <c r="J13" s="381"/>
      <c r="K13" s="381">
        <f t="shared" si="0"/>
        <v>29.491525423728813</v>
      </c>
      <c r="L13" s="381"/>
      <c r="M13" s="381"/>
      <c r="N13" s="382"/>
      <c r="O13" s="842">
        <f t="shared" si="1"/>
        <v>5.308474576271184</v>
      </c>
      <c r="P13" s="381"/>
      <c r="Q13" s="845">
        <v>34.799999999999997</v>
      </c>
      <c r="R13" s="242"/>
      <c r="S13" s="242"/>
      <c r="T13" s="242"/>
      <c r="U13" s="242"/>
      <c r="V13" s="242"/>
      <c r="W13" s="239"/>
      <c r="X13" s="825" t="s">
        <v>1878</v>
      </c>
      <c r="Y13" s="826">
        <v>2.1</v>
      </c>
      <c r="Z13">
        <f t="shared" si="2"/>
        <v>8.4</v>
      </c>
      <c r="AA13">
        <v>4</v>
      </c>
      <c r="AC13" s="825" t="s">
        <v>1879</v>
      </c>
      <c r="AD13" s="826">
        <v>2</v>
      </c>
      <c r="AE13">
        <v>4</v>
      </c>
      <c r="AF13">
        <f t="shared" ref="AF13:AF42" si="4">AE13*AD13</f>
        <v>8</v>
      </c>
      <c r="AG13">
        <f t="shared" si="3"/>
        <v>16.399999999999999</v>
      </c>
      <c r="AH13" s="825" t="s">
        <v>1879</v>
      </c>
      <c r="AI13" s="826">
        <v>2</v>
      </c>
      <c r="AJ13">
        <v>6</v>
      </c>
      <c r="AK13">
        <f>$Z$13+$AG$13</f>
        <v>24.799999999999997</v>
      </c>
      <c r="AL13">
        <v>24.8</v>
      </c>
    </row>
    <row r="14" spans="1:38" ht="15" x14ac:dyDescent="0.2">
      <c r="A14" s="830">
        <v>3</v>
      </c>
      <c r="B14" s="846">
        <v>41794</v>
      </c>
      <c r="C14" s="836">
        <v>43464</v>
      </c>
      <c r="D14" s="820" t="s">
        <v>223</v>
      </c>
      <c r="E14" s="380" t="s">
        <v>156</v>
      </c>
      <c r="F14" s="843">
        <v>3</v>
      </c>
      <c r="G14" s="820" t="s">
        <v>1448</v>
      </c>
      <c r="H14" s="827">
        <v>71485962</v>
      </c>
      <c r="I14" s="822" t="s">
        <v>1581</v>
      </c>
      <c r="J14" s="381"/>
      <c r="K14" s="381">
        <f t="shared" si="0"/>
        <v>40.677966101694921</v>
      </c>
      <c r="L14" s="381"/>
      <c r="M14" s="381"/>
      <c r="N14" s="382"/>
      <c r="O14" s="842">
        <f t="shared" si="1"/>
        <v>7.3220338983050794</v>
      </c>
      <c r="P14" s="381"/>
      <c r="Q14" s="845">
        <v>48</v>
      </c>
      <c r="R14" s="242"/>
      <c r="S14" s="242"/>
      <c r="T14" s="242"/>
      <c r="U14" s="242"/>
      <c r="V14" s="242"/>
      <c r="W14" s="239"/>
      <c r="X14" s="823" t="s">
        <v>1880</v>
      </c>
      <c r="Y14" s="824">
        <v>1.2</v>
      </c>
      <c r="Z14">
        <f t="shared" si="2"/>
        <v>6</v>
      </c>
      <c r="AA14">
        <v>5</v>
      </c>
      <c r="AC14" s="823" t="s">
        <v>1881</v>
      </c>
      <c r="AD14" s="824">
        <v>1</v>
      </c>
      <c r="AE14">
        <v>8</v>
      </c>
      <c r="AF14">
        <f t="shared" si="4"/>
        <v>8</v>
      </c>
      <c r="AG14">
        <f t="shared" si="3"/>
        <v>14</v>
      </c>
      <c r="AH14" s="823" t="s">
        <v>1881</v>
      </c>
      <c r="AI14" s="824">
        <v>1</v>
      </c>
      <c r="AJ14">
        <v>5</v>
      </c>
      <c r="AK14">
        <f t="shared" ref="AK14:AK42" si="5">Z14+AG14</f>
        <v>20</v>
      </c>
      <c r="AL14">
        <v>20</v>
      </c>
    </row>
    <row r="15" spans="1:38" ht="15" x14ac:dyDescent="0.2">
      <c r="A15" s="830">
        <v>4</v>
      </c>
      <c r="B15" s="846">
        <v>41795</v>
      </c>
      <c r="C15" s="836">
        <v>42643</v>
      </c>
      <c r="D15" s="820" t="s">
        <v>223</v>
      </c>
      <c r="E15" s="380" t="s">
        <v>156</v>
      </c>
      <c r="F15" s="843">
        <v>4</v>
      </c>
      <c r="G15" s="820" t="s">
        <v>1448</v>
      </c>
      <c r="H15" s="827">
        <v>18088365</v>
      </c>
      <c r="I15" s="822" t="s">
        <v>1582</v>
      </c>
      <c r="J15" s="381"/>
      <c r="K15" s="381">
        <f t="shared" si="0"/>
        <v>46.610169491525426</v>
      </c>
      <c r="L15" s="381"/>
      <c r="M15" s="381"/>
      <c r="N15" s="382"/>
      <c r="O15" s="842">
        <f t="shared" si="1"/>
        <v>8.3898305084745743</v>
      </c>
      <c r="P15" s="381"/>
      <c r="Q15" s="845">
        <v>55</v>
      </c>
      <c r="R15" s="242"/>
      <c r="S15" s="242"/>
      <c r="T15" s="242"/>
      <c r="U15" s="242"/>
      <c r="V15" s="242"/>
      <c r="W15" s="239"/>
      <c r="X15" s="825" t="s">
        <v>1882</v>
      </c>
      <c r="Y15" s="826">
        <v>3.5</v>
      </c>
      <c r="Z15">
        <f t="shared" si="2"/>
        <v>24.5</v>
      </c>
      <c r="AA15">
        <v>7</v>
      </c>
      <c r="AC15" s="825" t="s">
        <v>1883</v>
      </c>
      <c r="AD15" s="826">
        <v>2</v>
      </c>
      <c r="AE15">
        <v>3</v>
      </c>
      <c r="AF15">
        <f t="shared" si="4"/>
        <v>6</v>
      </c>
      <c r="AG15">
        <f t="shared" si="3"/>
        <v>30.5</v>
      </c>
      <c r="AH15" s="825" t="s">
        <v>1878</v>
      </c>
      <c r="AI15" s="826">
        <v>2.1</v>
      </c>
      <c r="AJ15">
        <v>8</v>
      </c>
      <c r="AK15">
        <f t="shared" si="5"/>
        <v>55</v>
      </c>
      <c r="AL15">
        <v>55</v>
      </c>
    </row>
    <row r="16" spans="1:38" ht="15" x14ac:dyDescent="0.2">
      <c r="A16" s="830">
        <v>5</v>
      </c>
      <c r="B16" s="846">
        <v>41796</v>
      </c>
      <c r="C16" s="836">
        <v>42125</v>
      </c>
      <c r="D16" s="820" t="s">
        <v>223</v>
      </c>
      <c r="E16" s="380" t="s">
        <v>156</v>
      </c>
      <c r="F16" s="843">
        <v>5</v>
      </c>
      <c r="G16" s="820" t="s">
        <v>1448</v>
      </c>
      <c r="H16" s="827">
        <v>15246879</v>
      </c>
      <c r="I16" s="822" t="s">
        <v>1583</v>
      </c>
      <c r="J16" s="381"/>
      <c r="K16" s="381">
        <f t="shared" si="0"/>
        <v>35.16949152542373</v>
      </c>
      <c r="L16" s="381"/>
      <c r="M16" s="381"/>
      <c r="N16" s="382"/>
      <c r="O16" s="842">
        <f t="shared" si="1"/>
        <v>6.3305084745762699</v>
      </c>
      <c r="P16" s="381"/>
      <c r="Q16" s="845">
        <v>41.5</v>
      </c>
      <c r="R16" s="242"/>
      <c r="S16" s="242"/>
      <c r="T16" s="242"/>
      <c r="U16" s="242"/>
      <c r="V16" s="242"/>
      <c r="W16" s="239"/>
      <c r="X16" s="823" t="s">
        <v>1884</v>
      </c>
      <c r="Y16" s="824">
        <v>1</v>
      </c>
      <c r="Z16">
        <f t="shared" si="2"/>
        <v>5</v>
      </c>
      <c r="AA16">
        <v>5</v>
      </c>
      <c r="AC16" s="828" t="s">
        <v>1885</v>
      </c>
      <c r="AD16" s="824">
        <v>3.5</v>
      </c>
      <c r="AE16">
        <v>9</v>
      </c>
      <c r="AF16">
        <f t="shared" si="4"/>
        <v>31.5</v>
      </c>
      <c r="AG16">
        <f t="shared" si="3"/>
        <v>36.5</v>
      </c>
      <c r="AH16" s="823" t="s">
        <v>1880</v>
      </c>
      <c r="AI16" s="824">
        <v>1.2</v>
      </c>
      <c r="AJ16">
        <v>6</v>
      </c>
      <c r="AK16">
        <f t="shared" si="5"/>
        <v>41.5</v>
      </c>
      <c r="AL16">
        <v>41.5</v>
      </c>
    </row>
    <row r="17" spans="1:38" ht="15" x14ac:dyDescent="0.2">
      <c r="A17" s="830">
        <v>6</v>
      </c>
      <c r="B17" s="846">
        <v>41796</v>
      </c>
      <c r="C17" s="836"/>
      <c r="D17" s="820" t="s">
        <v>223</v>
      </c>
      <c r="E17" s="380" t="s">
        <v>156</v>
      </c>
      <c r="F17" s="843">
        <v>6</v>
      </c>
      <c r="G17" s="820" t="s">
        <v>1448</v>
      </c>
      <c r="H17" s="827">
        <v>17866234</v>
      </c>
      <c r="I17" s="822" t="s">
        <v>1941</v>
      </c>
      <c r="J17" s="381"/>
      <c r="K17" s="381">
        <f t="shared" si="0"/>
        <v>23.305084745762713</v>
      </c>
      <c r="L17" s="381"/>
      <c r="M17" s="381"/>
      <c r="N17" s="382"/>
      <c r="O17" s="842">
        <f t="shared" si="1"/>
        <v>4.1949152542372872</v>
      </c>
      <c r="P17" s="381"/>
      <c r="Q17" s="845">
        <v>27.5</v>
      </c>
      <c r="R17" s="242"/>
      <c r="S17" s="242"/>
      <c r="T17" s="242"/>
      <c r="U17" s="242"/>
      <c r="V17" s="242"/>
      <c r="W17" s="239"/>
      <c r="X17" s="823"/>
      <c r="Y17" s="824"/>
      <c r="AC17" s="828"/>
      <c r="AD17" s="824"/>
      <c r="AH17" s="823"/>
      <c r="AI17" s="824"/>
    </row>
    <row r="18" spans="1:38" ht="15" x14ac:dyDescent="0.2">
      <c r="A18" s="830">
        <v>7</v>
      </c>
      <c r="B18" s="846">
        <v>41797</v>
      </c>
      <c r="C18" s="836">
        <v>42675</v>
      </c>
      <c r="D18" s="820" t="s">
        <v>223</v>
      </c>
      <c r="E18" s="380" t="s">
        <v>156</v>
      </c>
      <c r="F18" s="843">
        <v>7</v>
      </c>
      <c r="G18" s="820" t="s">
        <v>1448</v>
      </c>
      <c r="H18" s="827">
        <v>20184579865</v>
      </c>
      <c r="I18" s="822" t="s">
        <v>1584</v>
      </c>
      <c r="J18" s="381"/>
      <c r="K18" s="381">
        <f>Q18/1.18</f>
        <v>30.338983050847457</v>
      </c>
      <c r="L18" s="381"/>
      <c r="M18" s="381"/>
      <c r="N18" s="382"/>
      <c r="O18" s="842">
        <f>Q18-K18</f>
        <v>5.4610169491525404</v>
      </c>
      <c r="P18" s="381"/>
      <c r="Q18" s="845">
        <v>35.799999999999997</v>
      </c>
      <c r="R18" s="242"/>
      <c r="S18" s="242"/>
      <c r="T18" s="242"/>
      <c r="U18" s="242"/>
      <c r="V18" s="242"/>
      <c r="W18" s="239"/>
      <c r="X18" s="825" t="s">
        <v>1886</v>
      </c>
      <c r="Y18" s="826">
        <v>0.5</v>
      </c>
      <c r="Z18">
        <f t="shared" si="2"/>
        <v>2</v>
      </c>
      <c r="AA18">
        <v>4</v>
      </c>
      <c r="AC18" s="825" t="s">
        <v>1887</v>
      </c>
      <c r="AD18" s="826">
        <v>0.7</v>
      </c>
      <c r="AE18">
        <v>10</v>
      </c>
      <c r="AF18">
        <f t="shared" si="4"/>
        <v>7</v>
      </c>
      <c r="AG18">
        <f t="shared" si="3"/>
        <v>9</v>
      </c>
      <c r="AH18" s="825" t="s">
        <v>1882</v>
      </c>
      <c r="AI18" s="826">
        <v>3.5</v>
      </c>
      <c r="AJ18">
        <v>7</v>
      </c>
      <c r="AK18">
        <f t="shared" si="5"/>
        <v>11</v>
      </c>
      <c r="AL18">
        <v>11</v>
      </c>
    </row>
    <row r="19" spans="1:38" ht="15" x14ac:dyDescent="0.2">
      <c r="A19" s="830">
        <v>8</v>
      </c>
      <c r="B19" s="846">
        <v>41799</v>
      </c>
      <c r="C19" s="836">
        <v>42520</v>
      </c>
      <c r="D19" s="820" t="s">
        <v>223</v>
      </c>
      <c r="E19" s="380" t="s">
        <v>156</v>
      </c>
      <c r="F19" s="843">
        <v>8</v>
      </c>
      <c r="G19" s="820" t="s">
        <v>1448</v>
      </c>
      <c r="H19" s="821" t="s">
        <v>1888</v>
      </c>
      <c r="I19" s="822" t="s">
        <v>1889</v>
      </c>
      <c r="J19" s="381"/>
      <c r="K19" s="381">
        <f t="shared" si="0"/>
        <v>29.830508474576273</v>
      </c>
      <c r="L19" s="381"/>
      <c r="M19" s="381"/>
      <c r="N19" s="382"/>
      <c r="O19" s="842">
        <f t="shared" ref="O19:O42" si="6">Q19-K19</f>
        <v>5.3694915254237294</v>
      </c>
      <c r="P19" s="381"/>
      <c r="Q19" s="845">
        <v>35.200000000000003</v>
      </c>
      <c r="R19" s="242"/>
      <c r="S19" s="242"/>
      <c r="T19" s="242"/>
      <c r="U19" s="242"/>
      <c r="V19" s="242"/>
      <c r="W19" s="239"/>
      <c r="X19" s="829" t="s">
        <v>1890</v>
      </c>
      <c r="Y19" s="826">
        <v>0.5</v>
      </c>
      <c r="Z19">
        <f t="shared" si="2"/>
        <v>4</v>
      </c>
      <c r="AA19">
        <v>8</v>
      </c>
      <c r="AC19" s="825" t="s">
        <v>1891</v>
      </c>
      <c r="AD19" s="826">
        <v>1.2</v>
      </c>
      <c r="AE19">
        <v>6</v>
      </c>
      <c r="AF19">
        <f t="shared" si="4"/>
        <v>7.1999999999999993</v>
      </c>
      <c r="AG19">
        <f t="shared" si="3"/>
        <v>11.2</v>
      </c>
      <c r="AH19" s="825" t="s">
        <v>1886</v>
      </c>
      <c r="AI19" s="826">
        <v>0.5</v>
      </c>
      <c r="AJ19">
        <v>4</v>
      </c>
      <c r="AK19">
        <f t="shared" si="5"/>
        <v>15.2</v>
      </c>
      <c r="AL19">
        <v>15.2</v>
      </c>
    </row>
    <row r="20" spans="1:38" ht="15" x14ac:dyDescent="0.2">
      <c r="A20" s="830">
        <v>9</v>
      </c>
      <c r="B20" s="846">
        <v>41800</v>
      </c>
      <c r="C20" s="836">
        <v>41944</v>
      </c>
      <c r="D20" s="820" t="s">
        <v>223</v>
      </c>
      <c r="E20" s="380" t="s">
        <v>156</v>
      </c>
      <c r="F20" s="843">
        <v>9</v>
      </c>
      <c r="G20" s="820" t="s">
        <v>1448</v>
      </c>
      <c r="H20" s="821" t="s">
        <v>1892</v>
      </c>
      <c r="I20" s="822" t="s">
        <v>1893</v>
      </c>
      <c r="J20" s="381"/>
      <c r="K20" s="381">
        <f t="shared" si="0"/>
        <v>79.66101694915254</v>
      </c>
      <c r="L20" s="381"/>
      <c r="M20" s="381"/>
      <c r="N20" s="382"/>
      <c r="O20" s="842">
        <f t="shared" si="6"/>
        <v>14.33898305084746</v>
      </c>
      <c r="P20" s="381"/>
      <c r="Q20" s="845">
        <v>94</v>
      </c>
      <c r="R20" s="242"/>
      <c r="S20" s="242"/>
      <c r="T20" s="242"/>
      <c r="U20" s="242"/>
      <c r="V20" s="242"/>
      <c r="W20" s="239"/>
      <c r="X20" s="823" t="s">
        <v>1894</v>
      </c>
      <c r="Y20" s="824">
        <v>1</v>
      </c>
      <c r="Z20">
        <f t="shared" si="2"/>
        <v>8</v>
      </c>
      <c r="AA20">
        <v>8</v>
      </c>
      <c r="AC20" s="828" t="s">
        <v>1895</v>
      </c>
      <c r="AD20" s="824">
        <v>1</v>
      </c>
      <c r="AE20">
        <v>2</v>
      </c>
      <c r="AF20">
        <v>8</v>
      </c>
      <c r="AG20">
        <f t="shared" si="3"/>
        <v>16</v>
      </c>
      <c r="AH20" s="823" t="s">
        <v>1896</v>
      </c>
      <c r="AI20" s="824">
        <v>1.35</v>
      </c>
      <c r="AJ20">
        <v>3</v>
      </c>
      <c r="AK20">
        <f t="shared" si="5"/>
        <v>24</v>
      </c>
      <c r="AL20">
        <v>24</v>
      </c>
    </row>
    <row r="21" spans="1:38" ht="15" x14ac:dyDescent="0.2">
      <c r="A21" s="830">
        <v>10</v>
      </c>
      <c r="B21" s="846">
        <v>41801</v>
      </c>
      <c r="C21" s="836">
        <v>42551</v>
      </c>
      <c r="D21" s="820" t="s">
        <v>223</v>
      </c>
      <c r="E21" s="380" t="s">
        <v>156</v>
      </c>
      <c r="F21" s="843">
        <v>10</v>
      </c>
      <c r="G21" s="820" t="s">
        <v>1448</v>
      </c>
      <c r="H21" s="821" t="s">
        <v>1897</v>
      </c>
      <c r="I21" s="822" t="s">
        <v>1898</v>
      </c>
      <c r="J21" s="381"/>
      <c r="K21" s="381">
        <f t="shared" si="0"/>
        <v>28.389830508474578</v>
      </c>
      <c r="L21" s="381"/>
      <c r="M21" s="381"/>
      <c r="N21" s="382"/>
      <c r="O21" s="842">
        <f t="shared" si="6"/>
        <v>5.1101694915254221</v>
      </c>
      <c r="P21" s="381"/>
      <c r="Q21" s="845">
        <v>33.5</v>
      </c>
      <c r="R21" s="242"/>
      <c r="S21" s="242"/>
      <c r="T21" s="242"/>
      <c r="U21" s="242"/>
      <c r="V21" s="242"/>
      <c r="W21" s="239"/>
      <c r="X21" s="825" t="s">
        <v>1899</v>
      </c>
      <c r="Y21" s="826">
        <v>0.7</v>
      </c>
      <c r="Z21">
        <f t="shared" si="2"/>
        <v>3.5</v>
      </c>
      <c r="AA21">
        <v>5</v>
      </c>
      <c r="AC21" s="825" t="s">
        <v>1900</v>
      </c>
      <c r="AD21" s="826">
        <v>1</v>
      </c>
      <c r="AE21">
        <v>3</v>
      </c>
      <c r="AF21">
        <v>6</v>
      </c>
      <c r="AG21">
        <f t="shared" si="3"/>
        <v>9.5</v>
      </c>
      <c r="AH21" s="829" t="s">
        <v>1890</v>
      </c>
      <c r="AI21" s="826">
        <v>0.5</v>
      </c>
      <c r="AJ21">
        <v>8</v>
      </c>
      <c r="AK21">
        <f t="shared" si="5"/>
        <v>13</v>
      </c>
      <c r="AL21">
        <v>13</v>
      </c>
    </row>
    <row r="22" spans="1:38" ht="15" x14ac:dyDescent="0.2">
      <c r="A22" s="830">
        <v>11</v>
      </c>
      <c r="B22" s="846">
        <v>41801</v>
      </c>
      <c r="C22" s="836"/>
      <c r="D22" s="820" t="s">
        <v>223</v>
      </c>
      <c r="E22" s="380" t="s">
        <v>156</v>
      </c>
      <c r="F22" s="843">
        <v>11</v>
      </c>
      <c r="G22" s="820" t="s">
        <v>1448</v>
      </c>
      <c r="H22" s="821">
        <v>20166339875</v>
      </c>
      <c r="I22" s="822" t="s">
        <v>1936</v>
      </c>
      <c r="J22" s="381"/>
      <c r="K22" s="381">
        <f t="shared" si="0"/>
        <v>25.338983050847457</v>
      </c>
      <c r="L22" s="381"/>
      <c r="M22" s="381"/>
      <c r="N22" s="382"/>
      <c r="O22" s="842">
        <f t="shared" si="6"/>
        <v>4.5610169491525419</v>
      </c>
      <c r="P22" s="381"/>
      <c r="Q22" s="845">
        <v>29.9</v>
      </c>
      <c r="R22" s="242"/>
      <c r="S22" s="242"/>
      <c r="T22" s="242"/>
      <c r="U22" s="242"/>
      <c r="V22" s="242"/>
      <c r="W22" s="239"/>
      <c r="X22" s="825"/>
      <c r="Y22" s="826"/>
      <c r="AC22" s="825"/>
      <c r="AD22" s="826"/>
      <c r="AH22" s="829"/>
      <c r="AI22" s="826"/>
    </row>
    <row r="23" spans="1:38" ht="15" x14ac:dyDescent="0.2">
      <c r="A23" s="830">
        <v>12</v>
      </c>
      <c r="B23" s="846">
        <v>41802</v>
      </c>
      <c r="C23" s="836">
        <v>42399</v>
      </c>
      <c r="D23" s="820" t="s">
        <v>223</v>
      </c>
      <c r="E23" s="380" t="s">
        <v>156</v>
      </c>
      <c r="F23" s="843">
        <v>12</v>
      </c>
      <c r="G23" s="820" t="s">
        <v>1448</v>
      </c>
      <c r="H23" s="821" t="s">
        <v>1901</v>
      </c>
      <c r="I23" s="822" t="s">
        <v>1902</v>
      </c>
      <c r="J23" s="381"/>
      <c r="K23" s="381">
        <f t="shared" si="0"/>
        <v>50.677966101694913</v>
      </c>
      <c r="L23" s="381"/>
      <c r="M23" s="381"/>
      <c r="N23" s="382"/>
      <c r="O23" s="842">
        <f t="shared" si="6"/>
        <v>9.1220338983050837</v>
      </c>
      <c r="P23" s="381"/>
      <c r="Q23" s="845">
        <v>59.8</v>
      </c>
      <c r="R23" s="242"/>
      <c r="S23" s="242"/>
      <c r="T23" s="242"/>
      <c r="U23" s="242"/>
      <c r="V23" s="242"/>
      <c r="W23" s="239"/>
      <c r="X23" s="823" t="s">
        <v>1903</v>
      </c>
      <c r="Y23" s="824">
        <v>0.5</v>
      </c>
      <c r="Z23">
        <f t="shared" si="2"/>
        <v>3.5</v>
      </c>
      <c r="AA23">
        <v>7</v>
      </c>
      <c r="AC23" s="823" t="s">
        <v>1904</v>
      </c>
      <c r="AD23" s="824">
        <v>0.7</v>
      </c>
      <c r="AE23">
        <v>4</v>
      </c>
      <c r="AF23">
        <f t="shared" si="4"/>
        <v>2.8</v>
      </c>
      <c r="AG23">
        <f t="shared" si="3"/>
        <v>6.3</v>
      </c>
      <c r="AH23" s="823" t="s">
        <v>1894</v>
      </c>
      <c r="AI23" s="824">
        <v>1</v>
      </c>
      <c r="AJ23">
        <v>5</v>
      </c>
      <c r="AK23">
        <f t="shared" si="5"/>
        <v>9.8000000000000007</v>
      </c>
      <c r="AL23">
        <v>9.8000000000000007</v>
      </c>
    </row>
    <row r="24" spans="1:38" ht="15" x14ac:dyDescent="0.2">
      <c r="A24" s="830">
        <v>13</v>
      </c>
      <c r="B24" s="846">
        <v>41803</v>
      </c>
      <c r="C24" s="836">
        <v>42093</v>
      </c>
      <c r="D24" s="820" t="s">
        <v>223</v>
      </c>
      <c r="E24" s="380" t="s">
        <v>156</v>
      </c>
      <c r="F24" s="843">
        <v>13</v>
      </c>
      <c r="G24" s="820" t="s">
        <v>1448</v>
      </c>
      <c r="H24" s="821" t="s">
        <v>1905</v>
      </c>
      <c r="I24" s="822" t="s">
        <v>1906</v>
      </c>
      <c r="J24" s="381"/>
      <c r="K24" s="381">
        <f t="shared" si="0"/>
        <v>59.152542372881356</v>
      </c>
      <c r="L24" s="381"/>
      <c r="M24" s="381"/>
      <c r="N24" s="382"/>
      <c r="O24" s="842">
        <f t="shared" si="6"/>
        <v>10.647457627118641</v>
      </c>
      <c r="P24" s="381"/>
      <c r="Q24" s="845">
        <v>69.8</v>
      </c>
      <c r="R24" s="242"/>
      <c r="S24" s="242"/>
      <c r="T24" s="242"/>
      <c r="U24" s="242"/>
      <c r="V24" s="242"/>
      <c r="W24" s="239"/>
      <c r="X24" s="825" t="s">
        <v>1907</v>
      </c>
      <c r="Y24" s="826">
        <v>0.9</v>
      </c>
      <c r="Z24">
        <f t="shared" si="2"/>
        <v>2.7</v>
      </c>
      <c r="AA24">
        <v>3</v>
      </c>
      <c r="AC24" s="825" t="s">
        <v>1908</v>
      </c>
      <c r="AD24" s="826">
        <v>0.5</v>
      </c>
      <c r="AE24">
        <v>9</v>
      </c>
      <c r="AF24">
        <f t="shared" si="4"/>
        <v>4.5</v>
      </c>
      <c r="AG24">
        <f t="shared" si="3"/>
        <v>7.2</v>
      </c>
      <c r="AH24" s="825" t="s">
        <v>1899</v>
      </c>
      <c r="AI24" s="826">
        <v>0.7</v>
      </c>
      <c r="AJ24">
        <v>9</v>
      </c>
      <c r="AK24">
        <f t="shared" si="5"/>
        <v>9.9</v>
      </c>
      <c r="AL24">
        <v>9.9</v>
      </c>
    </row>
    <row r="25" spans="1:38" ht="15" x14ac:dyDescent="0.2">
      <c r="A25" s="830">
        <v>14</v>
      </c>
      <c r="B25" s="846">
        <v>41804</v>
      </c>
      <c r="C25" s="836">
        <v>42765</v>
      </c>
      <c r="D25" s="820" t="s">
        <v>223</v>
      </c>
      <c r="E25" s="380" t="s">
        <v>156</v>
      </c>
      <c r="F25" s="843">
        <v>14</v>
      </c>
      <c r="G25" s="820" t="s">
        <v>1448</v>
      </c>
      <c r="H25" s="821" t="s">
        <v>1909</v>
      </c>
      <c r="I25" s="822" t="s">
        <v>1910</v>
      </c>
      <c r="J25" s="381"/>
      <c r="K25" s="381">
        <f t="shared" si="0"/>
        <v>61.016949152542374</v>
      </c>
      <c r="L25" s="381"/>
      <c r="M25" s="381"/>
      <c r="N25" s="382"/>
      <c r="O25" s="842">
        <f t="shared" si="6"/>
        <v>10.983050847457626</v>
      </c>
      <c r="P25" s="381"/>
      <c r="Q25" s="845">
        <v>72</v>
      </c>
      <c r="R25" s="242"/>
      <c r="S25" s="242"/>
      <c r="T25" s="242"/>
      <c r="U25" s="242"/>
      <c r="V25" s="242"/>
      <c r="W25" s="239"/>
      <c r="X25" s="823" t="s">
        <v>1911</v>
      </c>
      <c r="Y25" s="824">
        <v>4</v>
      </c>
      <c r="Z25">
        <f t="shared" si="2"/>
        <v>32</v>
      </c>
      <c r="AA25">
        <v>8</v>
      </c>
      <c r="AC25" s="825" t="s">
        <v>1912</v>
      </c>
      <c r="AD25" s="826">
        <v>1</v>
      </c>
      <c r="AE25">
        <v>7</v>
      </c>
      <c r="AF25">
        <v>8</v>
      </c>
      <c r="AG25">
        <f t="shared" si="3"/>
        <v>40</v>
      </c>
      <c r="AH25" s="825" t="s">
        <v>1879</v>
      </c>
      <c r="AI25" s="826">
        <v>2</v>
      </c>
      <c r="AJ25">
        <v>6</v>
      </c>
      <c r="AK25">
        <f t="shared" si="5"/>
        <v>72</v>
      </c>
      <c r="AL25">
        <v>72</v>
      </c>
    </row>
    <row r="26" spans="1:38" ht="15" x14ac:dyDescent="0.2">
      <c r="A26" s="830">
        <v>15</v>
      </c>
      <c r="B26" s="846">
        <v>41806</v>
      </c>
      <c r="C26" s="836">
        <v>42215</v>
      </c>
      <c r="D26" s="820" t="s">
        <v>223</v>
      </c>
      <c r="E26" s="380" t="s">
        <v>156</v>
      </c>
      <c r="F26" s="843">
        <v>15</v>
      </c>
      <c r="G26" s="820" t="s">
        <v>1448</v>
      </c>
      <c r="H26" s="821" t="s">
        <v>1913</v>
      </c>
      <c r="I26" s="822" t="s">
        <v>1914</v>
      </c>
      <c r="J26" s="381"/>
      <c r="K26" s="381">
        <f t="shared" si="0"/>
        <v>13.983050847457628</v>
      </c>
      <c r="L26" s="381"/>
      <c r="M26" s="381"/>
      <c r="N26" s="382"/>
      <c r="O26" s="842">
        <f t="shared" si="6"/>
        <v>2.5169491525423719</v>
      </c>
      <c r="P26" s="381"/>
      <c r="Q26" s="845">
        <v>16.5</v>
      </c>
      <c r="R26" s="242"/>
      <c r="S26" s="242"/>
      <c r="T26" s="242"/>
      <c r="U26" s="242"/>
      <c r="V26" s="242"/>
      <c r="W26" s="239"/>
      <c r="X26" s="823" t="s">
        <v>1876</v>
      </c>
      <c r="Y26" s="824">
        <v>0.5</v>
      </c>
      <c r="Z26">
        <f t="shared" si="2"/>
        <v>3</v>
      </c>
      <c r="AA26">
        <v>6</v>
      </c>
      <c r="AC26" s="825" t="s">
        <v>1878</v>
      </c>
      <c r="AD26" s="826">
        <v>2.1</v>
      </c>
      <c r="AE26">
        <v>5</v>
      </c>
      <c r="AF26">
        <f t="shared" si="4"/>
        <v>10.5</v>
      </c>
      <c r="AG26">
        <f t="shared" si="3"/>
        <v>13.5</v>
      </c>
      <c r="AH26" s="825" t="s">
        <v>1883</v>
      </c>
      <c r="AI26" s="826">
        <v>2</v>
      </c>
      <c r="AJ26">
        <v>4</v>
      </c>
      <c r="AK26">
        <f t="shared" si="5"/>
        <v>16.5</v>
      </c>
      <c r="AL26">
        <v>16.5</v>
      </c>
    </row>
    <row r="27" spans="1:38" ht="15" x14ac:dyDescent="0.2">
      <c r="A27" s="830">
        <v>16</v>
      </c>
      <c r="B27" s="846">
        <v>41806</v>
      </c>
      <c r="C27" s="836"/>
      <c r="D27" s="820" t="s">
        <v>223</v>
      </c>
      <c r="E27" s="380" t="s">
        <v>156</v>
      </c>
      <c r="F27" s="843">
        <v>16</v>
      </c>
      <c r="G27" s="820" t="s">
        <v>1448</v>
      </c>
      <c r="H27" s="821">
        <v>1076654922</v>
      </c>
      <c r="I27" s="822" t="s">
        <v>1937</v>
      </c>
      <c r="J27" s="381"/>
      <c r="K27" s="381">
        <f t="shared" si="0"/>
        <v>15.254237288135593</v>
      </c>
      <c r="L27" s="381"/>
      <c r="M27" s="381"/>
      <c r="N27" s="382"/>
      <c r="O27" s="842">
        <f t="shared" si="6"/>
        <v>2.7457627118644066</v>
      </c>
      <c r="P27" s="381"/>
      <c r="Q27" s="845">
        <v>18</v>
      </c>
      <c r="R27" s="242"/>
      <c r="S27" s="242"/>
      <c r="T27" s="242"/>
      <c r="U27" s="242"/>
      <c r="V27" s="242"/>
      <c r="W27" s="239"/>
      <c r="X27" s="823"/>
      <c r="Y27" s="824"/>
      <c r="AC27" s="825"/>
      <c r="AD27" s="826"/>
      <c r="AH27" s="825"/>
      <c r="AI27" s="826"/>
    </row>
    <row r="28" spans="1:38" ht="15" x14ac:dyDescent="0.2">
      <c r="A28" s="830">
        <v>17</v>
      </c>
      <c r="B28" s="846">
        <v>41807</v>
      </c>
      <c r="C28" s="836">
        <v>42430</v>
      </c>
      <c r="D28" s="820" t="s">
        <v>223</v>
      </c>
      <c r="E28" s="380" t="s">
        <v>156</v>
      </c>
      <c r="F28" s="843">
        <v>17</v>
      </c>
      <c r="G28" s="820" t="s">
        <v>1448</v>
      </c>
      <c r="H28" s="821" t="s">
        <v>1915</v>
      </c>
      <c r="I28" s="822" t="s">
        <v>1916</v>
      </c>
      <c r="J28" s="381"/>
      <c r="K28" s="381">
        <f t="shared" si="0"/>
        <v>19.661016949152543</v>
      </c>
      <c r="L28" s="381"/>
      <c r="M28" s="381"/>
      <c r="N28" s="382"/>
      <c r="O28" s="842">
        <f t="shared" si="6"/>
        <v>3.538983050847456</v>
      </c>
      <c r="P28" s="381"/>
      <c r="Q28" s="845">
        <v>23.2</v>
      </c>
      <c r="R28" s="242"/>
      <c r="S28" s="242"/>
      <c r="T28" s="242"/>
      <c r="U28" s="242"/>
      <c r="V28" s="242"/>
      <c r="W28" s="239"/>
      <c r="X28" s="825" t="s">
        <v>1879</v>
      </c>
      <c r="Y28" s="826">
        <v>2</v>
      </c>
      <c r="Z28">
        <f t="shared" si="2"/>
        <v>8</v>
      </c>
      <c r="AA28">
        <v>4</v>
      </c>
      <c r="AC28" s="823" t="s">
        <v>1880</v>
      </c>
      <c r="AD28" s="824">
        <v>1.2</v>
      </c>
      <c r="AE28">
        <v>6</v>
      </c>
      <c r="AF28">
        <f t="shared" si="4"/>
        <v>7.1999999999999993</v>
      </c>
      <c r="AG28">
        <f t="shared" si="3"/>
        <v>15.2</v>
      </c>
      <c r="AH28" s="828" t="s">
        <v>1885</v>
      </c>
      <c r="AI28" s="824">
        <v>3.5</v>
      </c>
      <c r="AJ28">
        <v>7</v>
      </c>
      <c r="AK28">
        <f t="shared" si="5"/>
        <v>23.2</v>
      </c>
      <c r="AL28">
        <v>23.2</v>
      </c>
    </row>
    <row r="29" spans="1:38" ht="15" x14ac:dyDescent="0.2">
      <c r="A29" s="830">
        <v>18</v>
      </c>
      <c r="B29" s="846">
        <v>41808</v>
      </c>
      <c r="C29" s="836">
        <v>43159</v>
      </c>
      <c r="D29" s="820" t="s">
        <v>223</v>
      </c>
      <c r="E29" s="380" t="s">
        <v>156</v>
      </c>
      <c r="F29" s="843">
        <v>18</v>
      </c>
      <c r="G29" s="820" t="s">
        <v>1448</v>
      </c>
      <c r="H29" s="821">
        <v>22013</v>
      </c>
      <c r="I29" s="822" t="s">
        <v>1917</v>
      </c>
      <c r="J29" s="381"/>
      <c r="K29" s="381">
        <f t="shared" si="0"/>
        <v>29.237288135593221</v>
      </c>
      <c r="L29" s="381"/>
      <c r="M29" s="381"/>
      <c r="N29" s="382"/>
      <c r="O29" s="842">
        <f t="shared" si="6"/>
        <v>5.2627118644067785</v>
      </c>
      <c r="P29" s="381"/>
      <c r="Q29" s="845">
        <v>34.5</v>
      </c>
      <c r="R29" s="242"/>
      <c r="S29" s="242"/>
      <c r="T29" s="242"/>
      <c r="U29" s="242"/>
      <c r="V29" s="242"/>
      <c r="W29" s="239"/>
      <c r="X29" s="823" t="s">
        <v>1881</v>
      </c>
      <c r="Y29" s="824">
        <v>1</v>
      </c>
      <c r="Z29">
        <f t="shared" si="2"/>
        <v>5</v>
      </c>
      <c r="AA29">
        <v>5</v>
      </c>
      <c r="AC29" s="825" t="s">
        <v>1882</v>
      </c>
      <c r="AD29" s="826">
        <v>3.5</v>
      </c>
      <c r="AE29">
        <v>7</v>
      </c>
      <c r="AF29">
        <f t="shared" si="4"/>
        <v>24.5</v>
      </c>
      <c r="AG29">
        <f t="shared" si="3"/>
        <v>29.5</v>
      </c>
      <c r="AH29" s="825" t="s">
        <v>1887</v>
      </c>
      <c r="AI29" s="826">
        <v>0.7</v>
      </c>
      <c r="AJ29">
        <v>10</v>
      </c>
      <c r="AK29">
        <f t="shared" si="5"/>
        <v>34.5</v>
      </c>
      <c r="AL29">
        <v>34.5</v>
      </c>
    </row>
    <row r="30" spans="1:38" ht="15" x14ac:dyDescent="0.2">
      <c r="A30" s="830">
        <v>19</v>
      </c>
      <c r="B30" s="846">
        <v>41809</v>
      </c>
      <c r="C30" s="836">
        <v>42614</v>
      </c>
      <c r="D30" s="820" t="s">
        <v>223</v>
      </c>
      <c r="E30" s="380" t="s">
        <v>156</v>
      </c>
      <c r="F30" s="843">
        <v>19</v>
      </c>
      <c r="G30" s="820" t="s">
        <v>1448</v>
      </c>
      <c r="H30" s="821" t="s">
        <v>1918</v>
      </c>
      <c r="I30" s="822" t="s">
        <v>1919</v>
      </c>
      <c r="J30" s="381"/>
      <c r="K30" s="381">
        <f t="shared" si="0"/>
        <v>44.915254237288138</v>
      </c>
      <c r="L30" s="381"/>
      <c r="M30" s="381"/>
      <c r="N30" s="382"/>
      <c r="O30" s="842">
        <f t="shared" si="6"/>
        <v>8.0847457627118615</v>
      </c>
      <c r="P30" s="381"/>
      <c r="Q30" s="845">
        <v>53</v>
      </c>
      <c r="R30" s="242"/>
      <c r="S30" s="242"/>
      <c r="T30" s="242"/>
      <c r="U30" s="242"/>
      <c r="V30" s="242"/>
      <c r="W30" s="239"/>
      <c r="X30" s="825" t="s">
        <v>1883</v>
      </c>
      <c r="Y30" s="826">
        <v>2</v>
      </c>
      <c r="Z30">
        <f t="shared" si="2"/>
        <v>6</v>
      </c>
      <c r="AA30">
        <v>3</v>
      </c>
      <c r="AC30" s="823" t="s">
        <v>1884</v>
      </c>
      <c r="AD30" s="824">
        <v>1</v>
      </c>
      <c r="AE30">
        <v>11</v>
      </c>
      <c r="AF30">
        <f t="shared" si="4"/>
        <v>11</v>
      </c>
      <c r="AG30">
        <f t="shared" si="3"/>
        <v>17</v>
      </c>
      <c r="AH30" s="823" t="s">
        <v>1920</v>
      </c>
      <c r="AI30" s="824">
        <v>0.8</v>
      </c>
      <c r="AJ30">
        <v>9</v>
      </c>
      <c r="AK30">
        <f t="shared" si="5"/>
        <v>23</v>
      </c>
      <c r="AL30">
        <v>23</v>
      </c>
    </row>
    <row r="31" spans="1:38" ht="15" x14ac:dyDescent="0.2">
      <c r="A31" s="830">
        <v>20</v>
      </c>
      <c r="B31" s="846">
        <v>41809</v>
      </c>
      <c r="C31" s="836"/>
      <c r="D31" s="820" t="s">
        <v>223</v>
      </c>
      <c r="E31" s="380" t="s">
        <v>156</v>
      </c>
      <c r="F31" s="843">
        <v>20</v>
      </c>
      <c r="G31" s="820" t="s">
        <v>1448</v>
      </c>
      <c r="H31" s="821">
        <v>20987667548</v>
      </c>
      <c r="I31" s="822" t="s">
        <v>1938</v>
      </c>
      <c r="J31" s="381"/>
      <c r="K31" s="381">
        <f t="shared" si="0"/>
        <v>21.35593220338983</v>
      </c>
      <c r="L31" s="381"/>
      <c r="M31" s="381"/>
      <c r="N31" s="382"/>
      <c r="O31" s="842">
        <f t="shared" si="6"/>
        <v>3.8440677966101688</v>
      </c>
      <c r="P31" s="381"/>
      <c r="Q31" s="845">
        <v>25.2</v>
      </c>
      <c r="R31" s="242"/>
      <c r="S31" s="242"/>
      <c r="T31" s="242"/>
      <c r="U31" s="242"/>
      <c r="V31" s="242"/>
      <c r="W31" s="239"/>
      <c r="X31" s="825"/>
      <c r="Y31" s="826"/>
      <c r="AC31" s="823"/>
      <c r="AD31" s="824"/>
      <c r="AH31" s="823"/>
      <c r="AI31" s="824"/>
    </row>
    <row r="32" spans="1:38" ht="15" x14ac:dyDescent="0.2">
      <c r="A32" s="830">
        <v>21</v>
      </c>
      <c r="B32" s="846">
        <v>41810</v>
      </c>
      <c r="C32" s="836"/>
      <c r="D32" s="820" t="s">
        <v>223</v>
      </c>
      <c r="E32" s="380" t="s">
        <v>156</v>
      </c>
      <c r="F32" s="843">
        <v>21</v>
      </c>
      <c r="G32" s="820" t="s">
        <v>1448</v>
      </c>
      <c r="H32" s="821">
        <v>21377465</v>
      </c>
      <c r="I32" s="822" t="s">
        <v>1921</v>
      </c>
      <c r="J32" s="381"/>
      <c r="K32" s="381">
        <f t="shared" si="0"/>
        <v>49.576271186440678</v>
      </c>
      <c r="L32" s="381"/>
      <c r="M32" s="381"/>
      <c r="N32" s="382"/>
      <c r="O32" s="842">
        <f t="shared" si="6"/>
        <v>8.9237288135593218</v>
      </c>
      <c r="P32" s="381"/>
      <c r="Q32" s="845">
        <v>58.5</v>
      </c>
      <c r="R32" s="242"/>
      <c r="S32" s="242"/>
      <c r="T32" s="242"/>
      <c r="U32" s="242"/>
      <c r="V32" s="242"/>
      <c r="W32" s="239"/>
      <c r="X32" s="828" t="s">
        <v>1885</v>
      </c>
      <c r="Y32" s="824">
        <v>3.5</v>
      </c>
      <c r="Z32">
        <f t="shared" si="2"/>
        <v>28</v>
      </c>
      <c r="AA32">
        <v>8</v>
      </c>
      <c r="AC32" s="825" t="s">
        <v>1886</v>
      </c>
      <c r="AD32" s="826">
        <v>0.5</v>
      </c>
      <c r="AE32">
        <v>5</v>
      </c>
      <c r="AF32">
        <f t="shared" si="4"/>
        <v>2.5</v>
      </c>
      <c r="AG32">
        <f t="shared" si="3"/>
        <v>30.5</v>
      </c>
      <c r="AH32" s="825" t="s">
        <v>1891</v>
      </c>
      <c r="AI32" s="826">
        <v>1.2</v>
      </c>
      <c r="AJ32">
        <v>4</v>
      </c>
      <c r="AK32">
        <f t="shared" si="5"/>
        <v>58.5</v>
      </c>
      <c r="AL32">
        <v>58.5</v>
      </c>
    </row>
    <row r="33" spans="1:38" ht="15" x14ac:dyDescent="0.2">
      <c r="A33" s="830">
        <v>22</v>
      </c>
      <c r="B33" s="846">
        <v>41811</v>
      </c>
      <c r="C33" s="836">
        <v>42339</v>
      </c>
      <c r="D33" s="820" t="s">
        <v>223</v>
      </c>
      <c r="E33" s="380" t="s">
        <v>156</v>
      </c>
      <c r="F33" s="843">
        <v>22</v>
      </c>
      <c r="G33" s="820" t="s">
        <v>1448</v>
      </c>
      <c r="H33" s="821" t="s">
        <v>1922</v>
      </c>
      <c r="I33" s="822" t="s">
        <v>1923</v>
      </c>
      <c r="J33" s="381"/>
      <c r="K33" s="381">
        <f t="shared" si="0"/>
        <v>40.677966101694921</v>
      </c>
      <c r="L33" s="381"/>
      <c r="M33" s="381"/>
      <c r="N33" s="382"/>
      <c r="O33" s="842">
        <f t="shared" si="6"/>
        <v>7.3220338983050794</v>
      </c>
      <c r="P33" s="381"/>
      <c r="Q33" s="845">
        <v>48</v>
      </c>
      <c r="R33" s="242"/>
      <c r="S33" s="242"/>
      <c r="T33" s="242"/>
      <c r="U33" s="242"/>
      <c r="V33" s="242"/>
      <c r="W33" s="239"/>
      <c r="X33" s="825" t="s">
        <v>1887</v>
      </c>
      <c r="Y33" s="826">
        <v>0.7</v>
      </c>
      <c r="Z33">
        <f t="shared" si="2"/>
        <v>6.3</v>
      </c>
      <c r="AA33">
        <v>9</v>
      </c>
      <c r="AC33" s="823" t="s">
        <v>1896</v>
      </c>
      <c r="AD33" s="824">
        <v>1.35</v>
      </c>
      <c r="AE33">
        <v>4</v>
      </c>
      <c r="AF33">
        <f t="shared" si="4"/>
        <v>5.4</v>
      </c>
      <c r="AG33">
        <f t="shared" si="3"/>
        <v>11.7</v>
      </c>
      <c r="AH33" s="828" t="s">
        <v>1895</v>
      </c>
      <c r="AI33" s="824">
        <v>1</v>
      </c>
      <c r="AJ33">
        <v>5</v>
      </c>
      <c r="AK33">
        <f t="shared" si="5"/>
        <v>18</v>
      </c>
      <c r="AL33">
        <v>18</v>
      </c>
    </row>
    <row r="34" spans="1:38" ht="15" x14ac:dyDescent="0.2">
      <c r="A34" s="830">
        <v>23</v>
      </c>
      <c r="B34" s="846">
        <v>41813</v>
      </c>
      <c r="C34" s="836">
        <v>41973</v>
      </c>
      <c r="D34" s="820" t="s">
        <v>223</v>
      </c>
      <c r="E34" s="380" t="s">
        <v>156</v>
      </c>
      <c r="F34" s="843">
        <v>23</v>
      </c>
      <c r="G34" s="820" t="s">
        <v>1448</v>
      </c>
      <c r="H34" s="821" t="s">
        <v>1924</v>
      </c>
      <c r="I34" s="822" t="s">
        <v>1925</v>
      </c>
      <c r="J34" s="381"/>
      <c r="K34" s="381">
        <f t="shared" si="0"/>
        <v>14.915254237288137</v>
      </c>
      <c r="L34" s="381"/>
      <c r="M34" s="381"/>
      <c r="N34" s="382"/>
      <c r="O34" s="842">
        <f t="shared" si="6"/>
        <v>2.6847457627118647</v>
      </c>
      <c r="P34" s="381"/>
      <c r="Q34" s="845">
        <v>17.600000000000001</v>
      </c>
      <c r="R34" s="242"/>
      <c r="S34" s="242"/>
      <c r="T34" s="242"/>
      <c r="U34" s="242"/>
      <c r="V34" s="242"/>
      <c r="W34" s="239"/>
      <c r="X34" s="825" t="s">
        <v>1891</v>
      </c>
      <c r="Y34" s="826">
        <v>1.2</v>
      </c>
      <c r="Z34">
        <f t="shared" si="2"/>
        <v>4.8</v>
      </c>
      <c r="AA34">
        <v>4</v>
      </c>
      <c r="AC34" s="823" t="s">
        <v>1894</v>
      </c>
      <c r="AD34" s="824">
        <v>1</v>
      </c>
      <c r="AE34">
        <v>8</v>
      </c>
      <c r="AF34">
        <f t="shared" si="4"/>
        <v>8</v>
      </c>
      <c r="AG34">
        <f t="shared" si="3"/>
        <v>12.8</v>
      </c>
      <c r="AH34" s="823" t="s">
        <v>1904</v>
      </c>
      <c r="AI34" s="824">
        <v>0.7</v>
      </c>
      <c r="AJ34">
        <v>7</v>
      </c>
      <c r="AK34">
        <f t="shared" si="5"/>
        <v>17.600000000000001</v>
      </c>
      <c r="AL34">
        <v>17.600000000000001</v>
      </c>
    </row>
    <row r="35" spans="1:38" ht="15" x14ac:dyDescent="0.2">
      <c r="A35" s="830">
        <v>24</v>
      </c>
      <c r="B35" s="846">
        <v>41813</v>
      </c>
      <c r="C35" s="836"/>
      <c r="D35" s="820" t="s">
        <v>223</v>
      </c>
      <c r="E35" s="380" t="s">
        <v>156</v>
      </c>
      <c r="F35" s="843">
        <v>24</v>
      </c>
      <c r="G35" s="820" t="s">
        <v>1448</v>
      </c>
      <c r="H35" s="821">
        <v>10765646653</v>
      </c>
      <c r="I35" s="822" t="s">
        <v>1939</v>
      </c>
      <c r="J35" s="381"/>
      <c r="K35" s="381">
        <f t="shared" si="0"/>
        <v>29.830508474576273</v>
      </c>
      <c r="L35" s="381"/>
      <c r="M35" s="381"/>
      <c r="N35" s="382"/>
      <c r="O35" s="842">
        <f t="shared" si="6"/>
        <v>5.3694915254237294</v>
      </c>
      <c r="P35" s="381"/>
      <c r="Q35" s="845">
        <v>35.200000000000003</v>
      </c>
      <c r="R35" s="242"/>
      <c r="S35" s="242"/>
      <c r="T35" s="242"/>
      <c r="U35" s="242"/>
      <c r="V35" s="242"/>
      <c r="W35" s="239"/>
      <c r="X35" s="825"/>
      <c r="Y35" s="826"/>
      <c r="AC35" s="823"/>
      <c r="AD35" s="824"/>
      <c r="AH35" s="823"/>
      <c r="AI35" s="824"/>
    </row>
    <row r="36" spans="1:38" ht="15" x14ac:dyDescent="0.2">
      <c r="A36" s="830">
        <v>25</v>
      </c>
      <c r="B36" s="846">
        <v>41814</v>
      </c>
      <c r="C36" s="836">
        <v>41944</v>
      </c>
      <c r="D36" s="820" t="s">
        <v>223</v>
      </c>
      <c r="E36" s="380" t="s">
        <v>156</v>
      </c>
      <c r="F36" s="843">
        <v>25</v>
      </c>
      <c r="G36" s="820" t="s">
        <v>1448</v>
      </c>
      <c r="H36" s="821">
        <v>17875434</v>
      </c>
      <c r="I36" s="822" t="s">
        <v>1926</v>
      </c>
      <c r="J36" s="381"/>
      <c r="K36" s="381">
        <f t="shared" si="0"/>
        <v>18.220338983050848</v>
      </c>
      <c r="L36" s="381"/>
      <c r="M36" s="381"/>
      <c r="N36" s="382"/>
      <c r="O36" s="842">
        <f t="shared" si="6"/>
        <v>3.2796610169491522</v>
      </c>
      <c r="P36" s="381"/>
      <c r="Q36" s="845">
        <v>21.5</v>
      </c>
      <c r="R36" s="242"/>
      <c r="S36" s="242"/>
      <c r="T36" s="242"/>
      <c r="U36" s="242"/>
      <c r="V36" s="242"/>
      <c r="W36" s="239"/>
      <c r="X36" s="828" t="s">
        <v>1895</v>
      </c>
      <c r="Y36" s="824">
        <v>1</v>
      </c>
      <c r="Z36">
        <f t="shared" si="2"/>
        <v>9</v>
      </c>
      <c r="AA36">
        <v>9</v>
      </c>
      <c r="AC36" s="825" t="s">
        <v>1899</v>
      </c>
      <c r="AD36" s="826">
        <v>0.7</v>
      </c>
      <c r="AE36">
        <v>5</v>
      </c>
      <c r="AF36">
        <f t="shared" si="4"/>
        <v>3.5</v>
      </c>
      <c r="AG36">
        <f t="shared" si="3"/>
        <v>12.5</v>
      </c>
      <c r="AH36" s="825" t="s">
        <v>1908</v>
      </c>
      <c r="AI36" s="826">
        <v>0.5</v>
      </c>
      <c r="AJ36">
        <v>8</v>
      </c>
      <c r="AK36">
        <f t="shared" si="5"/>
        <v>21.5</v>
      </c>
      <c r="AL36">
        <v>21.5</v>
      </c>
    </row>
    <row r="37" spans="1:38" ht="15" x14ac:dyDescent="0.2">
      <c r="A37" s="830">
        <v>26</v>
      </c>
      <c r="B37" s="846">
        <v>41815</v>
      </c>
      <c r="C37" s="836">
        <v>42551</v>
      </c>
      <c r="D37" s="820" t="s">
        <v>223</v>
      </c>
      <c r="E37" s="380" t="s">
        <v>156</v>
      </c>
      <c r="F37" s="843">
        <v>26</v>
      </c>
      <c r="G37" s="820" t="s">
        <v>1448</v>
      </c>
      <c r="H37" s="821">
        <v>30357678</v>
      </c>
      <c r="I37" s="822" t="s">
        <v>1927</v>
      </c>
      <c r="J37" s="381"/>
      <c r="K37" s="381">
        <f t="shared" si="0"/>
        <v>37.288135593220339</v>
      </c>
      <c r="L37" s="381"/>
      <c r="M37" s="381"/>
      <c r="N37" s="382"/>
      <c r="O37" s="842">
        <f t="shared" si="6"/>
        <v>6.7118644067796609</v>
      </c>
      <c r="P37" s="381"/>
      <c r="Q37" s="845">
        <v>44</v>
      </c>
      <c r="R37" s="242"/>
      <c r="S37" s="242"/>
      <c r="T37" s="242"/>
      <c r="U37" s="242"/>
      <c r="V37" s="242"/>
      <c r="W37" s="239"/>
      <c r="X37" s="825" t="s">
        <v>1900</v>
      </c>
      <c r="Y37" s="826">
        <v>1</v>
      </c>
      <c r="Z37">
        <f t="shared" si="2"/>
        <v>5</v>
      </c>
      <c r="AA37">
        <v>5</v>
      </c>
      <c r="AC37" s="823" t="s">
        <v>1903</v>
      </c>
      <c r="AD37" s="824">
        <v>0.5</v>
      </c>
      <c r="AE37">
        <v>4</v>
      </c>
      <c r="AF37">
        <v>4</v>
      </c>
      <c r="AG37">
        <f t="shared" si="3"/>
        <v>9</v>
      </c>
      <c r="AH37" s="825" t="s">
        <v>1912</v>
      </c>
      <c r="AI37" s="826">
        <v>1</v>
      </c>
      <c r="AJ37">
        <v>9</v>
      </c>
      <c r="AK37">
        <f t="shared" si="5"/>
        <v>14</v>
      </c>
      <c r="AL37">
        <v>14</v>
      </c>
    </row>
    <row r="38" spans="1:38" ht="15" x14ac:dyDescent="0.2">
      <c r="A38" s="830">
        <v>27</v>
      </c>
      <c r="B38" s="846">
        <v>41816</v>
      </c>
      <c r="C38" s="836">
        <v>42736</v>
      </c>
      <c r="D38" s="820" t="s">
        <v>223</v>
      </c>
      <c r="E38" s="380" t="s">
        <v>156</v>
      </c>
      <c r="F38" s="843">
        <v>27</v>
      </c>
      <c r="G38" s="820" t="s">
        <v>1448</v>
      </c>
      <c r="H38" s="821">
        <v>19182734</v>
      </c>
      <c r="I38" s="822" t="s">
        <v>1928</v>
      </c>
      <c r="J38" s="381"/>
      <c r="K38" s="381">
        <f t="shared" si="0"/>
        <v>12.966101694915256</v>
      </c>
      <c r="L38" s="381"/>
      <c r="M38" s="381"/>
      <c r="N38" s="382"/>
      <c r="O38" s="842">
        <f t="shared" si="6"/>
        <v>2.3338983050847446</v>
      </c>
      <c r="P38" s="381"/>
      <c r="Q38" s="845">
        <v>15.3</v>
      </c>
      <c r="R38" s="242"/>
      <c r="S38" s="242"/>
      <c r="T38" s="242"/>
      <c r="U38" s="242"/>
      <c r="V38" s="242"/>
      <c r="W38" s="239"/>
      <c r="X38" s="823" t="s">
        <v>1904</v>
      </c>
      <c r="Y38" s="824">
        <v>0.7</v>
      </c>
      <c r="Z38">
        <f t="shared" si="2"/>
        <v>6.3</v>
      </c>
      <c r="AA38">
        <v>9</v>
      </c>
      <c r="AC38" s="825" t="s">
        <v>1907</v>
      </c>
      <c r="AD38" s="826">
        <v>0.9</v>
      </c>
      <c r="AE38">
        <v>3</v>
      </c>
      <c r="AF38">
        <f t="shared" si="4"/>
        <v>2.7</v>
      </c>
      <c r="AG38">
        <f t="shared" si="3"/>
        <v>9</v>
      </c>
      <c r="AH38" s="823" t="s">
        <v>1875</v>
      </c>
      <c r="AI38" s="824">
        <v>1.2</v>
      </c>
      <c r="AJ38">
        <v>4</v>
      </c>
      <c r="AK38">
        <f t="shared" si="5"/>
        <v>15.3</v>
      </c>
      <c r="AL38">
        <v>15.3</v>
      </c>
    </row>
    <row r="39" spans="1:38" ht="15" x14ac:dyDescent="0.2">
      <c r="A39" s="830">
        <v>28</v>
      </c>
      <c r="B39" s="846">
        <v>41816</v>
      </c>
      <c r="C39" s="836"/>
      <c r="D39" s="820" t="s">
        <v>223</v>
      </c>
      <c r="E39" s="380" t="s">
        <v>156</v>
      </c>
      <c r="F39" s="843">
        <v>28</v>
      </c>
      <c r="G39" s="820" t="s">
        <v>1448</v>
      </c>
      <c r="H39" s="821">
        <v>20487665845</v>
      </c>
      <c r="I39" s="822" t="s">
        <v>1940</v>
      </c>
      <c r="J39" s="381"/>
      <c r="K39" s="381">
        <f t="shared" si="0"/>
        <v>24.406779661016952</v>
      </c>
      <c r="L39" s="381"/>
      <c r="M39" s="381"/>
      <c r="N39" s="382"/>
      <c r="O39" s="842">
        <f t="shared" si="6"/>
        <v>4.3932203389830491</v>
      </c>
      <c r="P39" s="381"/>
      <c r="Q39" s="845">
        <v>28.8</v>
      </c>
      <c r="R39" s="242"/>
      <c r="S39" s="242"/>
      <c r="T39" s="242"/>
      <c r="U39" s="242"/>
      <c r="V39" s="242"/>
      <c r="W39" s="239"/>
      <c r="X39" s="823"/>
      <c r="Y39" s="824"/>
      <c r="AC39" s="825"/>
      <c r="AD39" s="826"/>
      <c r="AH39" s="823"/>
      <c r="AI39" s="824"/>
    </row>
    <row r="40" spans="1:38" ht="15" x14ac:dyDescent="0.2">
      <c r="A40" s="830">
        <v>29</v>
      </c>
      <c r="B40" s="846">
        <v>41817</v>
      </c>
      <c r="C40" s="836">
        <v>42185</v>
      </c>
      <c r="D40" s="820" t="s">
        <v>223</v>
      </c>
      <c r="E40" s="380" t="s">
        <v>156</v>
      </c>
      <c r="F40" s="843">
        <v>29</v>
      </c>
      <c r="G40" s="820" t="s">
        <v>1448</v>
      </c>
      <c r="H40" s="821" t="s">
        <v>1929</v>
      </c>
      <c r="I40" s="822" t="s">
        <v>1930</v>
      </c>
      <c r="J40" s="381"/>
      <c r="K40" s="381">
        <f t="shared" si="0"/>
        <v>66.949152542372886</v>
      </c>
      <c r="L40" s="381"/>
      <c r="M40" s="381"/>
      <c r="N40" s="382"/>
      <c r="O40" s="842">
        <f t="shared" si="6"/>
        <v>12.050847457627114</v>
      </c>
      <c r="P40" s="381"/>
      <c r="Q40" s="845">
        <v>79</v>
      </c>
      <c r="R40" s="242"/>
      <c r="S40" s="242"/>
      <c r="T40" s="242"/>
      <c r="U40" s="242"/>
      <c r="V40" s="242"/>
      <c r="W40" s="239"/>
      <c r="X40" s="825" t="s">
        <v>1908</v>
      </c>
      <c r="Y40" s="826">
        <v>0.5</v>
      </c>
      <c r="Z40">
        <f t="shared" si="2"/>
        <v>5.5</v>
      </c>
      <c r="AA40">
        <v>11</v>
      </c>
      <c r="AC40" s="823" t="s">
        <v>1911</v>
      </c>
      <c r="AD40" s="824">
        <v>4</v>
      </c>
      <c r="AE40">
        <v>7</v>
      </c>
      <c r="AF40">
        <f t="shared" si="4"/>
        <v>28</v>
      </c>
      <c r="AG40">
        <f t="shared" si="3"/>
        <v>33.5</v>
      </c>
      <c r="AH40" s="825" t="s">
        <v>1878</v>
      </c>
      <c r="AI40" s="826">
        <v>2.1</v>
      </c>
      <c r="AJ40">
        <v>5</v>
      </c>
      <c r="AK40">
        <f t="shared" si="5"/>
        <v>39</v>
      </c>
      <c r="AL40">
        <v>39</v>
      </c>
    </row>
    <row r="41" spans="1:38" ht="15" x14ac:dyDescent="0.2">
      <c r="A41" s="830">
        <v>30</v>
      </c>
      <c r="B41" s="846">
        <v>41818</v>
      </c>
      <c r="C41" s="836">
        <v>42005</v>
      </c>
      <c r="D41" s="820" t="s">
        <v>223</v>
      </c>
      <c r="E41" s="380" t="s">
        <v>156</v>
      </c>
      <c r="F41" s="843">
        <v>30</v>
      </c>
      <c r="G41" s="820" t="s">
        <v>1448</v>
      </c>
      <c r="H41" s="821">
        <v>20120604</v>
      </c>
      <c r="I41" s="822" t="s">
        <v>1931</v>
      </c>
      <c r="J41" s="381"/>
      <c r="K41" s="381">
        <f t="shared" si="0"/>
        <v>87.79661016949153</v>
      </c>
      <c r="L41" s="381"/>
      <c r="M41" s="381"/>
      <c r="N41" s="382"/>
      <c r="O41" s="842">
        <f t="shared" si="6"/>
        <v>15.803389830508465</v>
      </c>
      <c r="P41" s="381"/>
      <c r="Q41" s="845">
        <v>103.6</v>
      </c>
      <c r="R41" s="242"/>
      <c r="S41" s="242"/>
      <c r="T41" s="242"/>
      <c r="U41" s="242"/>
      <c r="V41" s="242"/>
      <c r="W41" s="239"/>
      <c r="X41" s="823" t="s">
        <v>1932</v>
      </c>
      <c r="Y41" s="824">
        <v>18.899999999999999</v>
      </c>
      <c r="Z41">
        <f t="shared" si="2"/>
        <v>151.19999999999999</v>
      </c>
      <c r="AA41">
        <v>8</v>
      </c>
      <c r="AC41" s="823" t="s">
        <v>1932</v>
      </c>
      <c r="AD41" s="824">
        <v>18.899999999999999</v>
      </c>
      <c r="AE41">
        <v>8</v>
      </c>
      <c r="AF41">
        <f t="shared" si="4"/>
        <v>151.19999999999999</v>
      </c>
      <c r="AG41">
        <f t="shared" si="3"/>
        <v>302.39999999999998</v>
      </c>
      <c r="AH41" s="823" t="s">
        <v>1880</v>
      </c>
      <c r="AI41" s="824">
        <v>1.2</v>
      </c>
      <c r="AJ41">
        <v>6</v>
      </c>
      <c r="AK41">
        <f t="shared" si="5"/>
        <v>453.59999999999997</v>
      </c>
      <c r="AL41">
        <v>453.6</v>
      </c>
    </row>
    <row r="42" spans="1:38" ht="15" x14ac:dyDescent="0.2">
      <c r="A42" s="830">
        <v>31</v>
      </c>
      <c r="B42" s="846">
        <v>41820</v>
      </c>
      <c r="C42" s="836">
        <v>42307</v>
      </c>
      <c r="D42" s="820" t="s">
        <v>223</v>
      </c>
      <c r="E42" s="380" t="s">
        <v>156</v>
      </c>
      <c r="F42" s="843">
        <v>31</v>
      </c>
      <c r="G42" s="820" t="s">
        <v>1448</v>
      </c>
      <c r="H42" s="821" t="s">
        <v>1933</v>
      </c>
      <c r="I42" s="822" t="s">
        <v>1893</v>
      </c>
      <c r="J42" s="381"/>
      <c r="K42" s="381">
        <f t="shared" si="0"/>
        <v>50.847457627118644</v>
      </c>
      <c r="L42" s="381"/>
      <c r="M42" s="381"/>
      <c r="N42" s="382"/>
      <c r="O42" s="842">
        <f t="shared" si="6"/>
        <v>9.1525423728813564</v>
      </c>
      <c r="P42" s="381"/>
      <c r="Q42" s="845">
        <v>60</v>
      </c>
      <c r="R42" s="242"/>
      <c r="S42" s="242"/>
      <c r="T42" s="242"/>
      <c r="U42" s="242"/>
      <c r="V42" s="242"/>
      <c r="W42" s="239"/>
      <c r="X42" s="823" t="s">
        <v>1934</v>
      </c>
      <c r="Y42" s="824">
        <v>2.5</v>
      </c>
      <c r="Z42">
        <f t="shared" si="2"/>
        <v>12.5</v>
      </c>
      <c r="AA42">
        <v>5</v>
      </c>
      <c r="AC42" s="823" t="s">
        <v>1934</v>
      </c>
      <c r="AD42" s="824">
        <v>2.5</v>
      </c>
      <c r="AE42">
        <v>6</v>
      </c>
      <c r="AF42">
        <f t="shared" si="4"/>
        <v>15</v>
      </c>
      <c r="AG42">
        <f t="shared" si="3"/>
        <v>27.5</v>
      </c>
      <c r="AH42" s="823" t="s">
        <v>1934</v>
      </c>
      <c r="AI42" s="824">
        <v>2.5</v>
      </c>
      <c r="AJ42">
        <v>4</v>
      </c>
      <c r="AK42">
        <f t="shared" si="5"/>
        <v>40</v>
      </c>
      <c r="AL42">
        <v>40</v>
      </c>
    </row>
    <row r="43" spans="1:38" x14ac:dyDescent="0.2">
      <c r="A43" s="833"/>
      <c r="B43" s="844"/>
      <c r="C43" s="243"/>
      <c r="D43" s="244"/>
      <c r="E43" s="244"/>
      <c r="F43" s="244"/>
      <c r="G43" s="245"/>
      <c r="H43" s="245"/>
      <c r="I43" s="246" t="s">
        <v>1246</v>
      </c>
      <c r="J43" s="370">
        <f>SUM(J12:J12)</f>
        <v>0</v>
      </c>
      <c r="K43" s="370">
        <f>SUM(K12:K42)</f>
        <v>1134.8305084745762</v>
      </c>
      <c r="L43" s="370">
        <f>SUM(L12:L12)</f>
        <v>0</v>
      </c>
      <c r="M43" s="370">
        <f>SUM(M12:M12)</f>
        <v>0</v>
      </c>
      <c r="N43" s="370">
        <f>SUM(N12:N12)</f>
        <v>0</v>
      </c>
      <c r="O43" s="370">
        <f>SUM(O12:O42)</f>
        <v>204.26949152542366</v>
      </c>
      <c r="P43" s="370">
        <f>SUM(P12:P12)</f>
        <v>0</v>
      </c>
      <c r="Q43" s="841">
        <f>SUM(Q12:Q42)</f>
        <v>1339.1</v>
      </c>
      <c r="R43" s="242"/>
      <c r="S43" s="242"/>
      <c r="T43" s="242"/>
      <c r="U43" s="242"/>
      <c r="V43" s="242"/>
      <c r="W43" s="130"/>
      <c r="Z43">
        <f>SUM(Z12:Z42)</f>
        <v>357.40000000000003</v>
      </c>
      <c r="AF43">
        <f>SUM(AF12:AF42)</f>
        <v>376.5</v>
      </c>
      <c r="AG43">
        <f>SUM(AG12:AG42)</f>
        <v>733.9</v>
      </c>
      <c r="AK43">
        <f>SUM(AK12:AK42)</f>
        <v>1091.3</v>
      </c>
    </row>
    <row r="44" spans="1:38" x14ac:dyDescent="0.2">
      <c r="A44" s="834"/>
      <c r="B44" s="839"/>
      <c r="C44" s="239"/>
      <c r="D44" s="239"/>
      <c r="E44" s="239"/>
      <c r="F44" s="239"/>
      <c r="G44" s="239"/>
      <c r="H44" s="239"/>
      <c r="I44" s="239"/>
      <c r="J44" s="238"/>
      <c r="K44" s="238"/>
      <c r="L44" s="238"/>
      <c r="M44" s="238"/>
      <c r="N44" s="239"/>
      <c r="O44" s="239"/>
      <c r="P44" s="239"/>
      <c r="Q44" s="839"/>
      <c r="R44" s="239"/>
      <c r="S44" s="239"/>
      <c r="T44" s="239"/>
      <c r="U44" s="239"/>
      <c r="V44" s="239"/>
      <c r="W44" s="239"/>
    </row>
  </sheetData>
  <mergeCells count="27">
    <mergeCell ref="T9:T11"/>
    <mergeCell ref="U9:U11"/>
    <mergeCell ref="V9:V11"/>
    <mergeCell ref="G10:G11"/>
    <mergeCell ref="H10:H11"/>
    <mergeCell ref="R7:R11"/>
    <mergeCell ref="S7:V8"/>
    <mergeCell ref="L9:L11"/>
    <mergeCell ref="M9:M11"/>
    <mergeCell ref="S9:S11"/>
    <mergeCell ref="K7:K11"/>
    <mergeCell ref="L7:M8"/>
    <mergeCell ref="N7:N11"/>
    <mergeCell ref="O7:O11"/>
    <mergeCell ref="P7:P11"/>
    <mergeCell ref="Q7:Q11"/>
    <mergeCell ref="J7:J11"/>
    <mergeCell ref="A7:A11"/>
    <mergeCell ref="B7:B11"/>
    <mergeCell ref="C7:C11"/>
    <mergeCell ref="D7:F8"/>
    <mergeCell ref="G7:I8"/>
    <mergeCell ref="D9:D11"/>
    <mergeCell ref="E9:E11"/>
    <mergeCell ref="F9:F11"/>
    <mergeCell ref="G9:H9"/>
    <mergeCell ref="I9:I11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topLeftCell="A6" workbookViewId="0">
      <selection activeCell="B18" sqref="B18"/>
    </sheetView>
  </sheetViews>
  <sheetFormatPr baseColWidth="10" defaultRowHeight="12.75" x14ac:dyDescent="0.2"/>
  <cols>
    <col min="1" max="1" width="7.42578125" customWidth="1"/>
    <col min="2" max="2" width="29.140625" customWidth="1"/>
    <col min="3" max="3" width="10.7109375" customWidth="1"/>
    <col min="4" max="4" width="13.28515625" customWidth="1"/>
    <col min="5" max="5" width="18.28515625" customWidth="1"/>
    <col min="8" max="8" width="11.85546875" bestFit="1" customWidth="1"/>
    <col min="10" max="10" width="11.85546875" bestFit="1" customWidth="1"/>
    <col min="11" max="11" width="14.28515625" bestFit="1" customWidth="1"/>
    <col min="12" max="12" width="11.85546875" bestFit="1" customWidth="1"/>
    <col min="14" max="14" width="12.28515625" bestFit="1" customWidth="1"/>
    <col min="18" max="18" width="11.85546875" bestFit="1" customWidth="1"/>
    <col min="20" max="20" width="11.85546875" bestFit="1" customWidth="1"/>
    <col min="21" max="21" width="13.85546875" customWidth="1"/>
    <col min="29" max="29" width="13.140625" customWidth="1"/>
    <col min="30" max="30" width="12.7109375" customWidth="1"/>
    <col min="31" max="31" width="13.140625" customWidth="1"/>
    <col min="32" max="32" width="18.7109375" customWidth="1"/>
    <col min="34" max="34" width="15" customWidth="1"/>
    <col min="35" max="35" width="11.7109375" bestFit="1" customWidth="1"/>
  </cols>
  <sheetData>
    <row r="1" spans="1:36" x14ac:dyDescent="0.2">
      <c r="A1" s="22" t="s">
        <v>116</v>
      </c>
      <c r="AA1" s="175"/>
      <c r="AB1" s="175"/>
    </row>
    <row r="2" spans="1:36" x14ac:dyDescent="0.2">
      <c r="A2" s="22" t="s">
        <v>94</v>
      </c>
      <c r="AA2" s="175"/>
      <c r="AB2" s="175"/>
    </row>
    <row r="3" spans="1:36" x14ac:dyDescent="0.2">
      <c r="A3" s="22" t="s">
        <v>1169</v>
      </c>
      <c r="AA3" s="175"/>
      <c r="AB3" s="175"/>
    </row>
    <row r="4" spans="1:36" ht="15" x14ac:dyDescent="0.25">
      <c r="A4" s="176"/>
      <c r="AA4" s="175"/>
      <c r="AB4" s="175"/>
    </row>
    <row r="5" spans="1:36" ht="15" x14ac:dyDescent="0.2">
      <c r="A5" s="1048" t="s">
        <v>1170</v>
      </c>
      <c r="B5" s="1048"/>
      <c r="C5" s="1048"/>
      <c r="D5" s="1048"/>
      <c r="E5" s="1048"/>
      <c r="F5" s="1048"/>
      <c r="G5" s="1048"/>
      <c r="H5" s="1048"/>
      <c r="I5" s="1048"/>
      <c r="J5" s="1048"/>
      <c r="K5" s="1048"/>
      <c r="L5" s="1048"/>
      <c r="M5" s="1048"/>
      <c r="N5" s="1048"/>
      <c r="O5" s="1048"/>
      <c r="P5" s="1048"/>
      <c r="Q5" s="1048"/>
      <c r="R5" s="1048"/>
      <c r="S5" s="1048"/>
      <c r="T5" s="1048"/>
      <c r="U5" s="1048"/>
      <c r="V5" s="1048"/>
      <c r="W5" s="1048"/>
      <c r="X5" s="1048"/>
      <c r="Y5" s="1048"/>
      <c r="Z5" s="1048"/>
      <c r="AA5" s="175"/>
      <c r="AB5" s="175"/>
    </row>
    <row r="6" spans="1:36" ht="15.75" thickBot="1" x14ac:dyDescent="0.25">
      <c r="A6" s="177"/>
      <c r="AA6" s="175"/>
      <c r="AB6" s="175"/>
    </row>
    <row r="7" spans="1:36" ht="13.5" thickBot="1" x14ac:dyDescent="0.25">
      <c r="A7" s="178"/>
      <c r="H7" s="1054" t="s">
        <v>1171</v>
      </c>
      <c r="I7" s="1055"/>
      <c r="J7" s="1055"/>
      <c r="K7" s="1055"/>
      <c r="L7" s="1056"/>
      <c r="M7" s="1054" t="s">
        <v>1172</v>
      </c>
      <c r="N7" s="1055"/>
      <c r="O7" s="1055"/>
      <c r="P7" s="1055"/>
      <c r="Q7" s="1055"/>
      <c r="R7" s="1055"/>
      <c r="S7" s="1055"/>
      <c r="T7" s="1056"/>
      <c r="U7" s="236" t="s">
        <v>1173</v>
      </c>
      <c r="V7" s="1054" t="s">
        <v>1174</v>
      </c>
      <c r="W7" s="1055"/>
      <c r="X7" s="1055"/>
      <c r="Y7" s="1055"/>
      <c r="Z7" s="1056"/>
      <c r="AA7" s="175"/>
      <c r="AB7" s="175"/>
    </row>
    <row r="8" spans="1:36" s="158" customFormat="1" ht="12" x14ac:dyDescent="0.2">
      <c r="A8" s="1032" t="s">
        <v>1175</v>
      </c>
      <c r="B8" s="1032" t="s">
        <v>1176</v>
      </c>
      <c r="C8" s="1032" t="s">
        <v>1177</v>
      </c>
      <c r="D8" s="1032" t="s">
        <v>1178</v>
      </c>
      <c r="E8" s="1032" t="s">
        <v>1179</v>
      </c>
      <c r="F8" s="1032" t="s">
        <v>1180</v>
      </c>
      <c r="G8" s="1038" t="s">
        <v>1181</v>
      </c>
      <c r="H8" s="1041" t="s">
        <v>1182</v>
      </c>
      <c r="I8" s="1043" t="s">
        <v>1183</v>
      </c>
      <c r="J8" s="1043" t="s">
        <v>1184</v>
      </c>
      <c r="K8" s="1043" t="s">
        <v>1185</v>
      </c>
      <c r="L8" s="1045" t="s">
        <v>1186</v>
      </c>
      <c r="M8" s="1052" t="s">
        <v>1187</v>
      </c>
      <c r="N8" s="1053"/>
      <c r="O8" s="1053"/>
      <c r="P8" s="1043" t="s">
        <v>741</v>
      </c>
      <c r="Q8" s="1043" t="s">
        <v>1188</v>
      </c>
      <c r="R8" s="1050" t="s">
        <v>1189</v>
      </c>
      <c r="S8" s="1051" t="s">
        <v>1190</v>
      </c>
      <c r="T8" s="1046" t="s">
        <v>1191</v>
      </c>
      <c r="U8" s="1039" t="s">
        <v>1192</v>
      </c>
      <c r="V8" s="1041" t="s">
        <v>740</v>
      </c>
      <c r="W8" s="1043" t="s">
        <v>923</v>
      </c>
      <c r="X8" s="1043" t="s">
        <v>1193</v>
      </c>
      <c r="Y8" s="1043" t="s">
        <v>1194</v>
      </c>
      <c r="Z8" s="1046" t="s">
        <v>102</v>
      </c>
      <c r="AA8" s="753"/>
      <c r="AB8" s="753"/>
      <c r="AC8" s="1037"/>
      <c r="AD8" s="1033"/>
      <c r="AE8" s="1034"/>
      <c r="AF8" s="754"/>
      <c r="AG8" s="754"/>
      <c r="AH8" s="754"/>
      <c r="AI8" s="754"/>
      <c r="AJ8" s="754"/>
    </row>
    <row r="9" spans="1:36" s="158" customFormat="1" ht="12" x14ac:dyDescent="0.2">
      <c r="A9" s="1032"/>
      <c r="B9" s="1032" t="s">
        <v>1176</v>
      </c>
      <c r="C9" s="1032"/>
      <c r="D9" s="1032"/>
      <c r="E9" s="1032"/>
      <c r="F9" s="1032"/>
      <c r="G9" s="1038"/>
      <c r="H9" s="1042"/>
      <c r="I9" s="1044"/>
      <c r="J9" s="1044"/>
      <c r="K9" s="1044"/>
      <c r="L9" s="1046"/>
      <c r="M9" s="755" t="s">
        <v>1195</v>
      </c>
      <c r="N9" s="756" t="s">
        <v>1196</v>
      </c>
      <c r="O9" s="756" t="s">
        <v>1197</v>
      </c>
      <c r="P9" s="1044"/>
      <c r="Q9" s="1044"/>
      <c r="R9" s="1033"/>
      <c r="S9" s="1043"/>
      <c r="T9" s="1049"/>
      <c r="U9" s="1040"/>
      <c r="V9" s="1042"/>
      <c r="W9" s="1044"/>
      <c r="X9" s="1044"/>
      <c r="Y9" s="1044"/>
      <c r="Z9" s="1049"/>
      <c r="AA9" s="753"/>
      <c r="AB9" s="753"/>
      <c r="AC9" s="1037"/>
      <c r="AD9" s="1033"/>
      <c r="AE9" s="1034"/>
      <c r="AF9" s="757"/>
      <c r="AG9" s="754"/>
      <c r="AH9" s="754"/>
      <c r="AI9" s="754"/>
      <c r="AJ9" s="754"/>
    </row>
    <row r="10" spans="1:36" x14ac:dyDescent="0.2">
      <c r="A10" s="865">
        <v>1</v>
      </c>
      <c r="B10" s="180" t="s">
        <v>1944</v>
      </c>
      <c r="C10" s="181" t="s">
        <v>1946</v>
      </c>
      <c r="D10" s="180" t="s">
        <v>1948</v>
      </c>
      <c r="E10" s="180" t="s">
        <v>1951</v>
      </c>
      <c r="F10" s="193" t="s">
        <v>1950</v>
      </c>
      <c r="G10" s="193" t="s">
        <v>36</v>
      </c>
      <c r="H10" s="183">
        <v>1700</v>
      </c>
      <c r="I10" s="867">
        <v>0</v>
      </c>
      <c r="J10" s="867">
        <v>0</v>
      </c>
      <c r="K10" s="867">
        <v>0</v>
      </c>
      <c r="L10" s="869">
        <f>H10+I10+J10+K10</f>
        <v>1700</v>
      </c>
      <c r="M10" s="872">
        <v>0</v>
      </c>
      <c r="N10" s="867">
        <v>0</v>
      </c>
      <c r="O10" s="867">
        <f>H10*0.1</f>
        <v>170</v>
      </c>
      <c r="P10" s="867">
        <v>0</v>
      </c>
      <c r="Q10" s="867">
        <v>0</v>
      </c>
      <c r="R10" s="868">
        <v>0</v>
      </c>
      <c r="S10" s="867">
        <v>0</v>
      </c>
      <c r="T10" s="869">
        <f>M10+N10+O10+P10+Q10+R10+S10</f>
        <v>170</v>
      </c>
      <c r="U10" s="870">
        <f>L10-T10</f>
        <v>1530</v>
      </c>
      <c r="V10" s="871">
        <f>U10*0.09</f>
        <v>137.69999999999999</v>
      </c>
      <c r="W10" s="867">
        <v>0</v>
      </c>
      <c r="X10" s="867">
        <v>0</v>
      </c>
      <c r="Y10" s="867">
        <v>0</v>
      </c>
      <c r="Z10" s="869">
        <f>SUM(V10:Y10)</f>
        <v>137.69999999999999</v>
      </c>
      <c r="AA10" s="187"/>
      <c r="AB10" s="187"/>
      <c r="AC10" s="188"/>
      <c r="AD10" s="189"/>
      <c r="AE10" s="190"/>
      <c r="AF10" s="191"/>
      <c r="AG10" s="20"/>
      <c r="AH10" s="192"/>
      <c r="AI10" s="192"/>
      <c r="AJ10" s="20"/>
    </row>
    <row r="11" spans="1:36" ht="15" x14ac:dyDescent="0.25">
      <c r="A11" s="865">
        <v>2</v>
      </c>
      <c r="B11" s="180" t="s">
        <v>1952</v>
      </c>
      <c r="C11" s="179">
        <v>70029159</v>
      </c>
      <c r="D11" s="180" t="s">
        <v>1948</v>
      </c>
      <c r="E11" s="180" t="s">
        <v>1951</v>
      </c>
      <c r="F11" s="193" t="s">
        <v>1950</v>
      </c>
      <c r="G11" s="193" t="s">
        <v>36</v>
      </c>
      <c r="H11" s="183">
        <v>1700</v>
      </c>
      <c r="I11" s="867">
        <v>0</v>
      </c>
      <c r="J11" s="867">
        <v>0</v>
      </c>
      <c r="K11" s="867">
        <v>0</v>
      </c>
      <c r="L11" s="869">
        <f t="shared" ref="L11:L12" si="0">H11+I11+J11+K11</f>
        <v>1700</v>
      </c>
      <c r="M11" s="872">
        <v>0</v>
      </c>
      <c r="N11" s="867">
        <v>0</v>
      </c>
      <c r="O11" s="867">
        <f>H11*0.1</f>
        <v>170</v>
      </c>
      <c r="P11" s="867">
        <v>0</v>
      </c>
      <c r="Q11" s="867">
        <v>0</v>
      </c>
      <c r="R11" s="868">
        <v>0</v>
      </c>
      <c r="S11" s="867">
        <v>0</v>
      </c>
      <c r="T11" s="869">
        <f t="shared" ref="T11:T12" si="1">M11+N11+O11+P11+Q11+R11+S11</f>
        <v>170</v>
      </c>
      <c r="U11" s="870">
        <f t="shared" ref="U11:U12" si="2">L11-T11</f>
        <v>1530</v>
      </c>
      <c r="V11" s="871">
        <f>U11*0.09</f>
        <v>137.69999999999999</v>
      </c>
      <c r="W11" s="867">
        <v>0</v>
      </c>
      <c r="X11" s="867">
        <v>0</v>
      </c>
      <c r="Y11" s="867">
        <v>0</v>
      </c>
      <c r="Z11" s="869">
        <f>SUM(V11:Y11)</f>
        <v>137.69999999999999</v>
      </c>
      <c r="AA11" s="187"/>
      <c r="AB11" s="187"/>
      <c r="AC11" s="188"/>
      <c r="AD11" s="189"/>
      <c r="AE11" s="190"/>
      <c r="AF11" s="191"/>
      <c r="AG11" s="20"/>
      <c r="AH11" s="192"/>
      <c r="AI11" s="195"/>
      <c r="AJ11" s="20"/>
    </row>
    <row r="12" spans="1:36" x14ac:dyDescent="0.2">
      <c r="A12" s="865">
        <v>3</v>
      </c>
      <c r="B12" s="180" t="s">
        <v>1945</v>
      </c>
      <c r="C12" s="179">
        <v>18456718</v>
      </c>
      <c r="D12" s="180" t="s">
        <v>1949</v>
      </c>
      <c r="E12" s="180" t="s">
        <v>1947</v>
      </c>
      <c r="F12" s="193" t="s">
        <v>1950</v>
      </c>
      <c r="G12" s="193" t="s">
        <v>36</v>
      </c>
      <c r="H12" s="196">
        <v>1000</v>
      </c>
      <c r="I12" s="867">
        <v>0</v>
      </c>
      <c r="J12" s="867">
        <v>0</v>
      </c>
      <c r="K12" s="867">
        <v>0</v>
      </c>
      <c r="L12" s="869">
        <f t="shared" si="0"/>
        <v>1000</v>
      </c>
      <c r="M12" s="872">
        <v>0</v>
      </c>
      <c r="N12" s="867">
        <v>0</v>
      </c>
      <c r="O12" s="867">
        <f>H12*0.1</f>
        <v>100</v>
      </c>
      <c r="P12" s="867">
        <v>0</v>
      </c>
      <c r="Q12" s="867">
        <v>0</v>
      </c>
      <c r="R12" s="868">
        <v>0</v>
      </c>
      <c r="S12" s="867">
        <v>0</v>
      </c>
      <c r="T12" s="869">
        <f t="shared" si="1"/>
        <v>100</v>
      </c>
      <c r="U12" s="870">
        <f t="shared" si="2"/>
        <v>900</v>
      </c>
      <c r="V12" s="871">
        <f>U12*0.09</f>
        <v>81</v>
      </c>
      <c r="W12" s="867">
        <v>0</v>
      </c>
      <c r="X12" s="867">
        <v>0</v>
      </c>
      <c r="Y12" s="867">
        <v>0</v>
      </c>
      <c r="Z12" s="869">
        <f>SUM(V12:Y12)</f>
        <v>81</v>
      </c>
      <c r="AA12" s="187"/>
      <c r="AB12" s="187"/>
      <c r="AC12" s="188"/>
      <c r="AD12" s="189"/>
      <c r="AE12" s="190"/>
      <c r="AF12" s="191"/>
      <c r="AG12" s="20"/>
      <c r="AH12" s="192"/>
      <c r="AI12" s="192"/>
      <c r="AJ12" s="20"/>
    </row>
    <row r="13" spans="1:36" x14ac:dyDescent="0.2">
      <c r="A13" s="865"/>
      <c r="B13" s="180"/>
      <c r="C13" s="181"/>
      <c r="D13" s="180"/>
      <c r="E13" s="180"/>
      <c r="F13" s="182"/>
      <c r="G13" s="182"/>
      <c r="H13" s="194"/>
      <c r="I13" s="184"/>
      <c r="J13" s="184"/>
      <c r="K13" s="184"/>
      <c r="L13" s="185"/>
      <c r="M13" s="186"/>
      <c r="N13" s="184"/>
      <c r="O13" s="184"/>
      <c r="P13" s="184"/>
      <c r="Q13" s="184"/>
      <c r="R13" s="868"/>
      <c r="S13" s="867"/>
      <c r="T13" s="869"/>
      <c r="U13" s="870"/>
      <c r="V13" s="871"/>
      <c r="W13" s="867"/>
      <c r="X13" s="867"/>
      <c r="Y13" s="867"/>
      <c r="Z13" s="869"/>
      <c r="AA13" s="187"/>
      <c r="AB13" s="187"/>
      <c r="AC13" s="188"/>
      <c r="AD13" s="189"/>
      <c r="AE13" s="190"/>
      <c r="AF13" s="191"/>
      <c r="AG13" s="20"/>
      <c r="AH13" s="192"/>
      <c r="AI13" s="192"/>
      <c r="AJ13" s="20"/>
    </row>
    <row r="14" spans="1:36" ht="15.75" thickBot="1" x14ac:dyDescent="0.3">
      <c r="A14" s="866"/>
      <c r="B14" s="197"/>
      <c r="C14" s="197"/>
      <c r="D14" s="197"/>
      <c r="E14" s="197"/>
      <c r="F14" s="182"/>
      <c r="G14" s="198"/>
      <c r="H14" s="199">
        <f>SUM(H10:H13)</f>
        <v>4400</v>
      </c>
      <c r="I14" s="200"/>
      <c r="J14" s="200"/>
      <c r="K14" s="200"/>
      <c r="L14" s="201">
        <f>SUM(L10:L13)</f>
        <v>4400</v>
      </c>
      <c r="M14" s="199"/>
      <c r="N14" s="200"/>
      <c r="O14" s="200">
        <f>SUM(O10:O13)</f>
        <v>440</v>
      </c>
      <c r="P14" s="200"/>
      <c r="Q14" s="200"/>
      <c r="R14" s="202"/>
      <c r="S14" s="200"/>
      <c r="T14" s="200"/>
      <c r="U14" s="203">
        <f>SUM(U10:U13)</f>
        <v>3960</v>
      </c>
      <c r="V14" s="199">
        <f>SUM(V10:V13)</f>
        <v>356.4</v>
      </c>
      <c r="W14" s="200"/>
      <c r="X14" s="200"/>
      <c r="Y14" s="200"/>
      <c r="Z14" s="201">
        <f>SUM(Z10:Z13)</f>
        <v>356.4</v>
      </c>
      <c r="AA14" s="204"/>
      <c r="AB14" s="204"/>
      <c r="AC14" s="205"/>
      <c r="AD14" s="206"/>
      <c r="AE14" s="207"/>
      <c r="AF14" s="208"/>
      <c r="AG14" s="1"/>
      <c r="AH14" s="192"/>
      <c r="AI14" s="192"/>
      <c r="AJ14" s="1"/>
    </row>
    <row r="15" spans="1:36" x14ac:dyDescent="0.2">
      <c r="A15" s="20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>
        <v>4031</v>
      </c>
      <c r="W15" s="20"/>
      <c r="X15" s="20"/>
      <c r="Y15" s="20"/>
      <c r="Z15" s="20"/>
      <c r="AA15" s="162"/>
      <c r="AB15" s="162"/>
      <c r="AC15" s="20"/>
      <c r="AD15" s="20"/>
      <c r="AE15" s="20"/>
      <c r="AF15" s="20"/>
      <c r="AG15" s="20"/>
      <c r="AH15" s="20"/>
      <c r="AI15" s="20"/>
      <c r="AJ15" s="20"/>
    </row>
    <row r="16" spans="1:36" x14ac:dyDescent="0.2">
      <c r="A16" s="178"/>
      <c r="S16" s="210"/>
      <c r="AA16" s="175"/>
      <c r="AB16" s="175"/>
    </row>
    <row r="17" spans="1:35" ht="15" x14ac:dyDescent="0.25">
      <c r="A17" s="178"/>
      <c r="B17" s="211" t="s">
        <v>740</v>
      </c>
      <c r="C17" s="212">
        <v>0.09</v>
      </c>
      <c r="L17" s="213"/>
      <c r="N17" s="216"/>
      <c r="R17" s="214" t="s">
        <v>1198</v>
      </c>
      <c r="S17" s="210"/>
      <c r="V17">
        <f>450*10/9</f>
        <v>500</v>
      </c>
      <c r="AA17" s="175"/>
      <c r="AB17" s="175"/>
      <c r="AI17" s="213"/>
    </row>
    <row r="18" spans="1:35" ht="15.75" thickBot="1" x14ac:dyDescent="0.3">
      <c r="A18" s="178"/>
      <c r="B18" s="211" t="s">
        <v>741</v>
      </c>
      <c r="C18" s="215">
        <v>0.13</v>
      </c>
      <c r="L18" s="213"/>
      <c r="P18" s="216"/>
      <c r="Q18" s="20"/>
      <c r="R18" s="217" t="s">
        <v>1199</v>
      </c>
      <c r="U18" s="216">
        <f>+R14</f>
        <v>0</v>
      </c>
      <c r="AA18" s="175"/>
      <c r="AB18" s="175"/>
    </row>
    <row r="19" spans="1:35" ht="15.75" thickBot="1" x14ac:dyDescent="0.3">
      <c r="A19" s="178"/>
      <c r="B19" s="176"/>
      <c r="C19" s="218">
        <v>0.4</v>
      </c>
      <c r="K19" s="216"/>
      <c r="N19" s="219"/>
      <c r="O19" s="175"/>
      <c r="P19" s="175"/>
      <c r="Q19" s="220"/>
      <c r="R19" t="s">
        <v>1200</v>
      </c>
      <c r="U19" s="216">
        <f>+AD14</f>
        <v>0</v>
      </c>
      <c r="AA19" s="175"/>
      <c r="AB19" s="175"/>
    </row>
    <row r="20" spans="1:35" ht="15.75" thickBot="1" x14ac:dyDescent="0.3">
      <c r="A20" s="178"/>
      <c r="B20" s="176"/>
      <c r="C20" s="221">
        <v>0.6</v>
      </c>
      <c r="K20" s="216"/>
      <c r="N20" s="222"/>
      <c r="O20" s="162"/>
      <c r="P20" s="162"/>
      <c r="Q20" s="223"/>
      <c r="R20" s="162" t="s">
        <v>1201</v>
      </c>
      <c r="S20" s="210"/>
      <c r="U20" s="224">
        <f>SUM(U18:U19)</f>
        <v>0</v>
      </c>
      <c r="AA20" s="175"/>
      <c r="AB20" s="175"/>
    </row>
    <row r="21" spans="1:35" ht="15" x14ac:dyDescent="0.25">
      <c r="A21" s="178"/>
      <c r="B21" s="222"/>
      <c r="J21" s="1047" t="s">
        <v>1784</v>
      </c>
      <c r="K21" s="1047"/>
      <c r="N21" s="222"/>
      <c r="O21" s="162"/>
      <c r="P21" s="162"/>
      <c r="Q21" s="223"/>
      <c r="AA21" s="175"/>
      <c r="AB21" s="175"/>
    </row>
    <row r="22" spans="1:35" ht="15.75" x14ac:dyDescent="0.25">
      <c r="A22" s="178"/>
      <c r="B22" s="225"/>
      <c r="C22" s="226"/>
      <c r="D22" s="226"/>
      <c r="E22" s="226"/>
      <c r="F22" s="226"/>
      <c r="G22" s="226"/>
      <c r="H22" s="162"/>
      <c r="I22" s="162"/>
      <c r="J22" s="162"/>
      <c r="K22" s="227"/>
      <c r="N22" s="225"/>
      <c r="O22" s="162"/>
      <c r="P22" s="162"/>
      <c r="Q22" s="227"/>
      <c r="R22" s="162"/>
      <c r="AA22" s="175"/>
      <c r="AB22" s="175"/>
    </row>
    <row r="23" spans="1:35" ht="15" customHeight="1" x14ac:dyDescent="0.25">
      <c r="A23" s="178"/>
      <c r="B23" s="20"/>
      <c r="C23" s="1035" t="s">
        <v>1202</v>
      </c>
      <c r="D23" s="1035"/>
      <c r="E23" s="1035"/>
      <c r="F23" s="1035"/>
      <c r="G23" s="1035"/>
      <c r="H23" s="20"/>
      <c r="I23" s="20" t="s">
        <v>1785</v>
      </c>
      <c r="J23" s="20"/>
      <c r="K23" s="217">
        <f>H14</f>
        <v>4400</v>
      </c>
      <c r="N23" s="162"/>
      <c r="O23" s="162"/>
      <c r="P23" s="162"/>
      <c r="Q23" s="162"/>
      <c r="R23" s="162" t="s">
        <v>1203</v>
      </c>
      <c r="U23" s="216">
        <f>+U14</f>
        <v>3960</v>
      </c>
      <c r="AA23" s="175"/>
      <c r="AB23" s="175"/>
    </row>
    <row r="24" spans="1:35" ht="15" customHeight="1" thickBot="1" x14ac:dyDescent="0.3">
      <c r="A24" s="178"/>
      <c r="B24" s="222"/>
      <c r="C24" s="1036" t="s">
        <v>1204</v>
      </c>
      <c r="D24" s="1036"/>
      <c r="E24" s="1036"/>
      <c r="F24" s="1036"/>
      <c r="G24" s="1036"/>
      <c r="H24" s="20"/>
      <c r="I24" s="20"/>
      <c r="J24" s="20"/>
      <c r="K24" s="217">
        <f>K23/6</f>
        <v>733.33333333333337</v>
      </c>
      <c r="N24" s="222"/>
      <c r="O24" s="162"/>
      <c r="P24" s="162"/>
      <c r="Q24" s="223"/>
      <c r="R24" s="162" t="s">
        <v>1205</v>
      </c>
      <c r="U24" s="216">
        <f>+AE14</f>
        <v>0</v>
      </c>
      <c r="AA24" s="175"/>
      <c r="AB24" s="175"/>
    </row>
    <row r="25" spans="1:35" ht="15" customHeight="1" thickBot="1" x14ac:dyDescent="0.3">
      <c r="A25" s="178"/>
      <c r="B25" s="222"/>
      <c r="C25" s="228" t="s">
        <v>1187</v>
      </c>
      <c r="D25" s="229" t="s">
        <v>1206</v>
      </c>
      <c r="E25" s="229" t="s">
        <v>1206</v>
      </c>
      <c r="F25" s="229" t="s">
        <v>1207</v>
      </c>
      <c r="G25" s="228" t="s">
        <v>1208</v>
      </c>
      <c r="H25" s="20"/>
      <c r="I25" s="20"/>
      <c r="J25" s="20"/>
      <c r="K25" s="678">
        <f>K24+K23</f>
        <v>5133.333333333333</v>
      </c>
      <c r="N25" s="222"/>
      <c r="O25" s="162"/>
      <c r="P25" s="162"/>
      <c r="Q25" s="223"/>
      <c r="R25" s="162" t="s">
        <v>1209</v>
      </c>
      <c r="U25" s="230">
        <f>SUM(U23:U24)</f>
        <v>3960</v>
      </c>
      <c r="AA25" s="175"/>
      <c r="AB25" s="175"/>
    </row>
    <row r="26" spans="1:35" ht="15" customHeight="1" thickBot="1" x14ac:dyDescent="0.3">
      <c r="A26" s="178"/>
      <c r="B26" s="222"/>
      <c r="C26" s="228"/>
      <c r="D26" s="229" t="s">
        <v>1210</v>
      </c>
      <c r="E26" s="229" t="s">
        <v>1211</v>
      </c>
      <c r="F26" s="229" t="s">
        <v>1212</v>
      </c>
      <c r="G26" s="228"/>
      <c r="H26" s="225"/>
      <c r="I26" s="225"/>
      <c r="J26" s="225"/>
      <c r="K26" s="679">
        <f>K25/12</f>
        <v>427.77777777777777</v>
      </c>
      <c r="N26" s="222"/>
      <c r="O26" s="162"/>
      <c r="P26" s="162"/>
      <c r="Q26" s="227"/>
      <c r="R26" s="162"/>
      <c r="AA26" s="175"/>
      <c r="AB26" s="175"/>
    </row>
    <row r="27" spans="1:35" ht="15" customHeight="1" thickBot="1" x14ac:dyDescent="0.25">
      <c r="A27" s="178"/>
      <c r="B27" s="20"/>
      <c r="C27" s="231" t="s">
        <v>1213</v>
      </c>
      <c r="D27" s="231"/>
      <c r="E27" s="232">
        <v>1.95</v>
      </c>
      <c r="F27" s="232">
        <v>1.36</v>
      </c>
      <c r="G27" s="232">
        <v>10</v>
      </c>
      <c r="H27" s="20"/>
      <c r="I27" s="20"/>
      <c r="J27" s="20"/>
      <c r="K27" s="20"/>
      <c r="N27" s="162"/>
      <c r="O27" s="162"/>
      <c r="P27" s="162"/>
      <c r="Q27" s="162"/>
      <c r="R27" s="162" t="s">
        <v>1214</v>
      </c>
      <c r="U27" s="233">
        <f>+U25+U20</f>
        <v>3960</v>
      </c>
      <c r="AA27" s="175"/>
      <c r="AB27" s="175"/>
    </row>
    <row r="28" spans="1:35" ht="15" customHeight="1" x14ac:dyDescent="0.25">
      <c r="A28" s="178"/>
      <c r="B28" s="225"/>
      <c r="C28" s="231" t="s">
        <v>1215</v>
      </c>
      <c r="D28" s="231"/>
      <c r="E28" s="232">
        <v>1.8</v>
      </c>
      <c r="F28" s="232">
        <v>1.1599999999999999</v>
      </c>
      <c r="G28" s="232">
        <v>10</v>
      </c>
      <c r="H28" s="225"/>
      <c r="I28" s="225"/>
      <c r="J28" s="225"/>
      <c r="K28" s="227"/>
      <c r="N28" s="225"/>
      <c r="O28" s="162"/>
      <c r="P28" s="162"/>
      <c r="Q28" s="227"/>
      <c r="AA28" s="175"/>
      <c r="AB28" s="175"/>
    </row>
    <row r="29" spans="1:35" ht="15" customHeight="1" x14ac:dyDescent="0.2">
      <c r="A29" s="178"/>
      <c r="B29" s="20"/>
      <c r="C29" s="231" t="s">
        <v>1196</v>
      </c>
      <c r="D29" s="231"/>
      <c r="E29" s="232">
        <v>1.75</v>
      </c>
      <c r="F29" s="232">
        <v>1.29</v>
      </c>
      <c r="G29" s="232">
        <v>10</v>
      </c>
      <c r="H29" s="20"/>
      <c r="I29" s="20"/>
      <c r="J29" s="20"/>
      <c r="K29" s="20"/>
      <c r="N29" s="20"/>
      <c r="O29" s="20"/>
      <c r="P29" s="20"/>
      <c r="Q29" s="20"/>
      <c r="R29" s="162" t="s">
        <v>1216</v>
      </c>
      <c r="U29" s="216">
        <f>+V14</f>
        <v>356.4</v>
      </c>
      <c r="AA29" s="175"/>
      <c r="AB29" s="175"/>
    </row>
    <row r="30" spans="1:35" ht="15" customHeight="1" x14ac:dyDescent="0.2">
      <c r="A30" s="178"/>
      <c r="C30" s="234" t="s">
        <v>1217</v>
      </c>
      <c r="D30" s="234"/>
      <c r="E30" s="235">
        <v>2.14</v>
      </c>
      <c r="F30" s="235">
        <v>1.42</v>
      </c>
      <c r="G30" s="235">
        <v>10</v>
      </c>
      <c r="N30" s="20"/>
      <c r="O30" s="20"/>
      <c r="P30" s="20"/>
      <c r="Q30" s="20"/>
      <c r="R30" s="162" t="s">
        <v>741</v>
      </c>
      <c r="U30" s="216">
        <f>+P14</f>
        <v>0</v>
      </c>
      <c r="AA30" s="175"/>
      <c r="AB30" s="175"/>
    </row>
    <row r="31" spans="1:35" ht="15" customHeight="1" thickBot="1" x14ac:dyDescent="0.25">
      <c r="A31" s="178"/>
      <c r="C31" s="152"/>
      <c r="D31" s="152"/>
      <c r="E31" s="152"/>
      <c r="F31" s="152"/>
      <c r="G31" s="152"/>
      <c r="R31" s="162" t="s">
        <v>1187</v>
      </c>
      <c r="U31" s="216">
        <f>+M14+N14+O14</f>
        <v>440</v>
      </c>
      <c r="AA31" s="175"/>
      <c r="AB31" s="175"/>
    </row>
    <row r="32" spans="1:35" ht="13.5" thickBot="1" x14ac:dyDescent="0.25">
      <c r="A32" s="178"/>
      <c r="R32" s="162" t="s">
        <v>1218</v>
      </c>
      <c r="U32" s="233">
        <f>SUM(U29:U31)</f>
        <v>796.4</v>
      </c>
      <c r="AA32" s="175"/>
      <c r="AB32" s="175"/>
    </row>
    <row r="33" spans="1:28" x14ac:dyDescent="0.2">
      <c r="A33" s="178"/>
      <c r="AA33" s="175"/>
      <c r="AB33" s="175"/>
    </row>
    <row r="34" spans="1:28" x14ac:dyDescent="0.2">
      <c r="A34" s="178"/>
      <c r="AA34" s="175"/>
      <c r="AB34" s="175"/>
    </row>
    <row r="35" spans="1:28" x14ac:dyDescent="0.2">
      <c r="A35" s="178"/>
      <c r="AA35" s="175"/>
      <c r="AB35" s="175"/>
    </row>
    <row r="36" spans="1:28" x14ac:dyDescent="0.2">
      <c r="A36" s="178"/>
      <c r="AA36" s="175"/>
      <c r="AB36" s="175"/>
    </row>
    <row r="37" spans="1:28" x14ac:dyDescent="0.2">
      <c r="A37" s="178"/>
      <c r="AA37" s="175"/>
      <c r="AB37" s="175"/>
    </row>
  </sheetData>
  <mergeCells count="34">
    <mergeCell ref="A5:Z5"/>
    <mergeCell ref="V8:V9"/>
    <mergeCell ref="W8:W9"/>
    <mergeCell ref="X8:X9"/>
    <mergeCell ref="Y8:Y9"/>
    <mergeCell ref="Z8:Z9"/>
    <mergeCell ref="P8:P9"/>
    <mergeCell ref="Q8:Q9"/>
    <mergeCell ref="R8:R9"/>
    <mergeCell ref="S8:S9"/>
    <mergeCell ref="T8:T9"/>
    <mergeCell ref="M8:O8"/>
    <mergeCell ref="H7:L7"/>
    <mergeCell ref="M7:T7"/>
    <mergeCell ref="V7:Z7"/>
    <mergeCell ref="A8:A9"/>
    <mergeCell ref="AD8:AD9"/>
    <mergeCell ref="AE8:AE9"/>
    <mergeCell ref="C23:G23"/>
    <mergeCell ref="C24:G24"/>
    <mergeCell ref="AC8:AC9"/>
    <mergeCell ref="G8:G9"/>
    <mergeCell ref="U8:U9"/>
    <mergeCell ref="H8:H9"/>
    <mergeCell ref="I8:I9"/>
    <mergeCell ref="J8:J9"/>
    <mergeCell ref="K8:K9"/>
    <mergeCell ref="L8:L9"/>
    <mergeCell ref="J21:K21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pane xSplit="3" topLeftCell="D1" activePane="topRight" state="frozen"/>
      <selection pane="topRight" activeCell="D15" sqref="D15"/>
    </sheetView>
  </sheetViews>
  <sheetFormatPr baseColWidth="10" defaultColWidth="11.5703125" defaultRowHeight="12.75" x14ac:dyDescent="0.2"/>
  <cols>
    <col min="1" max="1" width="10.7109375" style="762" customWidth="1"/>
    <col min="2" max="2" width="12.42578125" style="762" customWidth="1"/>
    <col min="3" max="3" width="22" style="762" customWidth="1"/>
    <col min="4" max="4" width="16.140625" style="762" customWidth="1"/>
    <col min="5" max="5" width="12.7109375" style="762" customWidth="1"/>
    <col min="6" max="6" width="13.5703125" style="762" bestFit="1" customWidth="1"/>
    <col min="7" max="16384" width="11.5703125" style="762"/>
  </cols>
  <sheetData>
    <row r="1" spans="1:28" ht="15" x14ac:dyDescent="0.2">
      <c r="A1" s="776" t="s">
        <v>1248</v>
      </c>
      <c r="B1" s="777"/>
      <c r="C1" s="777"/>
      <c r="D1" s="778"/>
      <c r="E1" s="778"/>
      <c r="F1" s="760"/>
      <c r="G1" s="760"/>
      <c r="H1" s="760"/>
      <c r="I1" s="761"/>
      <c r="J1" s="761"/>
      <c r="K1" s="761"/>
      <c r="L1" s="761"/>
      <c r="M1" s="761"/>
      <c r="N1" s="761"/>
      <c r="O1" s="761"/>
      <c r="P1" s="761"/>
      <c r="Q1" s="761"/>
      <c r="R1" s="761"/>
      <c r="S1" s="761"/>
      <c r="T1" s="761"/>
      <c r="U1" s="761"/>
      <c r="V1" s="761"/>
      <c r="W1" s="761"/>
      <c r="X1" s="761"/>
      <c r="Y1" s="761"/>
      <c r="Z1" s="761"/>
      <c r="AA1" s="761"/>
      <c r="AB1" s="761"/>
    </row>
    <row r="2" spans="1:28" ht="15" x14ac:dyDescent="0.2">
      <c r="A2" s="776" t="s">
        <v>93</v>
      </c>
      <c r="B2" s="780">
        <v>41791</v>
      </c>
      <c r="C2" s="776"/>
      <c r="D2" s="779"/>
      <c r="E2" s="779"/>
      <c r="F2" s="763"/>
      <c r="G2" s="763"/>
      <c r="H2" s="760"/>
      <c r="I2" s="761"/>
      <c r="J2" s="761"/>
      <c r="K2" s="761"/>
      <c r="L2" s="761"/>
      <c r="M2" s="761"/>
      <c r="N2" s="761"/>
      <c r="O2" s="761"/>
      <c r="P2" s="761"/>
      <c r="Q2" s="761"/>
      <c r="R2" s="761"/>
      <c r="S2" s="761"/>
      <c r="T2" s="761"/>
      <c r="U2" s="761"/>
      <c r="V2" s="761"/>
      <c r="W2" s="761"/>
      <c r="X2" s="761"/>
      <c r="Y2" s="761"/>
      <c r="Z2" s="761"/>
      <c r="AA2" s="761"/>
      <c r="AB2" s="761"/>
    </row>
    <row r="3" spans="1:28" ht="15" x14ac:dyDescent="0.2">
      <c r="A3" s="776" t="s">
        <v>94</v>
      </c>
      <c r="B3" s="776">
        <v>20356110911</v>
      </c>
      <c r="C3" s="776"/>
      <c r="D3" s="779"/>
      <c r="E3" s="779"/>
      <c r="F3" s="763"/>
      <c r="G3" s="763"/>
      <c r="H3" s="760"/>
      <c r="I3" s="761"/>
      <c r="J3" s="761"/>
      <c r="K3" s="761"/>
      <c r="L3" s="761"/>
      <c r="M3" s="761"/>
      <c r="N3" s="761"/>
      <c r="O3" s="761"/>
      <c r="P3" s="761"/>
      <c r="Q3" s="761"/>
      <c r="R3" s="761"/>
      <c r="S3" s="761"/>
      <c r="T3" s="761"/>
      <c r="U3" s="761"/>
      <c r="V3" s="761"/>
      <c r="W3" s="761"/>
      <c r="X3" s="761"/>
      <c r="Y3" s="761"/>
      <c r="Z3" s="761"/>
      <c r="AA3" s="761"/>
      <c r="AB3" s="761"/>
    </row>
    <row r="4" spans="1:28" ht="15" x14ac:dyDescent="0.2">
      <c r="A4" s="776" t="s">
        <v>95</v>
      </c>
      <c r="B4" s="777"/>
      <c r="C4" s="777"/>
      <c r="D4" s="778"/>
      <c r="E4" s="315" t="s">
        <v>1797</v>
      </c>
      <c r="H4" s="760"/>
      <c r="I4" s="761"/>
      <c r="J4" s="761"/>
      <c r="K4" s="761"/>
      <c r="L4" s="761"/>
      <c r="M4" s="761"/>
      <c r="N4" s="761"/>
      <c r="O4" s="761"/>
      <c r="P4" s="761"/>
      <c r="Q4" s="761"/>
      <c r="R4" s="761"/>
      <c r="S4" s="761"/>
      <c r="T4" s="761"/>
      <c r="U4" s="761"/>
      <c r="V4" s="761"/>
      <c r="W4" s="761"/>
      <c r="X4" s="761"/>
      <c r="Y4" s="761"/>
      <c r="Z4" s="761"/>
      <c r="AA4" s="761"/>
      <c r="AB4" s="761"/>
    </row>
    <row r="5" spans="1:28" ht="15.75" x14ac:dyDescent="0.25">
      <c r="A5" s="761"/>
      <c r="B5" s="764"/>
      <c r="C5" s="761"/>
      <c r="D5" s="761"/>
      <c r="E5" s="761"/>
      <c r="F5" s="761"/>
      <c r="G5" s="761"/>
      <c r="H5" s="761"/>
      <c r="I5" s="761"/>
      <c r="J5" s="761"/>
      <c r="K5" s="761"/>
      <c r="L5" s="761"/>
      <c r="M5" s="761"/>
      <c r="N5" s="761"/>
      <c r="O5" s="761"/>
      <c r="P5" s="761"/>
      <c r="Q5" s="761"/>
      <c r="R5" s="761"/>
      <c r="S5" s="761"/>
      <c r="T5" s="761"/>
      <c r="U5" s="761"/>
      <c r="V5" s="761"/>
      <c r="W5" s="761"/>
      <c r="X5" s="761"/>
      <c r="Y5" s="761"/>
      <c r="Z5" s="761"/>
      <c r="AA5" s="761"/>
      <c r="AB5" s="761"/>
    </row>
    <row r="6" spans="1:28" x14ac:dyDescent="0.2">
      <c r="A6" s="1013" t="s">
        <v>1249</v>
      </c>
      <c r="B6" s="1013" t="s">
        <v>1250</v>
      </c>
      <c r="C6" s="1022" t="s">
        <v>1251</v>
      </c>
      <c r="D6" s="1023"/>
      <c r="E6" s="1023"/>
      <c r="F6" s="1023"/>
      <c r="G6" s="1024"/>
      <c r="H6" s="1013" t="s">
        <v>431</v>
      </c>
      <c r="I6" s="1013" t="s">
        <v>1252</v>
      </c>
      <c r="J6" s="1013" t="s">
        <v>1253</v>
      </c>
      <c r="K6" s="1013" t="s">
        <v>1254</v>
      </c>
      <c r="L6" s="1013" t="s">
        <v>1255</v>
      </c>
      <c r="M6" s="1013" t="s">
        <v>1256</v>
      </c>
      <c r="N6" s="1013" t="s">
        <v>1257</v>
      </c>
      <c r="O6" s="1013" t="s">
        <v>1258</v>
      </c>
      <c r="P6" s="1013" t="s">
        <v>1259</v>
      </c>
      <c r="Q6" s="1013" t="s">
        <v>1260</v>
      </c>
      <c r="R6" s="1057" t="s">
        <v>1261</v>
      </c>
      <c r="S6" s="1058"/>
      <c r="T6" s="1013" t="s">
        <v>1262</v>
      </c>
      <c r="U6" s="1013" t="s">
        <v>1830</v>
      </c>
      <c r="V6" s="1013" t="s">
        <v>1263</v>
      </c>
      <c r="W6" s="1013" t="s">
        <v>1786</v>
      </c>
      <c r="X6" s="1013" t="s">
        <v>1264</v>
      </c>
      <c r="Y6" s="1013" t="s">
        <v>1265</v>
      </c>
      <c r="Z6" s="1013" t="s">
        <v>1266</v>
      </c>
      <c r="AA6" s="1013" t="s">
        <v>1267</v>
      </c>
      <c r="AB6" s="1013" t="s">
        <v>1268</v>
      </c>
    </row>
    <row r="7" spans="1:28" x14ac:dyDescent="0.2">
      <c r="A7" s="1014"/>
      <c r="B7" s="1014"/>
      <c r="C7" s="1013" t="s">
        <v>151</v>
      </c>
      <c r="D7" s="1013" t="s">
        <v>1269</v>
      </c>
      <c r="E7" s="1013" t="s">
        <v>1270</v>
      </c>
      <c r="F7" s="1013" t="s">
        <v>1271</v>
      </c>
      <c r="G7" s="1013" t="s">
        <v>1381</v>
      </c>
      <c r="H7" s="1014"/>
      <c r="I7" s="1014"/>
      <c r="J7" s="1014"/>
      <c r="K7" s="1014"/>
      <c r="L7" s="1014"/>
      <c r="M7" s="1014"/>
      <c r="N7" s="1014"/>
      <c r="O7" s="1014"/>
      <c r="P7" s="1014"/>
      <c r="Q7" s="1014"/>
      <c r="R7" s="1013" t="s">
        <v>1272</v>
      </c>
      <c r="S7" s="1013" t="s">
        <v>1273</v>
      </c>
      <c r="T7" s="1014"/>
      <c r="U7" s="1014"/>
      <c r="V7" s="1014"/>
      <c r="W7" s="1014"/>
      <c r="X7" s="1014"/>
      <c r="Y7" s="1014"/>
      <c r="Z7" s="1014"/>
      <c r="AA7" s="1014"/>
      <c r="AB7" s="1014"/>
    </row>
    <row r="8" spans="1:28" x14ac:dyDescent="0.2">
      <c r="A8" s="1014"/>
      <c r="B8" s="1014"/>
      <c r="C8" s="1014"/>
      <c r="D8" s="1014"/>
      <c r="E8" s="1014"/>
      <c r="F8" s="1014"/>
      <c r="G8" s="1014"/>
      <c r="H8" s="1014"/>
      <c r="I8" s="1014"/>
      <c r="J8" s="1014"/>
      <c r="K8" s="1014"/>
      <c r="L8" s="1014"/>
      <c r="M8" s="1014"/>
      <c r="N8" s="1014"/>
      <c r="O8" s="1014"/>
      <c r="P8" s="1014"/>
      <c r="Q8" s="1014"/>
      <c r="R8" s="1014"/>
      <c r="S8" s="1014"/>
      <c r="T8" s="1014"/>
      <c r="U8" s="1014"/>
      <c r="V8" s="1014"/>
      <c r="W8" s="1014"/>
      <c r="X8" s="1014"/>
      <c r="Y8" s="1014"/>
      <c r="Z8" s="1014"/>
      <c r="AA8" s="1014"/>
      <c r="AB8" s="1014"/>
    </row>
    <row r="9" spans="1:28" x14ac:dyDescent="0.2">
      <c r="A9" s="1015"/>
      <c r="B9" s="1015"/>
      <c r="C9" s="1015"/>
      <c r="D9" s="1015"/>
      <c r="E9" s="1015"/>
      <c r="F9" s="1015"/>
      <c r="G9" s="1015"/>
      <c r="H9" s="1015"/>
      <c r="I9" s="1015"/>
      <c r="J9" s="1015"/>
      <c r="K9" s="1015"/>
      <c r="L9" s="1015"/>
      <c r="M9" s="1015"/>
      <c r="N9" s="1015"/>
      <c r="O9" s="1015"/>
      <c r="P9" s="1015"/>
      <c r="Q9" s="1015"/>
      <c r="R9" s="1015"/>
      <c r="S9" s="1015"/>
      <c r="T9" s="1015"/>
      <c r="U9" s="1015"/>
      <c r="V9" s="1015"/>
      <c r="W9" s="1015"/>
      <c r="X9" s="1015"/>
      <c r="Y9" s="1015"/>
      <c r="Z9" s="1015"/>
      <c r="AA9" s="1015"/>
      <c r="AB9" s="1015"/>
    </row>
    <row r="10" spans="1:28" ht="38.25" x14ac:dyDescent="0.2">
      <c r="A10" s="781" t="s">
        <v>1580</v>
      </c>
      <c r="B10" s="781">
        <v>3351</v>
      </c>
      <c r="C10" s="759" t="s">
        <v>1798</v>
      </c>
      <c r="D10" s="145" t="s">
        <v>1135</v>
      </c>
      <c r="E10" s="145" t="s">
        <v>1135</v>
      </c>
      <c r="F10" s="769" t="s">
        <v>1135</v>
      </c>
      <c r="G10" s="765">
        <v>3</v>
      </c>
      <c r="H10" s="766">
        <v>90</v>
      </c>
      <c r="I10" s="766">
        <v>0</v>
      </c>
      <c r="J10" s="766">
        <v>0</v>
      </c>
      <c r="K10" s="766">
        <v>0</v>
      </c>
      <c r="L10" s="766">
        <v>0</v>
      </c>
      <c r="M10" s="766">
        <f t="shared" ref="M10:M17" si="0">SUM(H10+I10+J10+K10+L10)</f>
        <v>90</v>
      </c>
      <c r="N10" s="766">
        <v>0</v>
      </c>
      <c r="O10" s="775">
        <v>90</v>
      </c>
      <c r="P10" s="783">
        <v>41739</v>
      </c>
      <c r="Q10" s="783">
        <v>41791</v>
      </c>
      <c r="R10" s="758"/>
      <c r="S10" s="758"/>
      <c r="T10" s="767">
        <v>0.1</v>
      </c>
      <c r="U10" s="766">
        <f>O10-W10</f>
        <v>89.25</v>
      </c>
      <c r="V10" s="766">
        <f t="shared" ref="V10:V21" si="1">O10*T10</f>
        <v>9</v>
      </c>
      <c r="W10" s="768">
        <f t="shared" ref="W10:W21" si="2">V10/12</f>
        <v>0.75</v>
      </c>
      <c r="X10" s="766">
        <v>0</v>
      </c>
      <c r="Y10" s="766">
        <v>0</v>
      </c>
      <c r="Z10" s="766">
        <f>U10+W10</f>
        <v>90</v>
      </c>
      <c r="AA10" s="766">
        <v>0</v>
      </c>
      <c r="AB10" s="766">
        <f t="shared" ref="AB10" si="3">Z10</f>
        <v>90</v>
      </c>
    </row>
    <row r="11" spans="1:28" ht="38.25" x14ac:dyDescent="0.2">
      <c r="A11" s="781" t="s">
        <v>1585</v>
      </c>
      <c r="B11" s="781">
        <v>3361</v>
      </c>
      <c r="C11" s="759" t="s">
        <v>1816</v>
      </c>
      <c r="D11" s="145" t="s">
        <v>1803</v>
      </c>
      <c r="E11" s="145" t="s">
        <v>1809</v>
      </c>
      <c r="F11" s="769" t="s">
        <v>1810</v>
      </c>
      <c r="G11" s="765">
        <v>2</v>
      </c>
      <c r="H11" s="766">
        <v>800</v>
      </c>
      <c r="I11" s="766">
        <v>0</v>
      </c>
      <c r="J11" s="766">
        <v>0</v>
      </c>
      <c r="K11" s="766">
        <v>0</v>
      </c>
      <c r="L11" s="766">
        <v>0</v>
      </c>
      <c r="M11" s="766">
        <f t="shared" si="0"/>
        <v>800</v>
      </c>
      <c r="N11" s="766">
        <v>0</v>
      </c>
      <c r="O11" s="775">
        <v>800</v>
      </c>
      <c r="P11" s="783">
        <v>41741</v>
      </c>
      <c r="Q11" s="783">
        <v>41791</v>
      </c>
      <c r="R11" s="758"/>
      <c r="S11" s="758"/>
      <c r="T11" s="767">
        <v>0.25</v>
      </c>
      <c r="U11" s="766">
        <f t="shared" ref="U11:U21" si="4">O11-W11</f>
        <v>783.33333333333337</v>
      </c>
      <c r="V11" s="766">
        <f t="shared" si="1"/>
        <v>200</v>
      </c>
      <c r="W11" s="768">
        <f t="shared" si="2"/>
        <v>16.666666666666668</v>
      </c>
      <c r="X11" s="766">
        <v>0</v>
      </c>
      <c r="Y11" s="766">
        <v>0</v>
      </c>
      <c r="Z11" s="766">
        <f t="shared" ref="Z11:Z21" si="5">U11+W11</f>
        <v>800</v>
      </c>
      <c r="AA11" s="766">
        <v>0</v>
      </c>
      <c r="AB11" s="766">
        <v>0</v>
      </c>
    </row>
    <row r="12" spans="1:28" ht="25.5" x14ac:dyDescent="0.2">
      <c r="A12" s="781"/>
      <c r="B12" s="781">
        <v>3361</v>
      </c>
      <c r="C12" s="759" t="s">
        <v>1815</v>
      </c>
      <c r="D12" s="145" t="s">
        <v>1804</v>
      </c>
      <c r="E12" s="145" t="s">
        <v>1811</v>
      </c>
      <c r="F12" s="769" t="s">
        <v>1813</v>
      </c>
      <c r="G12" s="765">
        <v>2</v>
      </c>
      <c r="H12" s="766">
        <v>56</v>
      </c>
      <c r="I12" s="766">
        <v>0</v>
      </c>
      <c r="J12" s="766">
        <v>0</v>
      </c>
      <c r="K12" s="766">
        <v>0</v>
      </c>
      <c r="L12" s="766">
        <v>0</v>
      </c>
      <c r="M12" s="766">
        <f t="shared" si="0"/>
        <v>56</v>
      </c>
      <c r="N12" s="766">
        <v>0</v>
      </c>
      <c r="O12" s="775">
        <v>60</v>
      </c>
      <c r="P12" s="783">
        <v>41741</v>
      </c>
      <c r="Q12" s="783">
        <v>41791</v>
      </c>
      <c r="R12" s="758"/>
      <c r="S12" s="758"/>
      <c r="T12" s="767">
        <v>0.25</v>
      </c>
      <c r="U12" s="766">
        <f t="shared" si="4"/>
        <v>58.75</v>
      </c>
      <c r="V12" s="766">
        <f t="shared" si="1"/>
        <v>15</v>
      </c>
      <c r="W12" s="768">
        <f t="shared" si="2"/>
        <v>1.25</v>
      </c>
      <c r="X12" s="766">
        <v>0</v>
      </c>
      <c r="Y12" s="766">
        <v>0</v>
      </c>
      <c r="Z12" s="766">
        <f t="shared" si="5"/>
        <v>60</v>
      </c>
      <c r="AA12" s="766">
        <v>0</v>
      </c>
      <c r="AB12" s="766">
        <f t="shared" ref="AB12" si="6">Z12</f>
        <v>60</v>
      </c>
    </row>
    <row r="13" spans="1:28" ht="25.5" x14ac:dyDescent="0.2">
      <c r="A13" s="781"/>
      <c r="B13" s="781">
        <v>3361</v>
      </c>
      <c r="C13" s="759" t="s">
        <v>1820</v>
      </c>
      <c r="D13" s="145" t="s">
        <v>1804</v>
      </c>
      <c r="E13" s="145">
        <v>1113</v>
      </c>
      <c r="F13" s="769" t="s">
        <v>1812</v>
      </c>
      <c r="G13" s="765">
        <v>2</v>
      </c>
      <c r="H13" s="766">
        <v>36</v>
      </c>
      <c r="I13" s="766">
        <v>0</v>
      </c>
      <c r="J13" s="766">
        <v>0</v>
      </c>
      <c r="K13" s="766">
        <v>0</v>
      </c>
      <c r="L13" s="766">
        <v>0</v>
      </c>
      <c r="M13" s="766">
        <f t="shared" si="0"/>
        <v>36</v>
      </c>
      <c r="N13" s="766">
        <v>0</v>
      </c>
      <c r="O13" s="775">
        <v>40</v>
      </c>
      <c r="P13" s="783">
        <v>41741</v>
      </c>
      <c r="Q13" s="783">
        <v>41791</v>
      </c>
      <c r="R13" s="758"/>
      <c r="S13" s="758"/>
      <c r="T13" s="767">
        <v>0.25</v>
      </c>
      <c r="U13" s="766">
        <f t="shared" si="4"/>
        <v>39.166666666666664</v>
      </c>
      <c r="V13" s="766">
        <f t="shared" si="1"/>
        <v>10</v>
      </c>
      <c r="W13" s="768">
        <f t="shared" si="2"/>
        <v>0.83333333333333337</v>
      </c>
      <c r="X13" s="766">
        <v>0</v>
      </c>
      <c r="Y13" s="766">
        <v>0</v>
      </c>
      <c r="Z13" s="766">
        <f t="shared" si="5"/>
        <v>40</v>
      </c>
      <c r="AA13" s="766">
        <v>0</v>
      </c>
      <c r="AB13" s="766">
        <v>0</v>
      </c>
    </row>
    <row r="14" spans="1:28" ht="25.5" x14ac:dyDescent="0.2">
      <c r="A14" s="781"/>
      <c r="B14" s="781">
        <v>3361</v>
      </c>
      <c r="C14" s="759" t="s">
        <v>1821</v>
      </c>
      <c r="D14" s="145" t="s">
        <v>1805</v>
      </c>
      <c r="E14" s="145" t="s">
        <v>1814</v>
      </c>
      <c r="F14" s="769">
        <v>1100</v>
      </c>
      <c r="G14" s="765">
        <v>2</v>
      </c>
      <c r="H14" s="766">
        <v>2200</v>
      </c>
      <c r="I14" s="766">
        <v>0</v>
      </c>
      <c r="J14" s="766">
        <v>0</v>
      </c>
      <c r="K14" s="766">
        <v>0</v>
      </c>
      <c r="L14" s="766">
        <v>0</v>
      </c>
      <c r="M14" s="766">
        <f t="shared" si="0"/>
        <v>2200</v>
      </c>
      <c r="N14" s="766">
        <v>0</v>
      </c>
      <c r="O14" s="775">
        <v>2200</v>
      </c>
      <c r="P14" s="783">
        <v>41741</v>
      </c>
      <c r="Q14" s="783">
        <v>41791</v>
      </c>
      <c r="R14" s="758"/>
      <c r="S14" s="758"/>
      <c r="T14" s="767">
        <v>0.25</v>
      </c>
      <c r="U14" s="766">
        <f t="shared" si="4"/>
        <v>2154.1666666666665</v>
      </c>
      <c r="V14" s="766">
        <f t="shared" si="1"/>
        <v>550</v>
      </c>
      <c r="W14" s="768">
        <f t="shared" si="2"/>
        <v>45.833333333333336</v>
      </c>
      <c r="X14" s="766">
        <v>0</v>
      </c>
      <c r="Y14" s="766">
        <v>0</v>
      </c>
      <c r="Z14" s="766">
        <f t="shared" si="5"/>
        <v>2200</v>
      </c>
      <c r="AA14" s="766">
        <v>0</v>
      </c>
      <c r="AB14" s="766">
        <f t="shared" ref="AB14" si="7">Z14</f>
        <v>2200</v>
      </c>
    </row>
    <row r="15" spans="1:28" ht="25.5" x14ac:dyDescent="0.2">
      <c r="A15" s="781"/>
      <c r="B15" s="781">
        <v>3361</v>
      </c>
      <c r="C15" s="759" t="s">
        <v>1822</v>
      </c>
      <c r="D15" s="145" t="s">
        <v>1806</v>
      </c>
      <c r="E15" s="145" t="s">
        <v>1817</v>
      </c>
      <c r="F15" s="769" t="s">
        <v>1818</v>
      </c>
      <c r="G15" s="765">
        <v>1</v>
      </c>
      <c r="H15" s="766">
        <v>1800</v>
      </c>
      <c r="I15" s="766">
        <v>0</v>
      </c>
      <c r="J15" s="766">
        <v>0</v>
      </c>
      <c r="K15" s="766">
        <v>0</v>
      </c>
      <c r="L15" s="766">
        <v>0</v>
      </c>
      <c r="M15" s="766">
        <f t="shared" si="0"/>
        <v>1800</v>
      </c>
      <c r="N15" s="766">
        <v>0</v>
      </c>
      <c r="O15" s="775">
        <v>1800</v>
      </c>
      <c r="P15" s="783">
        <v>41741</v>
      </c>
      <c r="Q15" s="783">
        <v>41791</v>
      </c>
      <c r="R15" s="758"/>
      <c r="S15" s="758"/>
      <c r="T15" s="767">
        <v>0.25</v>
      </c>
      <c r="U15" s="766">
        <f t="shared" si="4"/>
        <v>1762.5</v>
      </c>
      <c r="V15" s="766">
        <f t="shared" si="1"/>
        <v>450</v>
      </c>
      <c r="W15" s="768">
        <f t="shared" si="2"/>
        <v>37.5</v>
      </c>
      <c r="X15" s="766">
        <v>0</v>
      </c>
      <c r="Y15" s="766">
        <v>0</v>
      </c>
      <c r="Z15" s="766">
        <f t="shared" si="5"/>
        <v>1800</v>
      </c>
      <c r="AA15" s="766">
        <v>0</v>
      </c>
      <c r="AB15" s="766">
        <v>0</v>
      </c>
    </row>
    <row r="16" spans="1:28" ht="25.5" x14ac:dyDescent="0.2">
      <c r="A16" s="781"/>
      <c r="B16" s="781">
        <v>3361</v>
      </c>
      <c r="C16" s="759" t="s">
        <v>1824</v>
      </c>
      <c r="D16" s="145" t="s">
        <v>1807</v>
      </c>
      <c r="E16" s="145" t="s">
        <v>1823</v>
      </c>
      <c r="F16" s="769" t="s">
        <v>1819</v>
      </c>
      <c r="G16" s="765">
        <v>1</v>
      </c>
      <c r="H16" s="766">
        <v>400</v>
      </c>
      <c r="I16" s="766">
        <v>0</v>
      </c>
      <c r="J16" s="766">
        <v>0</v>
      </c>
      <c r="K16" s="766">
        <v>0</v>
      </c>
      <c r="L16" s="766">
        <v>0</v>
      </c>
      <c r="M16" s="766">
        <f t="shared" si="0"/>
        <v>400</v>
      </c>
      <c r="N16" s="766">
        <v>0</v>
      </c>
      <c r="O16" s="775">
        <v>400</v>
      </c>
      <c r="P16" s="783">
        <v>41741</v>
      </c>
      <c r="Q16" s="783">
        <v>41791</v>
      </c>
      <c r="R16" s="758"/>
      <c r="S16" s="758"/>
      <c r="T16" s="767">
        <v>0.25</v>
      </c>
      <c r="U16" s="766">
        <f t="shared" si="4"/>
        <v>391.66666666666669</v>
      </c>
      <c r="V16" s="766">
        <f t="shared" si="1"/>
        <v>100</v>
      </c>
      <c r="W16" s="768">
        <f t="shared" si="2"/>
        <v>8.3333333333333339</v>
      </c>
      <c r="X16" s="766">
        <v>0</v>
      </c>
      <c r="Y16" s="766">
        <v>0</v>
      </c>
      <c r="Z16" s="766">
        <f t="shared" si="5"/>
        <v>400</v>
      </c>
      <c r="AA16" s="766">
        <v>0</v>
      </c>
      <c r="AB16" s="766">
        <f t="shared" ref="AB16" si="8">Z16</f>
        <v>400</v>
      </c>
    </row>
    <row r="17" spans="1:28" ht="25.5" x14ac:dyDescent="0.2">
      <c r="A17" s="781"/>
      <c r="B17" s="781">
        <v>3361</v>
      </c>
      <c r="C17" s="759" t="s">
        <v>1808</v>
      </c>
      <c r="D17" s="145" t="s">
        <v>1826</v>
      </c>
      <c r="E17" s="145" t="s">
        <v>1825</v>
      </c>
      <c r="F17" s="769" t="s">
        <v>1827</v>
      </c>
      <c r="G17" s="765">
        <v>1</v>
      </c>
      <c r="H17" s="766">
        <v>1036</v>
      </c>
      <c r="I17" s="766">
        <v>0</v>
      </c>
      <c r="J17" s="766">
        <v>0</v>
      </c>
      <c r="K17" s="766">
        <v>0</v>
      </c>
      <c r="L17" s="766">
        <v>0</v>
      </c>
      <c r="M17" s="766">
        <f t="shared" si="0"/>
        <v>1036</v>
      </c>
      <c r="N17" s="766">
        <v>0</v>
      </c>
      <c r="O17" s="775">
        <v>1000</v>
      </c>
      <c r="P17" s="783">
        <v>41741</v>
      </c>
      <c r="Q17" s="783">
        <v>41791</v>
      </c>
      <c r="R17" s="758"/>
      <c r="S17" s="758"/>
      <c r="T17" s="767">
        <v>0.25</v>
      </c>
      <c r="U17" s="766">
        <f t="shared" si="4"/>
        <v>979.16666666666663</v>
      </c>
      <c r="V17" s="766">
        <f t="shared" si="1"/>
        <v>250</v>
      </c>
      <c r="W17" s="768">
        <f t="shared" si="2"/>
        <v>20.833333333333332</v>
      </c>
      <c r="X17" s="766">
        <v>0</v>
      </c>
      <c r="Y17" s="766">
        <v>0</v>
      </c>
      <c r="Z17" s="766">
        <f t="shared" si="5"/>
        <v>1000</v>
      </c>
      <c r="AA17" s="766">
        <v>0</v>
      </c>
      <c r="AB17" s="766">
        <v>0</v>
      </c>
    </row>
    <row r="18" spans="1:28" ht="38.25" x14ac:dyDescent="0.2">
      <c r="A18" s="781"/>
      <c r="B18" s="781">
        <v>3351</v>
      </c>
      <c r="C18" s="759" t="s">
        <v>1799</v>
      </c>
      <c r="D18" s="145" t="s">
        <v>1135</v>
      </c>
      <c r="E18" s="145" t="s">
        <v>1135</v>
      </c>
      <c r="F18" s="769" t="s">
        <v>1135</v>
      </c>
      <c r="G18" s="765">
        <v>1</v>
      </c>
      <c r="H18" s="766">
        <v>200</v>
      </c>
      <c r="I18" s="766">
        <v>0</v>
      </c>
      <c r="J18" s="766">
        <v>0</v>
      </c>
      <c r="K18" s="766">
        <v>0</v>
      </c>
      <c r="L18" s="766">
        <v>0</v>
      </c>
      <c r="M18" s="766">
        <f t="shared" ref="M18:M21" si="9">SUM(H18+I18+J18+K18+L18)</f>
        <v>200</v>
      </c>
      <c r="N18" s="766">
        <v>0</v>
      </c>
      <c r="O18" s="775">
        <v>200</v>
      </c>
      <c r="P18" s="783">
        <v>41731</v>
      </c>
      <c r="Q18" s="783">
        <v>41791</v>
      </c>
      <c r="R18" s="758"/>
      <c r="S18" s="758"/>
      <c r="T18" s="767">
        <v>0.1</v>
      </c>
      <c r="U18" s="766">
        <f t="shared" si="4"/>
        <v>198.33333333333334</v>
      </c>
      <c r="V18" s="766">
        <f t="shared" si="1"/>
        <v>20</v>
      </c>
      <c r="W18" s="768">
        <f t="shared" si="2"/>
        <v>1.6666666666666667</v>
      </c>
      <c r="X18" s="766">
        <v>0</v>
      </c>
      <c r="Y18" s="766">
        <v>0</v>
      </c>
      <c r="Z18" s="766">
        <f t="shared" si="5"/>
        <v>200</v>
      </c>
      <c r="AA18" s="766">
        <v>0</v>
      </c>
      <c r="AB18" s="766">
        <f t="shared" ref="AB18" si="10">Z18</f>
        <v>200</v>
      </c>
    </row>
    <row r="19" spans="1:28" ht="25.5" x14ac:dyDescent="0.2">
      <c r="A19" s="781"/>
      <c r="B19" s="781">
        <v>3351</v>
      </c>
      <c r="C19" s="759" t="s">
        <v>1800</v>
      </c>
      <c r="D19" s="145" t="s">
        <v>1135</v>
      </c>
      <c r="E19" s="145" t="s">
        <v>1135</v>
      </c>
      <c r="F19" s="769" t="s">
        <v>1135</v>
      </c>
      <c r="G19" s="765">
        <v>3</v>
      </c>
      <c r="H19" s="766">
        <v>60</v>
      </c>
      <c r="I19" s="766">
        <v>0</v>
      </c>
      <c r="J19" s="766">
        <v>0</v>
      </c>
      <c r="K19" s="766">
        <v>0</v>
      </c>
      <c r="L19" s="766">
        <v>0</v>
      </c>
      <c r="M19" s="766">
        <f t="shared" si="9"/>
        <v>60</v>
      </c>
      <c r="N19" s="766">
        <v>0</v>
      </c>
      <c r="O19" s="775">
        <v>60</v>
      </c>
      <c r="P19" s="783">
        <v>41734</v>
      </c>
      <c r="Q19" s="783">
        <v>41791</v>
      </c>
      <c r="R19" s="758"/>
      <c r="S19" s="758"/>
      <c r="T19" s="767">
        <v>0.1</v>
      </c>
      <c r="U19" s="766">
        <f t="shared" si="4"/>
        <v>59.5</v>
      </c>
      <c r="V19" s="766">
        <f t="shared" si="1"/>
        <v>6</v>
      </c>
      <c r="W19" s="768">
        <f t="shared" si="2"/>
        <v>0.5</v>
      </c>
      <c r="X19" s="766">
        <v>0</v>
      </c>
      <c r="Y19" s="766">
        <v>0</v>
      </c>
      <c r="Z19" s="766">
        <f t="shared" si="5"/>
        <v>60</v>
      </c>
      <c r="AA19" s="766">
        <v>0</v>
      </c>
      <c r="AB19" s="766">
        <v>0</v>
      </c>
    </row>
    <row r="20" spans="1:28" ht="51" x14ac:dyDescent="0.2">
      <c r="A20" s="781"/>
      <c r="B20" s="781">
        <v>3351</v>
      </c>
      <c r="C20" s="759" t="s">
        <v>1801</v>
      </c>
      <c r="D20" s="145" t="s">
        <v>1135</v>
      </c>
      <c r="E20" s="145" t="s">
        <v>1135</v>
      </c>
      <c r="F20" s="769" t="s">
        <v>1135</v>
      </c>
      <c r="G20" s="765">
        <v>3</v>
      </c>
      <c r="H20" s="766">
        <v>1050</v>
      </c>
      <c r="I20" s="766">
        <v>0</v>
      </c>
      <c r="J20" s="766">
        <v>0</v>
      </c>
      <c r="K20" s="766">
        <v>0</v>
      </c>
      <c r="L20" s="766">
        <v>0</v>
      </c>
      <c r="M20" s="766">
        <f t="shared" si="9"/>
        <v>1050</v>
      </c>
      <c r="N20" s="766">
        <v>0</v>
      </c>
      <c r="O20" s="775">
        <v>1050</v>
      </c>
      <c r="P20" s="783">
        <v>41731</v>
      </c>
      <c r="Q20" s="783">
        <v>41791</v>
      </c>
      <c r="R20" s="758"/>
      <c r="S20" s="758"/>
      <c r="T20" s="767">
        <v>0.1</v>
      </c>
      <c r="U20" s="766">
        <f t="shared" si="4"/>
        <v>1041.25</v>
      </c>
      <c r="V20" s="766">
        <f t="shared" si="1"/>
        <v>105</v>
      </c>
      <c r="W20" s="768">
        <f t="shared" si="2"/>
        <v>8.75</v>
      </c>
      <c r="X20" s="766">
        <v>0</v>
      </c>
      <c r="Y20" s="766">
        <v>0</v>
      </c>
      <c r="Z20" s="766">
        <f t="shared" si="5"/>
        <v>1050</v>
      </c>
      <c r="AA20" s="766">
        <v>0</v>
      </c>
      <c r="AB20" s="766">
        <f t="shared" ref="AB20" si="11">Z20</f>
        <v>1050</v>
      </c>
    </row>
    <row r="21" spans="1:28" ht="51" x14ac:dyDescent="0.2">
      <c r="A21" s="782"/>
      <c r="B21" s="781">
        <v>3351</v>
      </c>
      <c r="C21" s="759" t="s">
        <v>1802</v>
      </c>
      <c r="D21" s="145" t="s">
        <v>1135</v>
      </c>
      <c r="E21" s="145" t="s">
        <v>1135</v>
      </c>
      <c r="F21" s="769" t="s">
        <v>1135</v>
      </c>
      <c r="G21" s="765">
        <v>2</v>
      </c>
      <c r="H21" s="766">
        <v>500</v>
      </c>
      <c r="I21" s="766">
        <v>0</v>
      </c>
      <c r="J21" s="766">
        <v>0</v>
      </c>
      <c r="K21" s="766">
        <v>0</v>
      </c>
      <c r="L21" s="766">
        <v>0</v>
      </c>
      <c r="M21" s="766">
        <f t="shared" si="9"/>
        <v>500</v>
      </c>
      <c r="N21" s="766">
        <v>0</v>
      </c>
      <c r="O21" s="775">
        <f t="shared" ref="O21" si="12">SUM(N21+M21)</f>
        <v>500</v>
      </c>
      <c r="P21" s="783">
        <v>41731</v>
      </c>
      <c r="Q21" s="783">
        <v>41791</v>
      </c>
      <c r="R21" s="758"/>
      <c r="S21" s="758"/>
      <c r="T21" s="767">
        <v>0.1</v>
      </c>
      <c r="U21" s="766">
        <f t="shared" si="4"/>
        <v>495.83333333333331</v>
      </c>
      <c r="V21" s="766">
        <f t="shared" si="1"/>
        <v>50</v>
      </c>
      <c r="W21" s="768">
        <f t="shared" si="2"/>
        <v>4.166666666666667</v>
      </c>
      <c r="X21" s="766">
        <v>0</v>
      </c>
      <c r="Y21" s="766">
        <v>0</v>
      </c>
      <c r="Z21" s="766">
        <f t="shared" si="5"/>
        <v>500</v>
      </c>
      <c r="AA21" s="766">
        <v>0</v>
      </c>
      <c r="AB21" s="766">
        <v>0</v>
      </c>
    </row>
    <row r="22" spans="1:28" ht="25.5" x14ac:dyDescent="0.2">
      <c r="A22" s="770"/>
      <c r="B22" s="770"/>
      <c r="C22" s="770"/>
      <c r="D22" s="770"/>
      <c r="E22" s="770"/>
      <c r="F22" s="251"/>
      <c r="G22" s="251" t="s">
        <v>1274</v>
      </c>
      <c r="H22" s="771">
        <f t="shared" ref="H22:O22" si="13">SUM(H10:H21)</f>
        <v>8228</v>
      </c>
      <c r="I22" s="771">
        <f t="shared" si="13"/>
        <v>0</v>
      </c>
      <c r="J22" s="771">
        <f t="shared" si="13"/>
        <v>0</v>
      </c>
      <c r="K22" s="771">
        <f t="shared" si="13"/>
        <v>0</v>
      </c>
      <c r="L22" s="771">
        <f t="shared" si="13"/>
        <v>0</v>
      </c>
      <c r="M22" s="771">
        <f t="shared" si="13"/>
        <v>8228</v>
      </c>
      <c r="N22" s="771">
        <f t="shared" si="13"/>
        <v>0</v>
      </c>
      <c r="O22" s="771">
        <f t="shared" si="13"/>
        <v>8200</v>
      </c>
      <c r="P22" s="772"/>
      <c r="Q22" s="772"/>
      <c r="R22" s="772"/>
      <c r="S22" s="772"/>
      <c r="T22" s="767"/>
      <c r="U22" s="773">
        <f t="shared" ref="U22:AB22" si="14">SUM(U10:U21)</f>
        <v>8052.9166666666661</v>
      </c>
      <c r="V22" s="773">
        <f t="shared" si="14"/>
        <v>1765</v>
      </c>
      <c r="W22" s="773">
        <f t="shared" si="14"/>
        <v>147.08333333333331</v>
      </c>
      <c r="X22" s="773">
        <f t="shared" si="14"/>
        <v>0</v>
      </c>
      <c r="Y22" s="773">
        <f t="shared" si="14"/>
        <v>0</v>
      </c>
      <c r="Z22" s="773">
        <f t="shared" si="14"/>
        <v>8200</v>
      </c>
      <c r="AA22" s="773">
        <f t="shared" si="14"/>
        <v>0</v>
      </c>
      <c r="AB22" s="773">
        <f t="shared" si="14"/>
        <v>4000</v>
      </c>
    </row>
    <row r="23" spans="1:28" x14ac:dyDescent="0.2">
      <c r="A23" s="770"/>
      <c r="B23" s="770"/>
      <c r="C23" s="770"/>
      <c r="D23" s="770"/>
      <c r="E23" s="770"/>
      <c r="F23" s="770"/>
      <c r="G23" s="770"/>
      <c r="H23" s="770"/>
      <c r="I23" s="770"/>
      <c r="J23" s="770"/>
      <c r="K23" s="770"/>
      <c r="L23" s="770"/>
      <c r="M23" s="770"/>
      <c r="N23" s="770"/>
      <c r="O23" s="770"/>
      <c r="P23" s="770"/>
      <c r="Q23" s="770"/>
      <c r="R23" s="770"/>
      <c r="S23" s="770"/>
      <c r="T23" s="770"/>
      <c r="U23" s="770"/>
      <c r="V23" s="770"/>
      <c r="W23" s="770"/>
      <c r="X23" s="770"/>
      <c r="Y23" s="770"/>
      <c r="Z23" s="770"/>
      <c r="AA23" s="770"/>
      <c r="AB23" s="770"/>
    </row>
    <row r="24" spans="1:28" ht="18" x14ac:dyDescent="0.25">
      <c r="A24" s="774"/>
    </row>
    <row r="25" spans="1:28" ht="18" x14ac:dyDescent="0.25">
      <c r="A25" s="774"/>
    </row>
    <row r="26" spans="1:28" ht="18" x14ac:dyDescent="0.25">
      <c r="A26" s="774"/>
    </row>
  </sheetData>
  <mergeCells count="30">
    <mergeCell ref="Y6:Y9"/>
    <mergeCell ref="Z6:Z9"/>
    <mergeCell ref="AA6:AA9"/>
    <mergeCell ref="AB6:AB9"/>
    <mergeCell ref="C7:C9"/>
    <mergeCell ref="D7:D9"/>
    <mergeCell ref="E7:E9"/>
    <mergeCell ref="F7:F9"/>
    <mergeCell ref="R7:R9"/>
    <mergeCell ref="S7:S9"/>
    <mergeCell ref="Q6:Q9"/>
    <mergeCell ref="R6:S6"/>
    <mergeCell ref="T6:T9"/>
    <mergeCell ref="U6:U9"/>
    <mergeCell ref="V6:V9"/>
    <mergeCell ref="X6:X9"/>
    <mergeCell ref="W6:W9"/>
    <mergeCell ref="P6:P9"/>
    <mergeCell ref="A6:A9"/>
    <mergeCell ref="B6:B9"/>
    <mergeCell ref="H6:H9"/>
    <mergeCell ref="I6:I9"/>
    <mergeCell ref="J6:J9"/>
    <mergeCell ref="K6:K9"/>
    <mergeCell ref="L6:L9"/>
    <mergeCell ref="M6:M9"/>
    <mergeCell ref="N6:N9"/>
    <mergeCell ref="O6:O9"/>
    <mergeCell ref="C6:G6"/>
    <mergeCell ref="G7:G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opLeftCell="A106" zoomScaleNormal="100" workbookViewId="0">
      <pane xSplit="3" topLeftCell="D1" activePane="topRight" state="frozen"/>
      <selection activeCell="A6" sqref="A6"/>
      <selection pane="topRight" activeCell="E123" sqref="E123"/>
    </sheetView>
  </sheetViews>
  <sheetFormatPr baseColWidth="10" defaultRowHeight="12.75" x14ac:dyDescent="0.2"/>
  <cols>
    <col min="1" max="1" width="24" style="794" customWidth="1"/>
    <col min="2" max="2" width="12.140625" style="794" customWidth="1"/>
    <col min="3" max="3" width="34.42578125" style="794" customWidth="1"/>
    <col min="4" max="4" width="12.85546875" style="718" customWidth="1"/>
    <col min="5" max="5" width="36.85546875" style="808" customWidth="1"/>
    <col min="6" max="6" width="17.5703125" style="810" customWidth="1"/>
    <col min="7" max="7" width="17.85546875" style="810" customWidth="1"/>
  </cols>
  <sheetData>
    <row r="1" spans="1:31" ht="23.25" x14ac:dyDescent="0.2">
      <c r="A1" s="790" t="s">
        <v>1320</v>
      </c>
      <c r="B1" s="791"/>
      <c r="C1" s="792"/>
      <c r="D1" s="792"/>
      <c r="E1" s="793"/>
      <c r="F1" s="874"/>
      <c r="G1" s="874"/>
      <c r="H1" s="20"/>
      <c r="I1" s="20"/>
      <c r="J1" s="20"/>
      <c r="K1" s="20"/>
      <c r="L1" s="20"/>
      <c r="M1" s="20"/>
      <c r="N1" s="20"/>
      <c r="O1" s="20"/>
    </row>
    <row r="2" spans="1:31" ht="15" customHeight="1" x14ac:dyDescent="0.2">
      <c r="A2" s="790"/>
      <c r="B2" s="791"/>
      <c r="C2" s="792"/>
      <c r="D2" s="792"/>
      <c r="E2" s="876"/>
      <c r="F2" s="875"/>
      <c r="G2" s="875"/>
      <c r="H2" s="3"/>
      <c r="I2" s="3"/>
      <c r="J2" s="3"/>
      <c r="K2" s="3"/>
      <c r="L2" s="20"/>
      <c r="M2" s="20"/>
      <c r="N2" s="20"/>
      <c r="O2" s="20"/>
    </row>
    <row r="3" spans="1:31" ht="15.75" x14ac:dyDescent="0.2">
      <c r="A3" s="790" t="s">
        <v>93</v>
      </c>
      <c r="B3" s="795">
        <v>41791</v>
      </c>
      <c r="C3" s="796"/>
      <c r="D3" s="809"/>
      <c r="E3" s="877"/>
      <c r="F3" s="875"/>
      <c r="G3" s="875"/>
      <c r="H3" s="3"/>
      <c r="I3" s="3"/>
      <c r="J3" s="3"/>
      <c r="K3" s="3"/>
      <c r="L3" s="20"/>
      <c r="M3" s="20"/>
      <c r="N3" s="20"/>
      <c r="O3" s="20"/>
    </row>
    <row r="4" spans="1:31" ht="15" x14ac:dyDescent="0.2">
      <c r="A4" s="790" t="s">
        <v>94</v>
      </c>
      <c r="B4" s="797">
        <v>20356110911</v>
      </c>
      <c r="C4" s="796"/>
      <c r="D4" s="809"/>
      <c r="E4" s="876"/>
      <c r="F4" s="874"/>
      <c r="G4" s="874"/>
      <c r="H4" s="20"/>
      <c r="I4" s="20"/>
      <c r="J4" s="20"/>
      <c r="K4" s="20"/>
      <c r="L4" s="20"/>
      <c r="M4" s="20"/>
      <c r="N4" s="20"/>
      <c r="O4" s="20"/>
    </row>
    <row r="5" spans="1:31" ht="15.75" x14ac:dyDescent="0.2">
      <c r="A5" s="790" t="s">
        <v>95</v>
      </c>
      <c r="B5" s="798"/>
      <c r="C5" s="796"/>
      <c r="D5" s="809" t="s">
        <v>1797</v>
      </c>
      <c r="E5" s="799"/>
      <c r="F5" s="874"/>
      <c r="G5" s="874"/>
      <c r="H5" s="20"/>
      <c r="I5" s="20"/>
      <c r="J5" s="20"/>
      <c r="K5" s="20"/>
      <c r="L5" s="20"/>
      <c r="M5" s="20"/>
      <c r="N5" s="20"/>
      <c r="O5" s="20"/>
    </row>
    <row r="6" spans="1:31" ht="15" x14ac:dyDescent="0.2">
      <c r="A6" s="796"/>
      <c r="B6" s="796"/>
      <c r="C6" s="796"/>
      <c r="D6" s="809"/>
      <c r="E6" s="799"/>
      <c r="I6" s="20"/>
      <c r="J6" s="20"/>
      <c r="K6" s="20"/>
      <c r="L6" s="20"/>
    </row>
    <row r="7" spans="1:31" ht="25.5" x14ac:dyDescent="0.2">
      <c r="A7" s="787" t="s">
        <v>1321</v>
      </c>
      <c r="B7" s="1059" t="s">
        <v>84</v>
      </c>
      <c r="C7" s="1061" t="s">
        <v>1834</v>
      </c>
      <c r="D7" s="789" t="s">
        <v>1322</v>
      </c>
      <c r="E7" s="785"/>
      <c r="F7" s="1063" t="s">
        <v>1323</v>
      </c>
      <c r="G7" s="1064"/>
      <c r="I7" s="873"/>
      <c r="J7" s="873"/>
      <c r="K7" s="873"/>
      <c r="L7" s="873"/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  <c r="AD7" s="315"/>
      <c r="AE7" s="315"/>
    </row>
    <row r="8" spans="1:31" ht="25.5" x14ac:dyDescent="0.2">
      <c r="A8" s="788" t="s">
        <v>1324</v>
      </c>
      <c r="B8" s="1060"/>
      <c r="C8" s="1062"/>
      <c r="D8" s="785" t="s">
        <v>91</v>
      </c>
      <c r="E8" s="786" t="s">
        <v>19</v>
      </c>
      <c r="F8" s="811" t="s">
        <v>28</v>
      </c>
      <c r="G8" s="811" t="s">
        <v>29</v>
      </c>
      <c r="I8" s="873"/>
      <c r="J8" s="873"/>
      <c r="K8" s="873"/>
      <c r="L8" s="873"/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</row>
    <row r="9" spans="1:31" x14ac:dyDescent="0.2">
      <c r="A9" s="800"/>
      <c r="B9" s="801"/>
      <c r="C9" s="802" t="s">
        <v>431</v>
      </c>
      <c r="D9" s="785"/>
      <c r="E9" s="267"/>
      <c r="F9" s="812">
        <v>0</v>
      </c>
      <c r="G9" s="812"/>
      <c r="I9" s="873"/>
      <c r="J9" s="873"/>
      <c r="K9" s="873"/>
      <c r="L9" s="873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</row>
    <row r="10" spans="1:31" s="762" customFormat="1" x14ac:dyDescent="0.2">
      <c r="A10" s="803" t="s">
        <v>223</v>
      </c>
      <c r="B10" s="804">
        <v>41792</v>
      </c>
      <c r="C10" s="805" t="s">
        <v>1954</v>
      </c>
      <c r="D10" s="785">
        <v>1041</v>
      </c>
      <c r="E10" s="267" t="str">
        <f>VLOOKUP(D10,'PLAN CONT'!$B$1:$C$1423,2,0)</f>
        <v>Cuentas corrientes operativas</v>
      </c>
      <c r="F10" s="812">
        <v>6000</v>
      </c>
      <c r="G10" s="812"/>
      <c r="I10" s="873"/>
      <c r="J10" s="873"/>
      <c r="K10" s="873"/>
      <c r="L10" s="873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</row>
    <row r="11" spans="1:31" s="762" customFormat="1" ht="15" customHeight="1" x14ac:dyDescent="0.2">
      <c r="A11" s="803" t="s">
        <v>228</v>
      </c>
      <c r="B11" s="804">
        <v>41792</v>
      </c>
      <c r="C11" s="805" t="s">
        <v>1953</v>
      </c>
      <c r="D11" s="785">
        <v>101</v>
      </c>
      <c r="E11" s="267" t="str">
        <f>VLOOKUP(D11,'PLAN CONT'!$B$1:$C$1423,2,0)</f>
        <v>Caja</v>
      </c>
      <c r="F11" s="812"/>
      <c r="G11" s="812">
        <v>6000</v>
      </c>
      <c r="I11" s="873"/>
      <c r="J11" s="873"/>
      <c r="K11" s="873"/>
      <c r="L11" s="873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</row>
    <row r="12" spans="1:31" s="762" customFormat="1" x14ac:dyDescent="0.2">
      <c r="A12" s="803" t="s">
        <v>233</v>
      </c>
      <c r="B12" s="804">
        <v>41792</v>
      </c>
      <c r="C12" s="805" t="s">
        <v>1458</v>
      </c>
      <c r="D12" s="785">
        <v>1213</v>
      </c>
      <c r="E12" s="267" t="str">
        <f>VLOOKUP(D12,'PLAN CONT'!$B$1:$C$1423,2,0)</f>
        <v>En cobranza</v>
      </c>
      <c r="F12" s="813">
        <f>VENTAS!Q12</f>
        <v>20.399999999999999</v>
      </c>
      <c r="G12" s="812"/>
      <c r="I12" s="1066"/>
      <c r="J12" s="1066"/>
      <c r="K12" s="1066"/>
      <c r="L12" s="1066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</row>
    <row r="13" spans="1:31" s="762" customFormat="1" x14ac:dyDescent="0.2">
      <c r="A13" s="803" t="s">
        <v>236</v>
      </c>
      <c r="B13" s="804">
        <v>41792</v>
      </c>
      <c r="C13" s="805" t="s">
        <v>1831</v>
      </c>
      <c r="D13" s="785">
        <v>101</v>
      </c>
      <c r="E13" s="267" t="str">
        <f>VLOOKUP(D13,'PLAN CONT'!$B$1:$C$1423,2,0)</f>
        <v>Caja</v>
      </c>
      <c r="F13" s="812"/>
      <c r="G13" s="813">
        <f>F12</f>
        <v>20.399999999999999</v>
      </c>
      <c r="I13" s="1066"/>
      <c r="J13" s="1066"/>
      <c r="K13" s="1066"/>
      <c r="L13" s="1066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</row>
    <row r="14" spans="1:31" s="762" customFormat="1" x14ac:dyDescent="0.2">
      <c r="A14" s="803" t="s">
        <v>239</v>
      </c>
      <c r="B14" s="804">
        <v>41792</v>
      </c>
      <c r="C14" s="805" t="s">
        <v>1546</v>
      </c>
      <c r="D14" s="785">
        <v>4212</v>
      </c>
      <c r="E14" s="267" t="str">
        <f>VLOOKUP(D14,'PLAN CONT'!$B$1:$C$1423,2,0)</f>
        <v>Emitidas</v>
      </c>
      <c r="F14" s="812"/>
      <c r="G14" s="812">
        <f>SUM('COMPRA '!T15:T16)</f>
        <v>159</v>
      </c>
      <c r="I14" s="1067"/>
      <c r="J14" s="1067"/>
      <c r="K14" s="1067"/>
      <c r="L14" s="1067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</row>
    <row r="15" spans="1:31" s="762" customFormat="1" x14ac:dyDescent="0.2">
      <c r="A15" s="837" t="s">
        <v>273</v>
      </c>
      <c r="B15" s="838">
        <v>41792</v>
      </c>
      <c r="C15" s="267" t="s">
        <v>1832</v>
      </c>
      <c r="D15" s="785">
        <v>101</v>
      </c>
      <c r="E15" s="267" t="str">
        <f>VLOOKUP(D15,'PLAN CONT'!$B$1:$C$1423,2,0)</f>
        <v>Caja</v>
      </c>
      <c r="F15" s="812">
        <f>G14</f>
        <v>159</v>
      </c>
      <c r="G15" s="812"/>
      <c r="I15" s="1067"/>
      <c r="J15" s="1067"/>
      <c r="K15" s="1067"/>
      <c r="L15" s="1067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</row>
    <row r="16" spans="1:31" s="762" customFormat="1" x14ac:dyDescent="0.2">
      <c r="A16" s="803" t="s">
        <v>276</v>
      </c>
      <c r="B16" s="804">
        <v>41793</v>
      </c>
      <c r="C16" s="805" t="s">
        <v>1458</v>
      </c>
      <c r="D16" s="785">
        <v>1213</v>
      </c>
      <c r="E16" s="267" t="str">
        <f>VLOOKUP(D16,'PLAN CONT'!$B$1:$C$1423,2,0)</f>
        <v>En cobranza</v>
      </c>
      <c r="F16" s="813">
        <f>SUM(VENTAS!Q13)</f>
        <v>34.799999999999997</v>
      </c>
      <c r="G16" s="812"/>
      <c r="I16" s="873"/>
      <c r="J16" s="873"/>
      <c r="K16" s="873"/>
      <c r="L16" s="873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</row>
    <row r="17" spans="1:31" s="762" customFormat="1" x14ac:dyDescent="0.2">
      <c r="A17" s="803" t="s">
        <v>280</v>
      </c>
      <c r="B17" s="804">
        <v>41793</v>
      </c>
      <c r="C17" s="805" t="s">
        <v>1831</v>
      </c>
      <c r="D17" s="785">
        <v>101</v>
      </c>
      <c r="E17" s="267" t="str">
        <f>VLOOKUP(D17,'PLAN CONT'!$B$1:$C$1423,2,0)</f>
        <v>Caja</v>
      </c>
      <c r="F17" s="812"/>
      <c r="G17" s="813">
        <f>F16</f>
        <v>34.799999999999997</v>
      </c>
      <c r="I17" s="873"/>
      <c r="J17" s="873"/>
      <c r="K17" s="873"/>
      <c r="L17" s="873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</row>
    <row r="18" spans="1:31" s="762" customFormat="1" ht="15" customHeight="1" x14ac:dyDescent="0.2">
      <c r="A18" s="803" t="s">
        <v>283</v>
      </c>
      <c r="B18" s="804">
        <v>41793</v>
      </c>
      <c r="C18" s="805" t="s">
        <v>1546</v>
      </c>
      <c r="D18" s="785">
        <v>4212</v>
      </c>
      <c r="E18" s="267" t="str">
        <f>VLOOKUP(D18,'PLAN CONT'!$B$1:$C$1423,2,0)</f>
        <v>Emitidas</v>
      </c>
      <c r="F18" s="812"/>
      <c r="G18" s="812">
        <f>SUM('COMPRA '!T17)</f>
        <v>49.21</v>
      </c>
      <c r="I18" s="873"/>
      <c r="J18" s="873"/>
      <c r="K18" s="873"/>
      <c r="L18" s="873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</row>
    <row r="19" spans="1:31" s="762" customFormat="1" ht="15" customHeight="1" x14ac:dyDescent="0.2">
      <c r="A19" s="803" t="s">
        <v>287</v>
      </c>
      <c r="B19" s="804">
        <v>41793</v>
      </c>
      <c r="C19" s="805" t="s">
        <v>1832</v>
      </c>
      <c r="D19" s="785">
        <v>101</v>
      </c>
      <c r="E19" s="267" t="str">
        <f>VLOOKUP(D19,'PLAN CONT'!$B$1:$C$1423,2,0)</f>
        <v>Caja</v>
      </c>
      <c r="F19" s="812">
        <f>G18</f>
        <v>49.21</v>
      </c>
      <c r="G19" s="812"/>
      <c r="I19" s="873"/>
      <c r="J19" s="873"/>
      <c r="K19" s="873"/>
      <c r="L19" s="873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</row>
    <row r="20" spans="1:31" s="762" customFormat="1" ht="15" customHeight="1" x14ac:dyDescent="0.2">
      <c r="A20" s="803" t="s">
        <v>291</v>
      </c>
      <c r="B20" s="804">
        <v>41794</v>
      </c>
      <c r="C20" s="805" t="s">
        <v>1458</v>
      </c>
      <c r="D20" s="785">
        <v>1213</v>
      </c>
      <c r="E20" s="267" t="str">
        <f>VLOOKUP(D20,'PLAN CONT'!$B$1:$C$1423,2,0)</f>
        <v>En cobranza</v>
      </c>
      <c r="F20" s="813">
        <f>SUM(VENTAS!Q14)</f>
        <v>48</v>
      </c>
      <c r="G20" s="812"/>
      <c r="I20" s="873"/>
      <c r="J20" s="873"/>
      <c r="K20" s="873"/>
      <c r="L20" s="873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</row>
    <row r="21" spans="1:31" s="762" customFormat="1" ht="15" customHeight="1" x14ac:dyDescent="0.2">
      <c r="A21" s="803" t="s">
        <v>295</v>
      </c>
      <c r="B21" s="804">
        <v>41794</v>
      </c>
      <c r="C21" s="805" t="s">
        <v>1831</v>
      </c>
      <c r="D21" s="785">
        <v>101</v>
      </c>
      <c r="E21" s="267" t="str">
        <f>VLOOKUP(D21,'PLAN CONT'!$B$1:$C$1423,2,0)</f>
        <v>Caja</v>
      </c>
      <c r="F21" s="812"/>
      <c r="G21" s="813">
        <f>F20</f>
        <v>48</v>
      </c>
      <c r="I21" s="873"/>
      <c r="J21" s="873"/>
      <c r="K21" s="873"/>
      <c r="L21" s="873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</row>
    <row r="22" spans="1:31" s="762" customFormat="1" ht="15" customHeight="1" x14ac:dyDescent="0.2">
      <c r="A22" s="803" t="s">
        <v>299</v>
      </c>
      <c r="B22" s="804">
        <v>41794</v>
      </c>
      <c r="C22" s="805" t="s">
        <v>1546</v>
      </c>
      <c r="D22" s="785">
        <v>4212</v>
      </c>
      <c r="E22" s="267" t="str">
        <f>VLOOKUP(D22,'PLAN CONT'!$B$1:$C$1423,2,0)</f>
        <v>Emitidas</v>
      </c>
      <c r="F22" s="812"/>
      <c r="G22" s="812">
        <f>SUM('COMPRA '!T18:T19)</f>
        <v>97.199999999999989</v>
      </c>
      <c r="I22" s="873"/>
      <c r="J22" s="873"/>
      <c r="K22" s="873"/>
      <c r="L22" s="873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</row>
    <row r="23" spans="1:31" s="762" customFormat="1" ht="15" customHeight="1" x14ac:dyDescent="0.2">
      <c r="A23" s="803" t="s">
        <v>302</v>
      </c>
      <c r="B23" s="804">
        <v>41794</v>
      </c>
      <c r="C23" s="805" t="s">
        <v>1832</v>
      </c>
      <c r="D23" s="785">
        <v>101</v>
      </c>
      <c r="E23" s="267" t="str">
        <f>VLOOKUP(D23,'PLAN CONT'!$B$1:$C$1423,2,0)</f>
        <v>Caja</v>
      </c>
      <c r="F23" s="812">
        <f>G22</f>
        <v>97.199999999999989</v>
      </c>
      <c r="G23" s="812"/>
      <c r="I23" s="873"/>
      <c r="J23" s="873"/>
      <c r="K23" s="873"/>
      <c r="L23" s="873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</row>
    <row r="24" spans="1:31" s="762" customFormat="1" ht="15" customHeight="1" x14ac:dyDescent="0.2">
      <c r="A24" s="803" t="s">
        <v>305</v>
      </c>
      <c r="B24" s="804">
        <v>41795</v>
      </c>
      <c r="C24" s="805" t="s">
        <v>1458</v>
      </c>
      <c r="D24" s="785">
        <v>1213</v>
      </c>
      <c r="E24" s="267" t="str">
        <f>VLOOKUP(D24,'PLAN CONT'!$B$1:$C$1423,2,0)</f>
        <v>En cobranza</v>
      </c>
      <c r="F24" s="813">
        <f>SUM(VENTAS!Q15)</f>
        <v>55</v>
      </c>
      <c r="G24" s="812"/>
      <c r="I24" s="873"/>
      <c r="J24" s="873"/>
      <c r="K24" s="873"/>
      <c r="L24" s="873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</row>
    <row r="25" spans="1:31" s="762" customFormat="1" ht="15" customHeight="1" x14ac:dyDescent="0.2">
      <c r="A25" s="803" t="s">
        <v>341</v>
      </c>
      <c r="B25" s="804">
        <v>41795</v>
      </c>
      <c r="C25" s="805" t="s">
        <v>1831</v>
      </c>
      <c r="D25" s="785">
        <v>101</v>
      </c>
      <c r="E25" s="267" t="str">
        <f>VLOOKUP(D25,'PLAN CONT'!$B$1:$C$1423,2,0)</f>
        <v>Caja</v>
      </c>
      <c r="F25" s="812"/>
      <c r="G25" s="813">
        <f>F24</f>
        <v>55</v>
      </c>
      <c r="I25" s="873"/>
      <c r="J25" s="873"/>
      <c r="K25" s="873"/>
      <c r="L25" s="873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</row>
    <row r="26" spans="1:31" s="762" customFormat="1" ht="15" customHeight="1" x14ac:dyDescent="0.2">
      <c r="A26" s="803" t="s">
        <v>343</v>
      </c>
      <c r="B26" s="804">
        <v>41795</v>
      </c>
      <c r="C26" s="805" t="s">
        <v>1546</v>
      </c>
      <c r="D26" s="785">
        <v>4212</v>
      </c>
      <c r="E26" s="267" t="str">
        <f>VLOOKUP(D26,'PLAN CONT'!$B$1:$C$1423,2,0)</f>
        <v>Emitidas</v>
      </c>
      <c r="F26" s="812"/>
      <c r="G26" s="812">
        <f>SUM('COMPRA '!T20)</f>
        <v>31.08</v>
      </c>
      <c r="I26" s="873"/>
      <c r="J26" s="873"/>
      <c r="K26" s="873"/>
      <c r="L26" s="873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</row>
    <row r="27" spans="1:31" s="762" customFormat="1" ht="15" customHeight="1" x14ac:dyDescent="0.2">
      <c r="A27" s="803" t="s">
        <v>345</v>
      </c>
      <c r="B27" s="804">
        <v>41795</v>
      </c>
      <c r="C27" s="805" t="s">
        <v>1832</v>
      </c>
      <c r="D27" s="785">
        <v>101</v>
      </c>
      <c r="E27" s="267" t="str">
        <f>VLOOKUP(D27,'PLAN CONT'!$B$1:$C$1423,2,0)</f>
        <v>Caja</v>
      </c>
      <c r="F27" s="812">
        <f>G26</f>
        <v>31.08</v>
      </c>
      <c r="G27" s="812"/>
      <c r="I27" s="873"/>
      <c r="J27" s="873"/>
      <c r="K27" s="873"/>
      <c r="L27" s="873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</row>
    <row r="28" spans="1:31" s="762" customFormat="1" ht="15" customHeight="1" x14ac:dyDescent="0.2">
      <c r="A28" s="803" t="s">
        <v>348</v>
      </c>
      <c r="B28" s="804">
        <v>41796</v>
      </c>
      <c r="C28" s="805" t="s">
        <v>1458</v>
      </c>
      <c r="D28" s="785">
        <v>1213</v>
      </c>
      <c r="E28" s="267" t="str">
        <f>VLOOKUP(D28,'PLAN CONT'!$B$1:$C$1423,2,0)</f>
        <v>En cobranza</v>
      </c>
      <c r="F28" s="813">
        <f>SUM(VENTAS!Q16:Q17)</f>
        <v>69</v>
      </c>
      <c r="G28" s="812"/>
      <c r="I28" s="873"/>
      <c r="J28" s="873"/>
      <c r="K28" s="873"/>
      <c r="L28" s="873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</row>
    <row r="29" spans="1:31" s="762" customFormat="1" ht="15" customHeight="1" x14ac:dyDescent="0.2">
      <c r="A29" s="803" t="s">
        <v>350</v>
      </c>
      <c r="B29" s="804">
        <v>41796</v>
      </c>
      <c r="C29" s="805" t="s">
        <v>1831</v>
      </c>
      <c r="D29" s="785">
        <v>101</v>
      </c>
      <c r="E29" s="267" t="str">
        <f>VLOOKUP(D29,'PLAN CONT'!$B$1:$C$1423,2,0)</f>
        <v>Caja</v>
      </c>
      <c r="F29" s="812"/>
      <c r="G29" s="813">
        <f>F28</f>
        <v>69</v>
      </c>
      <c r="I29" s="873"/>
      <c r="J29" s="873"/>
      <c r="K29" s="873"/>
      <c r="L29" s="873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</row>
    <row r="30" spans="1:31" s="762" customFormat="1" ht="15" customHeight="1" x14ac:dyDescent="0.2">
      <c r="A30" s="803" t="s">
        <v>352</v>
      </c>
      <c r="B30" s="804">
        <v>41796</v>
      </c>
      <c r="C30" s="805" t="s">
        <v>1546</v>
      </c>
      <c r="D30" s="785">
        <v>4212</v>
      </c>
      <c r="E30" s="267" t="str">
        <f>VLOOKUP(D30,'PLAN CONT'!$B$1:$C$1423,2,0)</f>
        <v>Emitidas</v>
      </c>
      <c r="F30" s="812"/>
      <c r="G30" s="812">
        <f>SUM('COMPRA '!T21:T22)</f>
        <v>96.4</v>
      </c>
      <c r="I30" s="873"/>
      <c r="J30" s="873"/>
      <c r="K30" s="873"/>
      <c r="L30" s="873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</row>
    <row r="31" spans="1:31" s="762" customFormat="1" ht="15" customHeight="1" x14ac:dyDescent="0.2">
      <c r="A31" s="803" t="s">
        <v>354</v>
      </c>
      <c r="B31" s="804">
        <v>41796</v>
      </c>
      <c r="C31" s="805" t="s">
        <v>1832</v>
      </c>
      <c r="D31" s="785">
        <v>101</v>
      </c>
      <c r="E31" s="267" t="str">
        <f>VLOOKUP(D31,'PLAN CONT'!$B$1:$C$1423,2,0)</f>
        <v>Caja</v>
      </c>
      <c r="F31" s="812">
        <f>G30</f>
        <v>96.4</v>
      </c>
      <c r="G31" s="812"/>
      <c r="I31" s="873"/>
      <c r="J31" s="873"/>
      <c r="K31" s="873"/>
      <c r="L31" s="873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</row>
    <row r="32" spans="1:31" s="762" customFormat="1" ht="15" customHeight="1" x14ac:dyDescent="0.2">
      <c r="A32" s="803" t="s">
        <v>356</v>
      </c>
      <c r="B32" s="804">
        <v>41797</v>
      </c>
      <c r="C32" s="805" t="s">
        <v>1458</v>
      </c>
      <c r="D32" s="785">
        <v>1213</v>
      </c>
      <c r="E32" s="267" t="str">
        <f>VLOOKUP(D32,'PLAN CONT'!$B$1:$C$1423,2,0)</f>
        <v>En cobranza</v>
      </c>
      <c r="F32" s="813">
        <f>SUM(VENTAS!Q18)</f>
        <v>35.799999999999997</v>
      </c>
      <c r="G32" s="812"/>
      <c r="I32" s="873"/>
      <c r="J32" s="873"/>
      <c r="K32" s="873"/>
      <c r="L32" s="873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</row>
    <row r="33" spans="1:31" s="762" customFormat="1" ht="15" customHeight="1" x14ac:dyDescent="0.2">
      <c r="A33" s="803" t="s">
        <v>359</v>
      </c>
      <c r="B33" s="804">
        <v>41797</v>
      </c>
      <c r="C33" s="805" t="s">
        <v>1831</v>
      </c>
      <c r="D33" s="785">
        <v>101</v>
      </c>
      <c r="E33" s="267" t="str">
        <f>VLOOKUP(D33,'PLAN CONT'!$B$1:$C$1423,2,0)</f>
        <v>Caja</v>
      </c>
      <c r="F33" s="812"/>
      <c r="G33" s="813">
        <f>F32</f>
        <v>35.799999999999997</v>
      </c>
      <c r="I33" s="873"/>
      <c r="J33" s="873"/>
      <c r="K33" s="873"/>
      <c r="L33" s="873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</row>
    <row r="34" spans="1:31" s="762" customFormat="1" ht="15" customHeight="1" x14ac:dyDescent="0.2">
      <c r="A34" s="803" t="s">
        <v>361</v>
      </c>
      <c r="B34" s="804">
        <v>41797</v>
      </c>
      <c r="C34" s="805" t="s">
        <v>1546</v>
      </c>
      <c r="D34" s="785">
        <v>4212</v>
      </c>
      <c r="E34" s="267" t="str">
        <f>VLOOKUP(D34,'PLAN CONT'!$B$1:$C$1423,2,0)</f>
        <v>Emitidas</v>
      </c>
      <c r="F34" s="812"/>
      <c r="G34" s="812">
        <f>SUM('COMPRA '!T23:T24)</f>
        <v>118.4</v>
      </c>
      <c r="I34" s="873"/>
      <c r="J34" s="873"/>
      <c r="K34" s="873"/>
      <c r="L34" s="873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</row>
    <row r="35" spans="1:31" s="762" customFormat="1" ht="15" customHeight="1" x14ac:dyDescent="0.2">
      <c r="A35" s="803" t="s">
        <v>364</v>
      </c>
      <c r="B35" s="804">
        <v>41797</v>
      </c>
      <c r="C35" s="805" t="s">
        <v>1832</v>
      </c>
      <c r="D35" s="785">
        <v>101</v>
      </c>
      <c r="E35" s="267" t="str">
        <f>VLOOKUP(D35,'PLAN CONT'!$B$1:$C$1423,2,0)</f>
        <v>Caja</v>
      </c>
      <c r="F35" s="812">
        <f>G34</f>
        <v>118.4</v>
      </c>
      <c r="G35" s="812"/>
      <c r="I35" s="873"/>
      <c r="J35" s="873"/>
      <c r="K35" s="873"/>
      <c r="L35" s="873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</row>
    <row r="36" spans="1:31" s="762" customFormat="1" ht="15" customHeight="1" x14ac:dyDescent="0.2">
      <c r="A36" s="803" t="s">
        <v>368</v>
      </c>
      <c r="B36" s="804">
        <v>41799</v>
      </c>
      <c r="C36" s="805" t="s">
        <v>1458</v>
      </c>
      <c r="D36" s="785">
        <v>1213</v>
      </c>
      <c r="E36" s="267" t="str">
        <f>VLOOKUP(D36,'PLAN CONT'!$B$1:$C$1423,2,0)</f>
        <v>En cobranza</v>
      </c>
      <c r="F36" s="813">
        <f>VENTAS!Q19</f>
        <v>35.200000000000003</v>
      </c>
      <c r="G36" s="812"/>
      <c r="I36" s="873"/>
      <c r="J36" s="873"/>
      <c r="K36" s="873"/>
      <c r="L36" s="873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</row>
    <row r="37" spans="1:31" s="762" customFormat="1" ht="15" customHeight="1" x14ac:dyDescent="0.2">
      <c r="A37" s="803" t="s">
        <v>370</v>
      </c>
      <c r="B37" s="804">
        <v>41799</v>
      </c>
      <c r="C37" s="805" t="s">
        <v>1831</v>
      </c>
      <c r="D37" s="785">
        <v>101</v>
      </c>
      <c r="E37" s="267" t="str">
        <f>VLOOKUP(D37,'PLAN CONT'!$B$1:$C$1423,2,0)</f>
        <v>Caja</v>
      </c>
      <c r="F37" s="812"/>
      <c r="G37" s="813">
        <f>F36</f>
        <v>35.200000000000003</v>
      </c>
      <c r="I37" s="873"/>
      <c r="J37" s="873"/>
      <c r="K37" s="873"/>
      <c r="L37" s="873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</row>
    <row r="38" spans="1:31" s="762" customFormat="1" ht="15" customHeight="1" x14ac:dyDescent="0.2">
      <c r="A38" s="803" t="s">
        <v>372</v>
      </c>
      <c r="B38" s="804">
        <v>41799</v>
      </c>
      <c r="C38" s="805" t="s">
        <v>1546</v>
      </c>
      <c r="D38" s="785">
        <v>4212</v>
      </c>
      <c r="E38" s="267" t="str">
        <f>VLOOKUP(D38,'PLAN CONT'!$B$1:$C$1423,2,0)</f>
        <v>Emitidas</v>
      </c>
      <c r="F38" s="812"/>
      <c r="G38" s="812">
        <f>SUM('COMPRA '!T25)</f>
        <v>36.4</v>
      </c>
      <c r="I38" s="873"/>
      <c r="J38" s="873"/>
      <c r="K38" s="873"/>
      <c r="L38" s="873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</row>
    <row r="39" spans="1:31" s="762" customFormat="1" ht="15" customHeight="1" x14ac:dyDescent="0.2">
      <c r="A39" s="803" t="s">
        <v>375</v>
      </c>
      <c r="B39" s="804">
        <v>41799</v>
      </c>
      <c r="C39" s="805" t="s">
        <v>1832</v>
      </c>
      <c r="D39" s="785">
        <v>101</v>
      </c>
      <c r="E39" s="267" t="str">
        <f>VLOOKUP(D39,'PLAN CONT'!$B$1:$C$1423,2,0)</f>
        <v>Caja</v>
      </c>
      <c r="F39" s="812">
        <f>G38</f>
        <v>36.4</v>
      </c>
      <c r="G39" s="812"/>
      <c r="I39" s="873"/>
      <c r="J39" s="873"/>
      <c r="K39" s="873"/>
      <c r="L39" s="873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</row>
    <row r="40" spans="1:31" s="762" customFormat="1" ht="15" customHeight="1" x14ac:dyDescent="0.2">
      <c r="A40" s="803" t="s">
        <v>378</v>
      </c>
      <c r="B40" s="804">
        <v>41800</v>
      </c>
      <c r="C40" s="805" t="s">
        <v>1458</v>
      </c>
      <c r="D40" s="785">
        <v>1213</v>
      </c>
      <c r="E40" s="267" t="str">
        <f>VLOOKUP(D40,'PLAN CONT'!$B$1:$C$1423,2,0)</f>
        <v>En cobranza</v>
      </c>
      <c r="F40" s="813">
        <f>SUM(VENTAS!Q20)</f>
        <v>94</v>
      </c>
      <c r="G40" s="812"/>
      <c r="I40" s="873"/>
      <c r="J40" s="873"/>
      <c r="K40" s="873"/>
      <c r="L40" s="873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</row>
    <row r="41" spans="1:31" s="762" customFormat="1" ht="15" customHeight="1" x14ac:dyDescent="0.2">
      <c r="A41" s="803" t="s">
        <v>380</v>
      </c>
      <c r="B41" s="804">
        <v>41800</v>
      </c>
      <c r="C41" s="805" t="s">
        <v>1831</v>
      </c>
      <c r="D41" s="785">
        <v>101</v>
      </c>
      <c r="E41" s="267" t="str">
        <f>VLOOKUP(D41,'PLAN CONT'!$B$1:$C$1423,2,0)</f>
        <v>Caja</v>
      </c>
      <c r="F41" s="812"/>
      <c r="G41" s="813">
        <f>F40</f>
        <v>94</v>
      </c>
      <c r="I41" s="873"/>
      <c r="J41" s="873"/>
      <c r="K41" s="873"/>
      <c r="L41" s="873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</row>
    <row r="42" spans="1:31" s="762" customFormat="1" ht="15" customHeight="1" x14ac:dyDescent="0.2">
      <c r="A42" s="803" t="s">
        <v>1593</v>
      </c>
      <c r="B42" s="804">
        <v>41800</v>
      </c>
      <c r="C42" s="805" t="s">
        <v>1546</v>
      </c>
      <c r="D42" s="785">
        <v>4212</v>
      </c>
      <c r="E42" s="267" t="str">
        <f>VLOOKUP(D42,'PLAN CONT'!$B$1:$C$1423,2,0)</f>
        <v>Emitidas</v>
      </c>
      <c r="F42" s="812"/>
      <c r="G42" s="812">
        <f>SUM('COMPRA '!T26:T27)</f>
        <v>59.88</v>
      </c>
      <c r="I42" s="873"/>
      <c r="J42" s="873"/>
      <c r="K42" s="873"/>
      <c r="L42" s="873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</row>
    <row r="43" spans="1:31" s="762" customFormat="1" ht="15" customHeight="1" x14ac:dyDescent="0.2">
      <c r="A43" s="803" t="s">
        <v>383</v>
      </c>
      <c r="B43" s="804">
        <v>41800</v>
      </c>
      <c r="C43" s="805" t="s">
        <v>1832</v>
      </c>
      <c r="D43" s="785">
        <v>101</v>
      </c>
      <c r="E43" s="267" t="str">
        <f>VLOOKUP(D43,'PLAN CONT'!$B$1:$C$1423,2,0)</f>
        <v>Caja</v>
      </c>
      <c r="F43" s="812">
        <f>G42</f>
        <v>59.88</v>
      </c>
      <c r="G43" s="812"/>
      <c r="I43" s="873"/>
      <c r="J43" s="873"/>
      <c r="K43" s="873"/>
      <c r="L43" s="873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</row>
    <row r="44" spans="1:31" s="762" customFormat="1" ht="15" customHeight="1" x14ac:dyDescent="0.2">
      <c r="A44" s="803" t="s">
        <v>385</v>
      </c>
      <c r="B44" s="804">
        <v>41801</v>
      </c>
      <c r="C44" s="805" t="s">
        <v>1458</v>
      </c>
      <c r="D44" s="785">
        <v>1213</v>
      </c>
      <c r="E44" s="267" t="str">
        <f>VLOOKUP(D44,'PLAN CONT'!$B$1:$C$1423,2,0)</f>
        <v>En cobranza</v>
      </c>
      <c r="F44" s="813">
        <f>SUM(VENTAS!Q22)</f>
        <v>29.9</v>
      </c>
      <c r="G44" s="812"/>
      <c r="I44" s="873"/>
      <c r="J44" s="873"/>
      <c r="K44" s="873"/>
      <c r="L44" s="873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</row>
    <row r="45" spans="1:31" s="762" customFormat="1" ht="15" customHeight="1" x14ac:dyDescent="0.2">
      <c r="A45" s="803" t="s">
        <v>387</v>
      </c>
      <c r="B45" s="804">
        <v>41801</v>
      </c>
      <c r="C45" s="805" t="s">
        <v>1831</v>
      </c>
      <c r="D45" s="785">
        <v>101</v>
      </c>
      <c r="E45" s="267" t="str">
        <f>VLOOKUP(D45,'PLAN CONT'!$B$1:$C$1423,2,0)</f>
        <v>Caja</v>
      </c>
      <c r="F45" s="812"/>
      <c r="G45" s="813">
        <f>F44</f>
        <v>29.9</v>
      </c>
      <c r="I45" s="873"/>
      <c r="J45" s="873"/>
      <c r="K45" s="873"/>
      <c r="L45" s="873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</row>
    <row r="46" spans="1:31" s="762" customFormat="1" ht="15" customHeight="1" x14ac:dyDescent="0.2">
      <c r="A46" s="803" t="s">
        <v>389</v>
      </c>
      <c r="B46" s="804">
        <v>41801</v>
      </c>
      <c r="C46" s="805" t="s">
        <v>1546</v>
      </c>
      <c r="D46" s="785">
        <v>4212</v>
      </c>
      <c r="E46" s="267" t="str">
        <f>VLOOKUP(D46,'PLAN CONT'!$B$1:$C$1423,2,0)</f>
        <v>Emitidas</v>
      </c>
      <c r="F46" s="812"/>
      <c r="G46" s="812">
        <f>SUM('COMPRA '!T28)</f>
        <v>40.4</v>
      </c>
      <c r="I46" s="873"/>
      <c r="J46" s="873"/>
      <c r="K46" s="873"/>
      <c r="L46" s="873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5"/>
      <c r="AB46" s="315"/>
      <c r="AC46" s="315"/>
      <c r="AD46" s="315"/>
      <c r="AE46" s="315"/>
    </row>
    <row r="47" spans="1:31" s="762" customFormat="1" ht="15" customHeight="1" x14ac:dyDescent="0.2">
      <c r="A47" s="803" t="s">
        <v>1835</v>
      </c>
      <c r="B47" s="804">
        <v>41801</v>
      </c>
      <c r="C47" s="805" t="s">
        <v>1832</v>
      </c>
      <c r="D47" s="785">
        <v>101</v>
      </c>
      <c r="E47" s="267" t="str">
        <f>VLOOKUP(D47,'PLAN CONT'!$B$1:$C$1423,2,0)</f>
        <v>Caja</v>
      </c>
      <c r="F47" s="812">
        <f>G46</f>
        <v>40.4</v>
      </c>
      <c r="G47" s="812"/>
      <c r="I47" s="873"/>
      <c r="J47" s="873"/>
      <c r="K47" s="873"/>
      <c r="L47" s="873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</row>
    <row r="48" spans="1:31" s="762" customFormat="1" ht="15" customHeight="1" x14ac:dyDescent="0.2">
      <c r="A48" s="803" t="s">
        <v>1595</v>
      </c>
      <c r="B48" s="804">
        <v>41802</v>
      </c>
      <c r="C48" s="805" t="s">
        <v>1458</v>
      </c>
      <c r="D48" s="785">
        <v>1213</v>
      </c>
      <c r="E48" s="267" t="str">
        <f>VLOOKUP(D48,'PLAN CONT'!$B$1:$C$1423,2,0)</f>
        <v>En cobranza</v>
      </c>
      <c r="F48" s="813">
        <f>SUM(VENTAS!Q23)</f>
        <v>59.8</v>
      </c>
      <c r="G48" s="812"/>
      <c r="I48" s="873"/>
      <c r="J48" s="873"/>
      <c r="K48" s="873"/>
      <c r="L48" s="873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</row>
    <row r="49" spans="1:31" s="762" customFormat="1" ht="15" customHeight="1" x14ac:dyDescent="0.2">
      <c r="A49" s="803" t="s">
        <v>1596</v>
      </c>
      <c r="B49" s="804">
        <v>41802</v>
      </c>
      <c r="C49" s="805" t="s">
        <v>1831</v>
      </c>
      <c r="D49" s="785">
        <v>101</v>
      </c>
      <c r="E49" s="267" t="str">
        <f>VLOOKUP(D49,'PLAN CONT'!$B$1:$C$1423,2,0)</f>
        <v>Caja</v>
      </c>
      <c r="F49" s="812"/>
      <c r="G49" s="813">
        <f>F48</f>
        <v>59.8</v>
      </c>
      <c r="I49" s="873"/>
      <c r="J49" s="873"/>
      <c r="K49" s="873"/>
      <c r="L49" s="873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</row>
    <row r="50" spans="1:31" s="762" customFormat="1" ht="15" customHeight="1" x14ac:dyDescent="0.2">
      <c r="A50" s="803" t="s">
        <v>1836</v>
      </c>
      <c r="B50" s="804">
        <v>41802</v>
      </c>
      <c r="C50" s="805" t="s">
        <v>1546</v>
      </c>
      <c r="D50" s="785">
        <v>4212</v>
      </c>
      <c r="E50" s="267" t="str">
        <f>VLOOKUP(D50,'PLAN CONT'!$B$1:$C$1423,2,0)</f>
        <v>Emitidas</v>
      </c>
      <c r="F50" s="812"/>
      <c r="G50" s="812">
        <f>SUM('COMPRA '!T29)</f>
        <v>27.139999999999997</v>
      </c>
      <c r="I50" s="873"/>
      <c r="J50" s="873"/>
      <c r="K50" s="873"/>
      <c r="L50" s="873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  <c r="AE50" s="315"/>
    </row>
    <row r="51" spans="1:31" s="762" customFormat="1" ht="15" customHeight="1" x14ac:dyDescent="0.2">
      <c r="A51" s="803" t="s">
        <v>1597</v>
      </c>
      <c r="B51" s="804">
        <v>41802</v>
      </c>
      <c r="C51" s="805" t="s">
        <v>1832</v>
      </c>
      <c r="D51" s="785">
        <v>101</v>
      </c>
      <c r="E51" s="267" t="str">
        <f>VLOOKUP(D51,'PLAN CONT'!$B$1:$C$1423,2,0)</f>
        <v>Caja</v>
      </c>
      <c r="F51" s="812">
        <f>G50</f>
        <v>27.139999999999997</v>
      </c>
      <c r="G51" s="812"/>
      <c r="I51" s="873"/>
      <c r="J51" s="873"/>
      <c r="K51" s="873"/>
      <c r="L51" s="873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/>
      <c r="AD51" s="315"/>
      <c r="AE51" s="315"/>
    </row>
    <row r="52" spans="1:31" s="762" customFormat="1" ht="15" customHeight="1" x14ac:dyDescent="0.2">
      <c r="A52" s="803" t="s">
        <v>1598</v>
      </c>
      <c r="B52" s="804">
        <v>41803</v>
      </c>
      <c r="C52" s="805" t="s">
        <v>1458</v>
      </c>
      <c r="D52" s="785">
        <v>1213</v>
      </c>
      <c r="E52" s="267" t="str">
        <f>VLOOKUP(D52,'PLAN CONT'!$B$1:$C$1423,2,0)</f>
        <v>En cobranza</v>
      </c>
      <c r="F52" s="813">
        <f>VENTAS!Q24</f>
        <v>69.8</v>
      </c>
      <c r="G52" s="812"/>
      <c r="I52" s="873"/>
      <c r="J52" s="873"/>
      <c r="K52" s="873"/>
      <c r="L52" s="873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/>
      <c r="AD52" s="315"/>
      <c r="AE52" s="315"/>
    </row>
    <row r="53" spans="1:31" s="762" customFormat="1" ht="15" customHeight="1" x14ac:dyDescent="0.2">
      <c r="A53" s="803" t="s">
        <v>1599</v>
      </c>
      <c r="B53" s="804">
        <v>41803</v>
      </c>
      <c r="C53" s="805" t="s">
        <v>1831</v>
      </c>
      <c r="D53" s="785">
        <v>101</v>
      </c>
      <c r="E53" s="267" t="str">
        <f>VLOOKUP(D53,'PLAN CONT'!$B$1:$C$1423,2,0)</f>
        <v>Caja</v>
      </c>
      <c r="F53" s="812"/>
      <c r="G53" s="813">
        <f>F52</f>
        <v>69.8</v>
      </c>
      <c r="I53" s="873"/>
      <c r="J53" s="873"/>
      <c r="K53" s="873"/>
      <c r="L53" s="873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  <c r="AD53" s="315"/>
      <c r="AE53" s="315"/>
    </row>
    <row r="54" spans="1:31" s="762" customFormat="1" ht="15" customHeight="1" x14ac:dyDescent="0.2">
      <c r="A54" s="803" t="s">
        <v>1601</v>
      </c>
      <c r="B54" s="804">
        <v>41803</v>
      </c>
      <c r="C54" s="805" t="s">
        <v>1546</v>
      </c>
      <c r="D54" s="785">
        <v>4212</v>
      </c>
      <c r="E54" s="267" t="str">
        <f>VLOOKUP(D54,'PLAN CONT'!$B$1:$C$1423,2,0)</f>
        <v>Emitidas</v>
      </c>
      <c r="F54" s="812"/>
      <c r="G54" s="812">
        <f>SUM('COMPRA '!T30)</f>
        <v>65.7</v>
      </c>
      <c r="I54" s="873"/>
      <c r="J54" s="873"/>
      <c r="K54" s="873"/>
      <c r="L54" s="873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/>
      <c r="AD54" s="315"/>
      <c r="AE54" s="315"/>
    </row>
    <row r="55" spans="1:31" s="762" customFormat="1" ht="15" customHeight="1" x14ac:dyDescent="0.2">
      <c r="A55" s="803" t="s">
        <v>1837</v>
      </c>
      <c r="B55" s="804">
        <v>41803</v>
      </c>
      <c r="C55" s="805" t="s">
        <v>1832</v>
      </c>
      <c r="D55" s="785">
        <v>101</v>
      </c>
      <c r="E55" s="267" t="str">
        <f>VLOOKUP(D55,'PLAN CONT'!$B$1:$C$1423,2,0)</f>
        <v>Caja</v>
      </c>
      <c r="F55" s="812">
        <f>G54</f>
        <v>65.7</v>
      </c>
      <c r="G55" s="812"/>
      <c r="I55" s="873"/>
      <c r="J55" s="873"/>
      <c r="K55" s="873"/>
      <c r="L55" s="873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  <c r="AD55" s="315"/>
      <c r="AE55" s="315"/>
    </row>
    <row r="56" spans="1:31" s="762" customFormat="1" ht="15" customHeight="1" x14ac:dyDescent="0.2">
      <c r="A56" s="803" t="s">
        <v>1602</v>
      </c>
      <c r="B56" s="804">
        <v>41804</v>
      </c>
      <c r="C56" s="805" t="s">
        <v>1458</v>
      </c>
      <c r="D56" s="785">
        <v>1213</v>
      </c>
      <c r="E56" s="267" t="str">
        <f>VLOOKUP(D56,'PLAN CONT'!$B$1:$C$1423,2,0)</f>
        <v>En cobranza</v>
      </c>
      <c r="F56" s="813">
        <f>SUM(VENTAS!Q25)</f>
        <v>72</v>
      </c>
      <c r="G56" s="812"/>
      <c r="I56" s="873"/>
      <c r="J56" s="873"/>
      <c r="K56" s="873"/>
      <c r="L56" s="873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</row>
    <row r="57" spans="1:31" s="762" customFormat="1" ht="15" customHeight="1" x14ac:dyDescent="0.2">
      <c r="A57" s="803" t="s">
        <v>1603</v>
      </c>
      <c r="B57" s="804">
        <v>41804</v>
      </c>
      <c r="C57" s="805" t="s">
        <v>1831</v>
      </c>
      <c r="D57" s="785">
        <v>101</v>
      </c>
      <c r="E57" s="267" t="str">
        <f>VLOOKUP(D57,'PLAN CONT'!$B$1:$C$1423,2,0)</f>
        <v>Caja</v>
      </c>
      <c r="F57" s="812"/>
      <c r="G57" s="813">
        <f>F56</f>
        <v>72</v>
      </c>
      <c r="I57" s="873"/>
      <c r="J57" s="873"/>
      <c r="K57" s="873"/>
      <c r="L57" s="873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5"/>
    </row>
    <row r="58" spans="1:31" s="762" customFormat="1" ht="15" customHeight="1" x14ac:dyDescent="0.2">
      <c r="A58" s="803" t="s">
        <v>1604</v>
      </c>
      <c r="B58" s="804">
        <v>41804</v>
      </c>
      <c r="C58" s="805" t="s">
        <v>1546</v>
      </c>
      <c r="D58" s="785">
        <v>4212</v>
      </c>
      <c r="E58" s="267" t="str">
        <f>VLOOKUP(D58,'PLAN CONT'!$B$1:$C$1423,2,0)</f>
        <v>Emitidas</v>
      </c>
      <c r="F58" s="812"/>
      <c r="G58" s="812">
        <f>SUM('COMPRA '!T31)</f>
        <v>62.88</v>
      </c>
      <c r="I58" s="873"/>
      <c r="J58" s="873"/>
      <c r="K58" s="873"/>
      <c r="L58" s="873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</row>
    <row r="59" spans="1:31" s="762" customFormat="1" ht="15" customHeight="1" x14ac:dyDescent="0.2">
      <c r="A59" s="803" t="s">
        <v>392</v>
      </c>
      <c r="B59" s="804">
        <v>41804</v>
      </c>
      <c r="C59" s="805" t="s">
        <v>1832</v>
      </c>
      <c r="D59" s="785">
        <v>101</v>
      </c>
      <c r="E59" s="267" t="str">
        <f>VLOOKUP(D59,'PLAN CONT'!$B$1:$C$1423,2,0)</f>
        <v>Caja</v>
      </c>
      <c r="F59" s="812">
        <f>G58</f>
        <v>62.88</v>
      </c>
      <c r="G59" s="812"/>
      <c r="I59" s="873"/>
      <c r="J59" s="873"/>
      <c r="K59" s="873"/>
      <c r="L59" s="873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  <c r="AE59" s="315"/>
    </row>
    <row r="60" spans="1:31" s="762" customFormat="1" ht="15" customHeight="1" x14ac:dyDescent="0.2">
      <c r="A60" s="803" t="s">
        <v>1605</v>
      </c>
      <c r="B60" s="804">
        <v>41806</v>
      </c>
      <c r="C60" s="805" t="s">
        <v>1458</v>
      </c>
      <c r="D60" s="785">
        <v>1213</v>
      </c>
      <c r="E60" s="267" t="str">
        <f>VLOOKUP(D60,'PLAN CONT'!$B$1:$C$1423,2,0)</f>
        <v>En cobranza</v>
      </c>
      <c r="F60" s="813">
        <f>SUM(VENTAS!Q26:Q27)</f>
        <v>34.5</v>
      </c>
      <c r="G60" s="812"/>
      <c r="I60" s="873"/>
      <c r="J60" s="873"/>
      <c r="K60" s="873"/>
      <c r="L60" s="873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5"/>
    </row>
    <row r="61" spans="1:31" s="762" customFormat="1" ht="15" customHeight="1" x14ac:dyDescent="0.2">
      <c r="A61" s="803" t="s">
        <v>394</v>
      </c>
      <c r="B61" s="804">
        <v>41806</v>
      </c>
      <c r="C61" s="805" t="s">
        <v>1831</v>
      </c>
      <c r="D61" s="785">
        <v>101</v>
      </c>
      <c r="E61" s="267" t="str">
        <f>VLOOKUP(D61,'PLAN CONT'!$B$1:$C$1423,2,0)</f>
        <v>Caja</v>
      </c>
      <c r="F61" s="812"/>
      <c r="G61" s="813">
        <f>F60</f>
        <v>34.5</v>
      </c>
      <c r="I61" s="873"/>
      <c r="J61" s="873"/>
      <c r="K61" s="873"/>
      <c r="L61" s="873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  <c r="AE61" s="315"/>
    </row>
    <row r="62" spans="1:31" s="762" customFormat="1" ht="15" customHeight="1" x14ac:dyDescent="0.2">
      <c r="A62" s="803" t="s">
        <v>396</v>
      </c>
      <c r="B62" s="804">
        <v>41806</v>
      </c>
      <c r="C62" s="805" t="s">
        <v>1942</v>
      </c>
      <c r="D62" s="785">
        <v>6361</v>
      </c>
      <c r="E62" s="267" t="str">
        <f>VLOOKUP(D62,'PLAN CONT'!$B$1:$C$1423,2,0)</f>
        <v>Energía eléctrica</v>
      </c>
      <c r="F62" s="812"/>
      <c r="G62" s="812">
        <f>'COMPRA '!T33</f>
        <v>135.4</v>
      </c>
      <c r="I62" s="873"/>
      <c r="J62" s="873"/>
      <c r="K62" s="873"/>
      <c r="L62" s="873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5"/>
      <c r="AB62" s="315"/>
      <c r="AC62" s="315"/>
      <c r="AD62" s="315"/>
      <c r="AE62" s="315"/>
    </row>
    <row r="63" spans="1:31" s="762" customFormat="1" ht="15" customHeight="1" x14ac:dyDescent="0.2">
      <c r="A63" s="803"/>
      <c r="B63" s="804">
        <v>41806</v>
      </c>
      <c r="C63" s="805" t="s">
        <v>1943</v>
      </c>
      <c r="D63" s="785">
        <v>6363</v>
      </c>
      <c r="E63" s="267" t="str">
        <f>VLOOKUP(D63,'PLAN CONT'!$B$1:$C$1423,2,0)</f>
        <v>Agua</v>
      </c>
      <c r="F63" s="812"/>
      <c r="G63" s="812">
        <f>SUM('COMPRA '!T32)</f>
        <v>68.7</v>
      </c>
      <c r="I63" s="873"/>
      <c r="J63" s="873"/>
      <c r="K63" s="873"/>
      <c r="L63" s="873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  <c r="AD63" s="315"/>
      <c r="AE63" s="315"/>
    </row>
    <row r="64" spans="1:31" s="762" customFormat="1" ht="15" customHeight="1" x14ac:dyDescent="0.2">
      <c r="A64" s="803" t="s">
        <v>398</v>
      </c>
      <c r="B64" s="804">
        <v>41806</v>
      </c>
      <c r="C64" s="805" t="s">
        <v>1832</v>
      </c>
      <c r="D64" s="785">
        <v>101</v>
      </c>
      <c r="E64" s="267" t="str">
        <f>VLOOKUP(D64,'PLAN CONT'!$B$1:$C$1423,2,0)</f>
        <v>Caja</v>
      </c>
      <c r="F64" s="812">
        <f>SUM(G62:G63)</f>
        <v>204.10000000000002</v>
      </c>
      <c r="G64" s="812"/>
      <c r="I64" s="873"/>
      <c r="J64" s="873"/>
      <c r="K64" s="873"/>
      <c r="L64" s="873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  <c r="AA64" s="315"/>
      <c r="AB64" s="315"/>
      <c r="AC64" s="315"/>
      <c r="AD64" s="315"/>
      <c r="AE64" s="315"/>
    </row>
    <row r="65" spans="1:31" s="762" customFormat="1" ht="15" customHeight="1" x14ac:dyDescent="0.2">
      <c r="A65" s="803" t="s">
        <v>1606</v>
      </c>
      <c r="B65" s="804">
        <v>41807</v>
      </c>
      <c r="C65" s="805" t="s">
        <v>1458</v>
      </c>
      <c r="D65" s="785">
        <v>1213</v>
      </c>
      <c r="E65" s="267" t="str">
        <f>VLOOKUP(D65,'PLAN CONT'!$B$1:$C$1423,2,0)</f>
        <v>En cobranza</v>
      </c>
      <c r="F65" s="813">
        <f>SUM(VENTAS!Q28)</f>
        <v>23.2</v>
      </c>
      <c r="G65" s="812"/>
      <c r="I65" s="873"/>
      <c r="J65" s="873"/>
      <c r="K65" s="873"/>
      <c r="L65" s="873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</row>
    <row r="66" spans="1:31" s="762" customFormat="1" ht="15" customHeight="1" x14ac:dyDescent="0.2">
      <c r="A66" s="803" t="s">
        <v>1607</v>
      </c>
      <c r="B66" s="804">
        <v>41807</v>
      </c>
      <c r="C66" s="805" t="s">
        <v>1831</v>
      </c>
      <c r="D66" s="785">
        <v>101</v>
      </c>
      <c r="E66" s="267" t="str">
        <f>VLOOKUP(D66,'PLAN CONT'!$B$1:$C$1423,2,0)</f>
        <v>Caja</v>
      </c>
      <c r="F66" s="812"/>
      <c r="G66" s="813">
        <f>F65</f>
        <v>23.2</v>
      </c>
      <c r="I66" s="873"/>
      <c r="J66" s="873"/>
      <c r="K66" s="873"/>
      <c r="L66" s="873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  <c r="AA66" s="315"/>
      <c r="AB66" s="315"/>
      <c r="AC66" s="315"/>
      <c r="AD66" s="315"/>
      <c r="AE66" s="315"/>
    </row>
    <row r="67" spans="1:31" s="762" customFormat="1" ht="15" customHeight="1" x14ac:dyDescent="0.2">
      <c r="A67" s="803" t="s">
        <v>1838</v>
      </c>
      <c r="B67" s="804">
        <v>41807</v>
      </c>
      <c r="C67" s="805" t="s">
        <v>1546</v>
      </c>
      <c r="D67" s="785">
        <v>4212</v>
      </c>
      <c r="E67" s="267" t="str">
        <f>VLOOKUP(D67,'PLAN CONT'!$B$1:$C$1423,2,0)</f>
        <v>Emitidas</v>
      </c>
      <c r="F67" s="812"/>
      <c r="G67" s="812">
        <f>SUM('COMPRA '!T34:T36)</f>
        <v>109.66</v>
      </c>
      <c r="I67" s="873"/>
      <c r="J67" s="873"/>
      <c r="K67" s="873"/>
      <c r="L67" s="873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  <c r="AE67" s="315"/>
    </row>
    <row r="68" spans="1:31" s="762" customFormat="1" ht="15" customHeight="1" x14ac:dyDescent="0.2">
      <c r="A68" s="803" t="s">
        <v>1839</v>
      </c>
      <c r="B68" s="804">
        <v>41807</v>
      </c>
      <c r="C68" s="805" t="s">
        <v>1832</v>
      </c>
      <c r="D68" s="785">
        <v>101</v>
      </c>
      <c r="E68" s="267" t="str">
        <f>VLOOKUP(D68,'PLAN CONT'!$B$1:$C$1423,2,0)</f>
        <v>Caja</v>
      </c>
      <c r="F68" s="812">
        <f>G67</f>
        <v>109.66</v>
      </c>
      <c r="G68" s="812"/>
      <c r="I68" s="873"/>
      <c r="J68" s="873"/>
      <c r="K68" s="873"/>
      <c r="L68" s="873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</row>
    <row r="69" spans="1:31" s="762" customFormat="1" ht="15" customHeight="1" x14ac:dyDescent="0.2">
      <c r="A69" s="803" t="s">
        <v>1840</v>
      </c>
      <c r="B69" s="804">
        <v>41808</v>
      </c>
      <c r="C69" s="805" t="s">
        <v>1458</v>
      </c>
      <c r="D69" s="785">
        <v>1213</v>
      </c>
      <c r="E69" s="267" t="str">
        <f>VLOOKUP(D69,'PLAN CONT'!$B$1:$C$1423,2,0)</f>
        <v>En cobranza</v>
      </c>
      <c r="F69" s="813">
        <f>SUM(VENTAS!Q29)</f>
        <v>34.5</v>
      </c>
      <c r="G69" s="812"/>
      <c r="I69" s="873"/>
      <c r="J69" s="873"/>
      <c r="K69" s="873"/>
      <c r="L69" s="873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5"/>
      <c r="AD69" s="315"/>
      <c r="AE69" s="315"/>
    </row>
    <row r="70" spans="1:31" s="762" customFormat="1" ht="15" customHeight="1" x14ac:dyDescent="0.2">
      <c r="A70" s="803" t="s">
        <v>1608</v>
      </c>
      <c r="B70" s="804">
        <v>41808</v>
      </c>
      <c r="C70" s="805" t="s">
        <v>1831</v>
      </c>
      <c r="D70" s="785">
        <v>101</v>
      </c>
      <c r="E70" s="267" t="str">
        <f>VLOOKUP(D70,'PLAN CONT'!$B$1:$C$1423,2,0)</f>
        <v>Caja</v>
      </c>
      <c r="F70" s="812"/>
      <c r="G70" s="813">
        <f>F69</f>
        <v>34.5</v>
      </c>
      <c r="I70" s="873"/>
      <c r="J70" s="873"/>
      <c r="K70" s="873"/>
      <c r="L70" s="873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  <c r="AA70" s="315"/>
      <c r="AB70" s="315"/>
      <c r="AC70" s="315"/>
      <c r="AD70" s="315"/>
      <c r="AE70" s="315"/>
    </row>
    <row r="71" spans="1:31" s="762" customFormat="1" ht="15" customHeight="1" x14ac:dyDescent="0.2">
      <c r="A71" s="803" t="s">
        <v>1841</v>
      </c>
      <c r="B71" s="804">
        <v>41808</v>
      </c>
      <c r="C71" s="805" t="s">
        <v>1546</v>
      </c>
      <c r="D71" s="785">
        <v>4212</v>
      </c>
      <c r="E71" s="267" t="str">
        <f>VLOOKUP(D71,'PLAN CONT'!$B$1:$C$1423,2,0)</f>
        <v>Emitidas</v>
      </c>
      <c r="F71" s="812"/>
      <c r="G71" s="812">
        <f>SUM('COMPRA '!T37)</f>
        <v>13.799999999999999</v>
      </c>
      <c r="I71" s="873"/>
      <c r="J71" s="873"/>
      <c r="K71" s="873"/>
      <c r="L71" s="873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</row>
    <row r="72" spans="1:31" s="762" customFormat="1" ht="15" customHeight="1" x14ac:dyDescent="0.2">
      <c r="A72" s="803" t="s">
        <v>1609</v>
      </c>
      <c r="B72" s="804">
        <v>41808</v>
      </c>
      <c r="C72" s="805" t="s">
        <v>1832</v>
      </c>
      <c r="D72" s="785">
        <v>101</v>
      </c>
      <c r="E72" s="267" t="str">
        <f>VLOOKUP(D72,'PLAN CONT'!$B$1:$C$1423,2,0)</f>
        <v>Caja</v>
      </c>
      <c r="F72" s="812">
        <f>G71</f>
        <v>13.799999999999999</v>
      </c>
      <c r="G72" s="812"/>
      <c r="I72" s="873"/>
      <c r="J72" s="873"/>
      <c r="K72" s="873"/>
      <c r="L72" s="873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5"/>
      <c r="AE72" s="315"/>
    </row>
    <row r="73" spans="1:31" s="762" customFormat="1" ht="15" customHeight="1" x14ac:dyDescent="0.2">
      <c r="A73" s="803" t="s">
        <v>1610</v>
      </c>
      <c r="B73" s="804">
        <v>41809</v>
      </c>
      <c r="C73" s="805" t="s">
        <v>1458</v>
      </c>
      <c r="D73" s="785">
        <v>1213</v>
      </c>
      <c r="E73" s="267" t="str">
        <f>VLOOKUP(D73,'PLAN CONT'!$B$1:$C$1423,2,0)</f>
        <v>En cobranza</v>
      </c>
      <c r="F73" s="813">
        <f>SUM(VENTAS!Q30:Q31)</f>
        <v>78.2</v>
      </c>
      <c r="G73" s="812"/>
      <c r="I73" s="873"/>
      <c r="J73" s="873"/>
      <c r="K73" s="873"/>
      <c r="L73" s="873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5"/>
      <c r="AB73" s="315"/>
      <c r="AC73" s="315"/>
      <c r="AD73" s="315"/>
      <c r="AE73" s="315"/>
    </row>
    <row r="74" spans="1:31" s="762" customFormat="1" ht="15" customHeight="1" x14ac:dyDescent="0.2">
      <c r="A74" s="803" t="s">
        <v>1842</v>
      </c>
      <c r="B74" s="804">
        <v>41809</v>
      </c>
      <c r="C74" s="805" t="s">
        <v>1831</v>
      </c>
      <c r="D74" s="785">
        <v>101</v>
      </c>
      <c r="E74" s="267" t="str">
        <f>VLOOKUP(D74,'PLAN CONT'!$B$1:$C$1423,2,0)</f>
        <v>Caja</v>
      </c>
      <c r="F74" s="812"/>
      <c r="G74" s="813">
        <f>F73</f>
        <v>78.2</v>
      </c>
      <c r="I74" s="873"/>
      <c r="J74" s="873"/>
      <c r="K74" s="873"/>
      <c r="L74" s="873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315"/>
      <c r="AB74" s="315"/>
      <c r="AC74" s="315"/>
      <c r="AD74" s="315"/>
      <c r="AE74" s="315"/>
    </row>
    <row r="75" spans="1:31" s="762" customFormat="1" ht="15" customHeight="1" x14ac:dyDescent="0.2">
      <c r="A75" s="803" t="s">
        <v>1611</v>
      </c>
      <c r="B75" s="804">
        <v>41809</v>
      </c>
      <c r="C75" s="805" t="s">
        <v>1546</v>
      </c>
      <c r="D75" s="785">
        <v>4212</v>
      </c>
      <c r="E75" s="267" t="str">
        <f>VLOOKUP(D75,'PLAN CONT'!$B$1:$C$1423,2,0)</f>
        <v>Emitidas</v>
      </c>
      <c r="F75" s="812"/>
      <c r="G75" s="812">
        <f>SUM('COMPRA '!T38)</f>
        <v>47.82</v>
      </c>
      <c r="I75" s="873"/>
      <c r="J75" s="873"/>
      <c r="K75" s="873"/>
      <c r="L75" s="873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5"/>
      <c r="AD75" s="315"/>
      <c r="AE75" s="315"/>
    </row>
    <row r="76" spans="1:31" s="762" customFormat="1" ht="15" customHeight="1" x14ac:dyDescent="0.2">
      <c r="A76" s="803" t="s">
        <v>1612</v>
      </c>
      <c r="B76" s="804">
        <v>41809</v>
      </c>
      <c r="C76" s="805" t="s">
        <v>1832</v>
      </c>
      <c r="D76" s="785">
        <v>101</v>
      </c>
      <c r="E76" s="267" t="str">
        <f>VLOOKUP(D76,'PLAN CONT'!$B$1:$C$1423,2,0)</f>
        <v>Caja</v>
      </c>
      <c r="F76" s="812">
        <f>G75</f>
        <v>47.82</v>
      </c>
      <c r="G76" s="812"/>
      <c r="I76" s="873"/>
      <c r="J76" s="873"/>
      <c r="K76" s="873"/>
      <c r="L76" s="873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  <c r="AA76" s="315"/>
      <c r="AB76" s="315"/>
      <c r="AC76" s="315"/>
      <c r="AD76" s="315"/>
      <c r="AE76" s="315"/>
    </row>
    <row r="77" spans="1:31" s="762" customFormat="1" ht="15" customHeight="1" x14ac:dyDescent="0.2">
      <c r="A77" s="803" t="s">
        <v>1613</v>
      </c>
      <c r="B77" s="804">
        <v>41810</v>
      </c>
      <c r="C77" s="805" t="s">
        <v>1458</v>
      </c>
      <c r="D77" s="785">
        <v>1213</v>
      </c>
      <c r="E77" s="267" t="str">
        <f>VLOOKUP(D77,'PLAN CONT'!$B$1:$C$1423,2,0)</f>
        <v>En cobranza</v>
      </c>
      <c r="F77" s="813">
        <f>SUM(VENTAS!Q32)</f>
        <v>58.5</v>
      </c>
      <c r="G77" s="812"/>
      <c r="I77" s="873"/>
      <c r="J77" s="873"/>
      <c r="K77" s="873"/>
      <c r="L77" s="873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  <c r="AE77" s="315"/>
    </row>
    <row r="78" spans="1:31" s="762" customFormat="1" ht="15" customHeight="1" x14ac:dyDescent="0.2">
      <c r="A78" s="803" t="s">
        <v>1614</v>
      </c>
      <c r="B78" s="804">
        <v>41810</v>
      </c>
      <c r="C78" s="805" t="s">
        <v>1831</v>
      </c>
      <c r="D78" s="785">
        <v>101</v>
      </c>
      <c r="E78" s="267" t="str">
        <f>VLOOKUP(D78,'PLAN CONT'!$B$1:$C$1423,2,0)</f>
        <v>Caja</v>
      </c>
      <c r="F78" s="812"/>
      <c r="G78" s="813">
        <f>F77</f>
        <v>58.5</v>
      </c>
      <c r="I78" s="873"/>
      <c r="J78" s="873"/>
      <c r="K78" s="873"/>
      <c r="L78" s="873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15"/>
      <c r="AB78" s="315"/>
      <c r="AC78" s="315"/>
      <c r="AD78" s="315"/>
      <c r="AE78" s="315"/>
    </row>
    <row r="79" spans="1:31" s="762" customFormat="1" ht="15" customHeight="1" x14ac:dyDescent="0.2">
      <c r="A79" s="803" t="s">
        <v>1615</v>
      </c>
      <c r="B79" s="804">
        <v>41810</v>
      </c>
      <c r="C79" s="805" t="s">
        <v>1546</v>
      </c>
      <c r="D79" s="785">
        <v>4212</v>
      </c>
      <c r="E79" s="267" t="str">
        <f>VLOOKUP(D79,'PLAN CONT'!$B$1:$C$1423,2,0)</f>
        <v>Emitidas</v>
      </c>
      <c r="F79" s="812"/>
      <c r="G79" s="812">
        <f>SUM('COMPRA '!T39:T40)</f>
        <v>68.5</v>
      </c>
      <c r="I79" s="873"/>
      <c r="J79" s="873"/>
      <c r="K79" s="873"/>
      <c r="L79" s="873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5"/>
      <c r="AB79" s="315"/>
      <c r="AC79" s="315"/>
      <c r="AD79" s="315"/>
      <c r="AE79" s="315"/>
    </row>
    <row r="80" spans="1:31" s="762" customFormat="1" ht="15" customHeight="1" x14ac:dyDescent="0.2">
      <c r="A80" s="803" t="s">
        <v>1616</v>
      </c>
      <c r="B80" s="804">
        <v>41810</v>
      </c>
      <c r="C80" s="805" t="s">
        <v>1832</v>
      </c>
      <c r="D80" s="785">
        <v>101</v>
      </c>
      <c r="E80" s="267" t="str">
        <f>VLOOKUP(D80,'PLAN CONT'!$B$1:$C$1423,2,0)</f>
        <v>Caja</v>
      </c>
      <c r="F80" s="812">
        <f>G79</f>
        <v>68.5</v>
      </c>
      <c r="G80" s="812"/>
      <c r="I80" s="873"/>
      <c r="J80" s="873"/>
      <c r="K80" s="873"/>
      <c r="L80" s="873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  <c r="AE80" s="315"/>
    </row>
    <row r="81" spans="1:31" s="762" customFormat="1" ht="15" customHeight="1" x14ac:dyDescent="0.2">
      <c r="A81" s="803" t="s">
        <v>1617</v>
      </c>
      <c r="B81" s="804">
        <v>41811</v>
      </c>
      <c r="C81" s="805" t="s">
        <v>1458</v>
      </c>
      <c r="D81" s="785">
        <v>1213</v>
      </c>
      <c r="E81" s="267" t="str">
        <f>VLOOKUP(D81,'PLAN CONT'!$B$1:$C$1423,2,0)</f>
        <v>En cobranza</v>
      </c>
      <c r="F81" s="813">
        <f>SUM(VENTAS!Q33)</f>
        <v>48</v>
      </c>
      <c r="G81" s="812"/>
      <c r="I81" s="873"/>
      <c r="J81" s="873"/>
      <c r="K81" s="873"/>
      <c r="L81" s="873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  <c r="AE81" s="315"/>
    </row>
    <row r="82" spans="1:31" s="762" customFormat="1" ht="15" customHeight="1" x14ac:dyDescent="0.2">
      <c r="A82" s="803" t="s">
        <v>1843</v>
      </c>
      <c r="B82" s="804">
        <v>41811</v>
      </c>
      <c r="C82" s="805" t="s">
        <v>1831</v>
      </c>
      <c r="D82" s="785">
        <v>101</v>
      </c>
      <c r="E82" s="267" t="str">
        <f>VLOOKUP(D82,'PLAN CONT'!$B$1:$C$1423,2,0)</f>
        <v>Caja</v>
      </c>
      <c r="F82" s="812"/>
      <c r="G82" s="813">
        <f>F81</f>
        <v>48</v>
      </c>
      <c r="I82" s="873"/>
      <c r="J82" s="873"/>
      <c r="K82" s="873"/>
      <c r="L82" s="873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15"/>
    </row>
    <row r="83" spans="1:31" s="762" customFormat="1" ht="15" customHeight="1" x14ac:dyDescent="0.2">
      <c r="A83" s="803" t="s">
        <v>1844</v>
      </c>
      <c r="B83" s="804">
        <v>41811</v>
      </c>
      <c r="C83" s="805" t="s">
        <v>1546</v>
      </c>
      <c r="D83" s="785">
        <v>4212</v>
      </c>
      <c r="E83" s="267" t="str">
        <f>VLOOKUP(D83,'PLAN CONT'!$B$1:$C$1423,2,0)</f>
        <v>Emitidas</v>
      </c>
      <c r="F83" s="812"/>
      <c r="G83" s="812">
        <f>SUM('COMPRA '!T41)</f>
        <v>20.58</v>
      </c>
      <c r="I83" s="873"/>
      <c r="J83" s="873"/>
      <c r="K83" s="873"/>
      <c r="L83" s="873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  <c r="AE83" s="315"/>
    </row>
    <row r="84" spans="1:31" s="762" customFormat="1" ht="15" customHeight="1" x14ac:dyDescent="0.2">
      <c r="A84" s="803" t="s">
        <v>1845</v>
      </c>
      <c r="B84" s="804">
        <v>41811</v>
      </c>
      <c r="C84" s="805" t="s">
        <v>1832</v>
      </c>
      <c r="D84" s="785">
        <v>101</v>
      </c>
      <c r="E84" s="267" t="str">
        <f>VLOOKUP(D84,'PLAN CONT'!$B$1:$C$1423,2,0)</f>
        <v>Caja</v>
      </c>
      <c r="F84" s="812">
        <f>G83</f>
        <v>20.58</v>
      </c>
      <c r="G84" s="812"/>
      <c r="I84" s="873"/>
      <c r="J84" s="873"/>
      <c r="K84" s="873"/>
      <c r="L84" s="873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</row>
    <row r="85" spans="1:31" s="762" customFormat="1" ht="15" customHeight="1" x14ac:dyDescent="0.2">
      <c r="A85" s="803" t="s">
        <v>1618</v>
      </c>
      <c r="B85" s="804">
        <v>41813</v>
      </c>
      <c r="C85" s="805" t="s">
        <v>1458</v>
      </c>
      <c r="D85" s="785">
        <v>1213</v>
      </c>
      <c r="E85" s="267" t="str">
        <f>VLOOKUP(D85,'PLAN CONT'!$B$1:$C$1423,2,0)</f>
        <v>En cobranza</v>
      </c>
      <c r="F85" s="813">
        <f>SUM(VENTAS!Q34:Q35)</f>
        <v>52.800000000000004</v>
      </c>
      <c r="G85" s="812"/>
      <c r="I85" s="873"/>
      <c r="J85" s="873"/>
      <c r="K85" s="873"/>
      <c r="L85" s="873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  <c r="AE85" s="315"/>
    </row>
    <row r="86" spans="1:31" s="762" customFormat="1" ht="15" customHeight="1" x14ac:dyDescent="0.2">
      <c r="A86" s="803" t="s">
        <v>1619</v>
      </c>
      <c r="B86" s="804">
        <v>41813</v>
      </c>
      <c r="C86" s="805" t="s">
        <v>1831</v>
      </c>
      <c r="D86" s="785">
        <v>101</v>
      </c>
      <c r="E86" s="267" t="str">
        <f>VLOOKUP(D86,'PLAN CONT'!$B$1:$C$1423,2,0)</f>
        <v>Caja</v>
      </c>
      <c r="F86" s="812"/>
      <c r="G86" s="813">
        <f>F85</f>
        <v>52.800000000000004</v>
      </c>
      <c r="I86" s="873"/>
      <c r="J86" s="873"/>
      <c r="K86" s="873"/>
      <c r="L86" s="873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  <c r="AE86" s="315"/>
    </row>
    <row r="87" spans="1:31" s="762" customFormat="1" ht="15" customHeight="1" x14ac:dyDescent="0.2">
      <c r="A87" s="803" t="s">
        <v>1620</v>
      </c>
      <c r="B87" s="804">
        <v>41813</v>
      </c>
      <c r="C87" s="805" t="s">
        <v>1546</v>
      </c>
      <c r="D87" s="785">
        <v>4212</v>
      </c>
      <c r="E87" s="267" t="str">
        <f>VLOOKUP(D87,'PLAN CONT'!$B$1:$C$1423,2,0)</f>
        <v>Emitidas</v>
      </c>
      <c r="F87" s="812"/>
      <c r="G87" s="812">
        <f>SUM('COMPRA '!T42:T43)</f>
        <v>60.3</v>
      </c>
      <c r="I87" s="873"/>
      <c r="J87" s="873"/>
      <c r="K87" s="873"/>
      <c r="L87" s="873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</row>
    <row r="88" spans="1:31" s="762" customFormat="1" ht="15" customHeight="1" x14ac:dyDescent="0.2">
      <c r="A88" s="803" t="s">
        <v>1621</v>
      </c>
      <c r="B88" s="804">
        <v>41813</v>
      </c>
      <c r="C88" s="805" t="s">
        <v>1832</v>
      </c>
      <c r="D88" s="785">
        <v>101</v>
      </c>
      <c r="E88" s="267" t="str">
        <f>VLOOKUP(D88,'PLAN CONT'!$B$1:$C$1423,2,0)</f>
        <v>Caja</v>
      </c>
      <c r="F88" s="812">
        <f>G87</f>
        <v>60.3</v>
      </c>
      <c r="G88" s="812"/>
      <c r="I88" s="873"/>
      <c r="J88" s="873"/>
      <c r="K88" s="873"/>
      <c r="L88" s="873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</row>
    <row r="89" spans="1:31" s="762" customFormat="1" ht="15" customHeight="1" x14ac:dyDescent="0.2">
      <c r="A89" s="803" t="s">
        <v>1846</v>
      </c>
      <c r="B89" s="804">
        <v>41814</v>
      </c>
      <c r="C89" s="805" t="s">
        <v>1458</v>
      </c>
      <c r="D89" s="785">
        <v>1213</v>
      </c>
      <c r="E89" s="267" t="str">
        <f>VLOOKUP(D89,'PLAN CONT'!$B$1:$C$1423,2,0)</f>
        <v>En cobranza</v>
      </c>
      <c r="F89" s="813">
        <f>SUM(VENTAS!Q36)</f>
        <v>21.5</v>
      </c>
      <c r="G89" s="812"/>
      <c r="I89" s="873"/>
      <c r="J89" s="873"/>
      <c r="K89" s="873"/>
      <c r="L89" s="873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</row>
    <row r="90" spans="1:31" s="762" customFormat="1" ht="15" customHeight="1" x14ac:dyDescent="0.2">
      <c r="A90" s="803" t="s">
        <v>1847</v>
      </c>
      <c r="B90" s="804">
        <v>41814</v>
      </c>
      <c r="C90" s="805" t="s">
        <v>1831</v>
      </c>
      <c r="D90" s="785">
        <v>101</v>
      </c>
      <c r="E90" s="267" t="str">
        <f>VLOOKUP(D90,'PLAN CONT'!$B$1:$C$1423,2,0)</f>
        <v>Caja</v>
      </c>
      <c r="F90" s="812"/>
      <c r="G90" s="813">
        <f>F89</f>
        <v>21.5</v>
      </c>
      <c r="I90" s="873"/>
      <c r="J90" s="873"/>
      <c r="K90" s="873"/>
      <c r="L90" s="873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</row>
    <row r="91" spans="1:31" s="762" customFormat="1" ht="15" customHeight="1" x14ac:dyDescent="0.2">
      <c r="A91" s="803" t="s">
        <v>1848</v>
      </c>
      <c r="B91" s="804">
        <v>41814</v>
      </c>
      <c r="C91" s="805" t="s">
        <v>1546</v>
      </c>
      <c r="D91" s="785">
        <v>4212</v>
      </c>
      <c r="E91" s="267" t="str">
        <f>VLOOKUP(D91,'PLAN CONT'!$B$1:$C$1423,2,0)</f>
        <v>Emitidas</v>
      </c>
      <c r="F91" s="812"/>
      <c r="G91" s="812">
        <f>SUM('COMPRA '!T44:T45)</f>
        <v>75.460000000000008</v>
      </c>
      <c r="I91" s="873"/>
      <c r="J91" s="873"/>
      <c r="K91" s="873"/>
      <c r="L91" s="873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</row>
    <row r="92" spans="1:31" s="762" customFormat="1" ht="15" customHeight="1" x14ac:dyDescent="0.2">
      <c r="A92" s="803" t="s">
        <v>1849</v>
      </c>
      <c r="B92" s="804">
        <v>41814</v>
      </c>
      <c r="C92" s="805" t="s">
        <v>1832</v>
      </c>
      <c r="D92" s="785">
        <v>101</v>
      </c>
      <c r="E92" s="267" t="str">
        <f>VLOOKUP(D92,'PLAN CONT'!$B$1:$C$1423,2,0)</f>
        <v>Caja</v>
      </c>
      <c r="F92" s="812">
        <f>G91</f>
        <v>75.460000000000008</v>
      </c>
      <c r="G92" s="812"/>
      <c r="I92" s="873"/>
      <c r="J92" s="873"/>
      <c r="K92" s="873"/>
      <c r="L92" s="873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</row>
    <row r="93" spans="1:31" s="762" customFormat="1" ht="15" customHeight="1" x14ac:dyDescent="0.2">
      <c r="A93" s="803" t="s">
        <v>1850</v>
      </c>
      <c r="B93" s="804">
        <v>41815</v>
      </c>
      <c r="C93" s="805" t="s">
        <v>1458</v>
      </c>
      <c r="D93" s="785">
        <v>1213</v>
      </c>
      <c r="E93" s="267" t="str">
        <f>VLOOKUP(D93,'PLAN CONT'!$B$1:$C$1423,2,0)</f>
        <v>En cobranza</v>
      </c>
      <c r="F93" s="813">
        <f>SUM(VENTAS!Q37)</f>
        <v>44</v>
      </c>
      <c r="G93" s="812"/>
      <c r="I93" s="873"/>
      <c r="J93" s="873"/>
      <c r="K93" s="873"/>
      <c r="L93" s="873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5"/>
      <c r="AD93" s="315"/>
      <c r="AE93" s="315"/>
    </row>
    <row r="94" spans="1:31" s="762" customFormat="1" ht="15" customHeight="1" x14ac:dyDescent="0.2">
      <c r="A94" s="803" t="s">
        <v>1851</v>
      </c>
      <c r="B94" s="804">
        <v>41815</v>
      </c>
      <c r="C94" s="805" t="s">
        <v>1831</v>
      </c>
      <c r="D94" s="785">
        <v>101</v>
      </c>
      <c r="E94" s="267" t="str">
        <f>VLOOKUP(D94,'PLAN CONT'!$B$1:$C$1423,2,0)</f>
        <v>Caja</v>
      </c>
      <c r="F94" s="812"/>
      <c r="G94" s="813">
        <f>F93</f>
        <v>44</v>
      </c>
      <c r="I94" s="873"/>
      <c r="J94" s="873"/>
      <c r="K94" s="873"/>
      <c r="L94" s="873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</row>
    <row r="95" spans="1:31" s="762" customFormat="1" ht="15" customHeight="1" x14ac:dyDescent="0.2">
      <c r="A95" s="803" t="s">
        <v>1852</v>
      </c>
      <c r="B95" s="804">
        <v>41815</v>
      </c>
      <c r="C95" s="805" t="s">
        <v>1546</v>
      </c>
      <c r="D95" s="785">
        <v>4212</v>
      </c>
      <c r="E95" s="267" t="str">
        <f>VLOOKUP(D95,'PLAN CONT'!$B$1:$C$1423,2,0)</f>
        <v>Emitidas</v>
      </c>
      <c r="F95" s="812"/>
      <c r="G95" s="812">
        <f>SUM('COMPRA '!T46)</f>
        <v>58</v>
      </c>
      <c r="I95" s="873"/>
      <c r="J95" s="873"/>
      <c r="K95" s="873"/>
      <c r="L95" s="873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15"/>
      <c r="AB95" s="315"/>
      <c r="AC95" s="315"/>
      <c r="AD95" s="315"/>
      <c r="AE95" s="315"/>
    </row>
    <row r="96" spans="1:31" s="762" customFormat="1" ht="15" customHeight="1" x14ac:dyDescent="0.2">
      <c r="A96" s="803" t="s">
        <v>1622</v>
      </c>
      <c r="B96" s="804">
        <v>41815</v>
      </c>
      <c r="C96" s="805" t="s">
        <v>1832</v>
      </c>
      <c r="D96" s="785">
        <v>101</v>
      </c>
      <c r="E96" s="267" t="str">
        <f>VLOOKUP(D96,'PLAN CONT'!$B$1:$C$1423,2,0)</f>
        <v>Caja</v>
      </c>
      <c r="F96" s="812">
        <f>G95</f>
        <v>58</v>
      </c>
      <c r="G96" s="812"/>
      <c r="I96" s="873"/>
      <c r="J96" s="873"/>
      <c r="K96" s="873"/>
      <c r="L96" s="873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5"/>
      <c r="AE96" s="315"/>
    </row>
    <row r="97" spans="1:31" s="762" customFormat="1" ht="15" customHeight="1" x14ac:dyDescent="0.2">
      <c r="A97" s="803" t="s">
        <v>400</v>
      </c>
      <c r="B97" s="804">
        <v>41816</v>
      </c>
      <c r="C97" s="805" t="s">
        <v>1458</v>
      </c>
      <c r="D97" s="785">
        <v>1213</v>
      </c>
      <c r="E97" s="267" t="str">
        <f>VLOOKUP(D97,'PLAN CONT'!$B$1:$C$1423,2,0)</f>
        <v>En cobranza</v>
      </c>
      <c r="F97" s="813">
        <f>SUM(VENTAS!Q38:Q39)</f>
        <v>44.1</v>
      </c>
      <c r="G97" s="812"/>
      <c r="I97" s="873"/>
      <c r="J97" s="873"/>
      <c r="K97" s="873"/>
      <c r="L97" s="873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5"/>
      <c r="AD97" s="315"/>
      <c r="AE97" s="315"/>
    </row>
    <row r="98" spans="1:31" s="762" customFormat="1" ht="15" customHeight="1" x14ac:dyDescent="0.2">
      <c r="A98" s="803" t="s">
        <v>402</v>
      </c>
      <c r="B98" s="804">
        <v>41816</v>
      </c>
      <c r="C98" s="805" t="s">
        <v>1831</v>
      </c>
      <c r="D98" s="785">
        <v>101</v>
      </c>
      <c r="E98" s="267" t="str">
        <f>VLOOKUP(D98,'PLAN CONT'!$B$1:$C$1423,2,0)</f>
        <v>Caja</v>
      </c>
      <c r="F98" s="812"/>
      <c r="G98" s="813">
        <f>F97</f>
        <v>44.1</v>
      </c>
      <c r="I98" s="873"/>
      <c r="J98" s="873"/>
      <c r="K98" s="873"/>
      <c r="L98" s="873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5"/>
      <c r="AD98" s="315"/>
      <c r="AE98" s="315"/>
    </row>
    <row r="99" spans="1:31" s="762" customFormat="1" ht="15" customHeight="1" x14ac:dyDescent="0.2">
      <c r="A99" s="803" t="s">
        <v>1853</v>
      </c>
      <c r="B99" s="804">
        <v>41816</v>
      </c>
      <c r="C99" s="805" t="s">
        <v>1546</v>
      </c>
      <c r="D99" s="785">
        <v>4212</v>
      </c>
      <c r="E99" s="267" t="str">
        <f>VLOOKUP(D99,'PLAN CONT'!$B$1:$C$1423,2,0)</f>
        <v>Emitidas</v>
      </c>
      <c r="F99" s="812"/>
      <c r="G99" s="812">
        <f>SUM('COMPRA '!T47)</f>
        <v>82.9</v>
      </c>
      <c r="I99" s="873"/>
      <c r="J99" s="873"/>
      <c r="K99" s="873"/>
      <c r="L99" s="873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  <c r="AA99" s="315"/>
      <c r="AB99" s="315"/>
      <c r="AC99" s="315"/>
      <c r="AD99" s="315"/>
      <c r="AE99" s="315"/>
    </row>
    <row r="100" spans="1:31" s="762" customFormat="1" ht="15" customHeight="1" x14ac:dyDescent="0.2">
      <c r="A100" s="803" t="s">
        <v>1854</v>
      </c>
      <c r="B100" s="804">
        <v>41816</v>
      </c>
      <c r="C100" s="805" t="s">
        <v>1832</v>
      </c>
      <c r="D100" s="785">
        <v>101</v>
      </c>
      <c r="E100" s="267" t="str">
        <f>VLOOKUP(D100,'PLAN CONT'!$B$1:$C$1423,2,0)</f>
        <v>Caja</v>
      </c>
      <c r="F100" s="812">
        <f>G99</f>
        <v>82.9</v>
      </c>
      <c r="G100" s="812"/>
      <c r="I100" s="873"/>
      <c r="J100" s="873"/>
      <c r="K100" s="873"/>
      <c r="L100" s="873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5"/>
      <c r="AD100" s="315"/>
      <c r="AE100" s="315"/>
    </row>
    <row r="101" spans="1:31" s="762" customFormat="1" ht="15" customHeight="1" x14ac:dyDescent="0.2">
      <c r="A101" s="803" t="s">
        <v>404</v>
      </c>
      <c r="B101" s="804">
        <v>41817</v>
      </c>
      <c r="C101" s="805" t="s">
        <v>1458</v>
      </c>
      <c r="D101" s="785">
        <v>1213</v>
      </c>
      <c r="E101" s="267" t="str">
        <f>VLOOKUP(D101,'PLAN CONT'!$B$1:$C$1423,2,0)</f>
        <v>En cobranza</v>
      </c>
      <c r="F101" s="813">
        <f>VENTAS!Q40</f>
        <v>79</v>
      </c>
      <c r="G101" s="812"/>
      <c r="I101" s="873"/>
      <c r="J101" s="873"/>
      <c r="K101" s="873"/>
      <c r="L101" s="873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5"/>
      <c r="AB101" s="315"/>
      <c r="AC101" s="315"/>
      <c r="AD101" s="315"/>
      <c r="AE101" s="315"/>
    </row>
    <row r="102" spans="1:31" s="762" customFormat="1" ht="15" customHeight="1" x14ac:dyDescent="0.2">
      <c r="A102" s="803" t="s">
        <v>1855</v>
      </c>
      <c r="B102" s="804">
        <v>41817</v>
      </c>
      <c r="C102" s="805" t="s">
        <v>1831</v>
      </c>
      <c r="D102" s="785">
        <v>101</v>
      </c>
      <c r="E102" s="267" t="str">
        <f>VLOOKUP(D102,'PLAN CONT'!$B$1:$C$1423,2,0)</f>
        <v>Caja</v>
      </c>
      <c r="F102" s="812"/>
      <c r="G102" s="813">
        <f>F101</f>
        <v>79</v>
      </c>
      <c r="I102" s="873"/>
      <c r="J102" s="873"/>
      <c r="K102" s="873"/>
      <c r="L102" s="873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5"/>
      <c r="AD102" s="315"/>
      <c r="AE102" s="315"/>
    </row>
    <row r="103" spans="1:31" s="762" customFormat="1" ht="15" customHeight="1" x14ac:dyDescent="0.2">
      <c r="A103" s="803" t="s">
        <v>1856</v>
      </c>
      <c r="B103" s="804">
        <v>41817</v>
      </c>
      <c r="C103" s="805" t="s">
        <v>1546</v>
      </c>
      <c r="D103" s="785">
        <v>4212</v>
      </c>
      <c r="E103" s="267" t="str">
        <f>VLOOKUP(D103,'PLAN CONT'!$B$1:$C$1423,2,0)</f>
        <v>Emitidas</v>
      </c>
      <c r="F103" s="812"/>
      <c r="G103" s="812">
        <f>SUM('COMPRA '!T48)</f>
        <v>45.8</v>
      </c>
      <c r="I103" s="873"/>
      <c r="J103" s="873"/>
      <c r="K103" s="873"/>
      <c r="L103" s="873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5"/>
      <c r="AD103" s="315"/>
      <c r="AE103" s="315"/>
    </row>
    <row r="104" spans="1:31" s="762" customFormat="1" ht="15" customHeight="1" x14ac:dyDescent="0.2">
      <c r="A104" s="803" t="s">
        <v>1857</v>
      </c>
      <c r="B104" s="804">
        <v>41817</v>
      </c>
      <c r="C104" s="805" t="s">
        <v>1832</v>
      </c>
      <c r="D104" s="785">
        <v>101</v>
      </c>
      <c r="E104" s="267" t="str">
        <f>VLOOKUP(D104,'PLAN CONT'!$B$1:$C$1423,2,0)</f>
        <v>Caja</v>
      </c>
      <c r="F104" s="812">
        <f>G103</f>
        <v>45.8</v>
      </c>
      <c r="G104" s="812"/>
      <c r="I104" s="873"/>
      <c r="J104" s="873"/>
      <c r="K104" s="873"/>
      <c r="L104" s="873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5"/>
      <c r="AD104" s="315"/>
      <c r="AE104" s="315"/>
    </row>
    <row r="105" spans="1:31" s="762" customFormat="1" ht="15" customHeight="1" x14ac:dyDescent="0.2">
      <c r="A105" s="803" t="s">
        <v>1858</v>
      </c>
      <c r="B105" s="804">
        <v>41818</v>
      </c>
      <c r="C105" s="805" t="s">
        <v>1458</v>
      </c>
      <c r="D105" s="785">
        <v>1213</v>
      </c>
      <c r="E105" s="267" t="str">
        <f>VLOOKUP(D105,'PLAN CONT'!$B$1:$C$1423,2,0)</f>
        <v>En cobranza</v>
      </c>
      <c r="F105" s="813">
        <f>VENTAS!Q41</f>
        <v>103.6</v>
      </c>
      <c r="G105" s="812"/>
      <c r="I105" s="873"/>
      <c r="J105" s="873"/>
      <c r="K105" s="873"/>
      <c r="L105" s="873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5"/>
      <c r="AD105" s="315"/>
      <c r="AE105" s="315"/>
    </row>
    <row r="106" spans="1:31" s="762" customFormat="1" ht="15" customHeight="1" x14ac:dyDescent="0.2">
      <c r="A106" s="803" t="s">
        <v>406</v>
      </c>
      <c r="B106" s="804">
        <v>41818</v>
      </c>
      <c r="C106" s="805" t="s">
        <v>1831</v>
      </c>
      <c r="D106" s="785">
        <v>101</v>
      </c>
      <c r="E106" s="267" t="str">
        <f>VLOOKUP(D106,'PLAN CONT'!$B$1:$C$1423,2,0)</f>
        <v>Caja</v>
      </c>
      <c r="F106" s="812"/>
      <c r="G106" s="813">
        <f>F105</f>
        <v>103.6</v>
      </c>
      <c r="I106" s="873"/>
      <c r="J106" s="873"/>
      <c r="K106" s="873"/>
      <c r="L106" s="873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5"/>
      <c r="AD106" s="315"/>
      <c r="AE106" s="315"/>
    </row>
    <row r="107" spans="1:31" s="762" customFormat="1" ht="15" customHeight="1" x14ac:dyDescent="0.2">
      <c r="A107" s="803" t="s">
        <v>408</v>
      </c>
      <c r="B107" s="804">
        <v>41818</v>
      </c>
      <c r="C107" s="805" t="s">
        <v>1546</v>
      </c>
      <c r="D107" s="785">
        <v>4212</v>
      </c>
      <c r="E107" s="267" t="str">
        <f>VLOOKUP(D107,'PLAN CONT'!$B$1:$C$1423,2,0)</f>
        <v>Emitidas</v>
      </c>
      <c r="F107" s="812"/>
      <c r="G107" s="812">
        <f>SUM('COMPRA '!T49:T50)</f>
        <v>199.3</v>
      </c>
      <c r="I107" s="873"/>
      <c r="J107" s="873"/>
      <c r="K107" s="873"/>
      <c r="L107" s="873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15"/>
      <c r="AB107" s="315"/>
      <c r="AC107" s="315"/>
      <c r="AD107" s="315"/>
      <c r="AE107" s="315"/>
    </row>
    <row r="108" spans="1:31" s="762" customFormat="1" ht="15" customHeight="1" x14ac:dyDescent="0.2">
      <c r="A108" s="803" t="s">
        <v>410</v>
      </c>
      <c r="B108" s="804">
        <v>41818</v>
      </c>
      <c r="C108" s="805" t="s">
        <v>1832</v>
      </c>
      <c r="D108" s="785">
        <v>101</v>
      </c>
      <c r="E108" s="267" t="str">
        <f>VLOOKUP(D108,'PLAN CONT'!$B$1:$C$1423,2,0)</f>
        <v>Caja</v>
      </c>
      <c r="F108" s="812">
        <f>G107</f>
        <v>199.3</v>
      </c>
      <c r="G108" s="812"/>
      <c r="I108" s="873"/>
      <c r="J108" s="873"/>
      <c r="K108" s="873"/>
      <c r="L108" s="873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5"/>
      <c r="AD108" s="315"/>
      <c r="AE108" s="315"/>
    </row>
    <row r="109" spans="1:31" s="762" customFormat="1" ht="15" customHeight="1" x14ac:dyDescent="0.2">
      <c r="A109" s="803" t="s">
        <v>242</v>
      </c>
      <c r="B109" s="804">
        <v>41820</v>
      </c>
      <c r="C109" s="805" t="s">
        <v>1458</v>
      </c>
      <c r="D109" s="785">
        <v>1213</v>
      </c>
      <c r="E109" s="267" t="str">
        <f>VLOOKUP(D109,'PLAN CONT'!$B$1:$C$1423,2,0)</f>
        <v>En cobranza</v>
      </c>
      <c r="F109" s="813">
        <f>SUM(VENTAS!Q42)</f>
        <v>60</v>
      </c>
      <c r="G109" s="812"/>
      <c r="I109" s="873"/>
      <c r="J109" s="873"/>
      <c r="K109" s="873"/>
      <c r="L109" s="873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</row>
    <row r="110" spans="1:31" s="762" customFormat="1" ht="15" customHeight="1" x14ac:dyDescent="0.2">
      <c r="A110" s="803" t="s">
        <v>1859</v>
      </c>
      <c r="B110" s="804">
        <v>41820</v>
      </c>
      <c r="C110" s="805" t="s">
        <v>1831</v>
      </c>
      <c r="D110" s="785">
        <v>101</v>
      </c>
      <c r="E110" s="267" t="str">
        <f>VLOOKUP(D110,'PLAN CONT'!$B$1:$C$1423,2,0)</f>
        <v>Caja</v>
      </c>
      <c r="F110" s="812"/>
      <c r="G110" s="813">
        <f>F109</f>
        <v>60</v>
      </c>
      <c r="I110" s="873"/>
      <c r="J110" s="873"/>
      <c r="K110" s="873"/>
      <c r="L110" s="873"/>
      <c r="M110" s="873"/>
      <c r="N110" s="873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  <c r="AA110" s="315"/>
      <c r="AB110" s="315"/>
      <c r="AC110" s="315"/>
      <c r="AD110" s="315"/>
      <c r="AE110" s="315"/>
    </row>
    <row r="111" spans="1:31" s="762" customFormat="1" ht="15" customHeight="1" x14ac:dyDescent="0.2">
      <c r="A111" s="803" t="s">
        <v>199</v>
      </c>
      <c r="B111" s="804">
        <v>41820</v>
      </c>
      <c r="C111" s="805" t="s">
        <v>1546</v>
      </c>
      <c r="D111" s="785">
        <v>4212</v>
      </c>
      <c r="E111" s="267" t="str">
        <f>VLOOKUP(D111,'PLAN CONT'!$B$1:$C$1423,2,0)</f>
        <v>Emitidas</v>
      </c>
      <c r="F111" s="812"/>
      <c r="G111" s="812">
        <f>SUM('COMPRA '!T51:T52)</f>
        <v>182.26</v>
      </c>
      <c r="I111" s="873"/>
      <c r="J111" s="873"/>
      <c r="K111" s="873"/>
      <c r="L111" s="873"/>
      <c r="M111" s="873"/>
      <c r="N111" s="873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  <c r="AA111" s="315"/>
      <c r="AB111" s="315"/>
      <c r="AC111" s="315"/>
      <c r="AD111" s="315"/>
      <c r="AE111" s="315"/>
    </row>
    <row r="112" spans="1:31" s="762" customFormat="1" ht="15" customHeight="1" x14ac:dyDescent="0.2">
      <c r="A112" s="803" t="s">
        <v>204</v>
      </c>
      <c r="B112" s="804">
        <v>41820</v>
      </c>
      <c r="C112" s="805" t="s">
        <v>1832</v>
      </c>
      <c r="D112" s="785">
        <v>101</v>
      </c>
      <c r="E112" s="267" t="str">
        <f>VLOOKUP(D112,'PLAN CONT'!$B$1:$C$1423,2,0)</f>
        <v>Caja</v>
      </c>
      <c r="F112" s="812">
        <f>G111</f>
        <v>182.26</v>
      </c>
      <c r="G112" s="812"/>
      <c r="I112" s="873"/>
      <c r="J112" s="873"/>
      <c r="K112" s="873"/>
      <c r="L112" s="873"/>
      <c r="M112" s="873"/>
      <c r="N112" s="873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E112" s="315"/>
    </row>
    <row r="113" spans="1:31" s="762" customFormat="1" ht="15" customHeight="1" x14ac:dyDescent="0.2">
      <c r="A113" s="803" t="s">
        <v>207</v>
      </c>
      <c r="B113" s="804">
        <v>41820</v>
      </c>
      <c r="C113" s="805" t="s">
        <v>1860</v>
      </c>
      <c r="D113" s="785">
        <v>4111</v>
      </c>
      <c r="E113" s="267" t="str">
        <f>VLOOKUP(D113,'PLAN CONT'!$B$1:$C$1423,2,0)</f>
        <v>Sueldos y salarios por pagar</v>
      </c>
      <c r="F113" s="812"/>
      <c r="G113" s="812">
        <f>PLANILLA!U14</f>
        <v>3960</v>
      </c>
      <c r="I113" s="873"/>
      <c r="J113" s="873"/>
      <c r="K113" s="873"/>
      <c r="L113" s="873"/>
      <c r="M113" s="873"/>
      <c r="N113" s="873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5"/>
      <c r="AB113" s="315"/>
      <c r="AC113" s="315"/>
      <c r="AD113" s="315"/>
      <c r="AE113" s="315"/>
    </row>
    <row r="114" spans="1:31" s="762" customFormat="1" ht="15" customHeight="1" x14ac:dyDescent="0.2">
      <c r="A114" s="803" t="s">
        <v>210</v>
      </c>
      <c r="B114" s="804">
        <v>41820</v>
      </c>
      <c r="C114" s="805" t="s">
        <v>1861</v>
      </c>
      <c r="D114" s="785">
        <v>4031</v>
      </c>
      <c r="E114" s="267" t="str">
        <f>VLOOKUP(D114,'PLAN CONT'!$B$1:$C$1423,2,0)</f>
        <v>ESSALUD</v>
      </c>
      <c r="F114" s="812"/>
      <c r="G114" s="812">
        <f>PLANILLA!V14</f>
        <v>356.4</v>
      </c>
      <c r="I114" s="873"/>
      <c r="J114" s="873"/>
      <c r="K114" s="873"/>
      <c r="L114" s="873"/>
      <c r="M114" s="873"/>
      <c r="N114" s="873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5"/>
      <c r="AB114" s="315"/>
      <c r="AC114" s="315"/>
      <c r="AD114" s="315"/>
      <c r="AE114" s="315"/>
    </row>
    <row r="115" spans="1:31" s="762" customFormat="1" ht="31.5" customHeight="1" x14ac:dyDescent="0.2">
      <c r="A115" s="803" t="s">
        <v>214</v>
      </c>
      <c r="B115" s="804">
        <v>41820</v>
      </c>
      <c r="C115" s="805" t="s">
        <v>1862</v>
      </c>
      <c r="D115" s="785">
        <v>407</v>
      </c>
      <c r="E115" s="267" t="str">
        <f>VLOOKUP(D115,'PLAN CONT'!$B$1:$C$1423,2,0)</f>
        <v>Administradoras de fondos de pensiones</v>
      </c>
      <c r="F115" s="812"/>
      <c r="G115" s="812">
        <f>PLANILLA!O14</f>
        <v>440</v>
      </c>
      <c r="I115" s="873"/>
      <c r="J115" s="873"/>
      <c r="K115" s="873"/>
      <c r="L115" s="873"/>
      <c r="M115" s="873"/>
      <c r="N115" s="873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  <c r="AA115" s="315"/>
      <c r="AB115" s="315"/>
      <c r="AC115" s="315"/>
      <c r="AD115" s="315"/>
      <c r="AE115" s="315"/>
    </row>
    <row r="116" spans="1:31" s="762" customFormat="1" ht="15" customHeight="1" x14ac:dyDescent="0.2">
      <c r="A116" s="803" t="s">
        <v>217</v>
      </c>
      <c r="B116" s="804">
        <v>41820</v>
      </c>
      <c r="C116" s="805" t="s">
        <v>1863</v>
      </c>
      <c r="D116" s="785">
        <v>6211</v>
      </c>
      <c r="E116" s="267" t="str">
        <f>VLOOKUP(D116,'PLAN CONT'!$B$1:$C$1423,2,0)</f>
        <v>Sueldos y salarios</v>
      </c>
      <c r="F116" s="812">
        <f>G113</f>
        <v>3960</v>
      </c>
      <c r="G116" s="812"/>
      <c r="I116" s="873"/>
      <c r="J116" s="873"/>
      <c r="K116" s="873"/>
      <c r="L116" s="873"/>
      <c r="M116" s="873"/>
      <c r="N116" s="873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315"/>
      <c r="AB116" s="315"/>
      <c r="AC116" s="315"/>
      <c r="AD116" s="315"/>
      <c r="AE116" s="315"/>
    </row>
    <row r="117" spans="1:31" s="762" customFormat="1" ht="15" customHeight="1" x14ac:dyDescent="0.2">
      <c r="A117" s="803" t="s">
        <v>221</v>
      </c>
      <c r="B117" s="804">
        <v>41820</v>
      </c>
      <c r="C117" s="805" t="s">
        <v>1864</v>
      </c>
      <c r="D117" s="785">
        <v>6271</v>
      </c>
      <c r="E117" s="267" t="str">
        <f>VLOOKUP(D117,'PLAN CONT'!$B$1:$C$1423,2,0)</f>
        <v>Régimen de prestaciones de salud</v>
      </c>
      <c r="F117" s="812">
        <f>G114</f>
        <v>356.4</v>
      </c>
      <c r="G117" s="812"/>
      <c r="I117" s="873"/>
      <c r="J117" s="873"/>
      <c r="K117" s="873"/>
      <c r="L117" s="873"/>
      <c r="M117" s="873"/>
      <c r="N117" s="873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  <c r="AA117" s="315"/>
      <c r="AB117" s="315"/>
      <c r="AC117" s="315"/>
      <c r="AD117" s="315"/>
      <c r="AE117" s="315"/>
    </row>
    <row r="118" spans="1:31" s="762" customFormat="1" ht="15" customHeight="1" x14ac:dyDescent="0.2">
      <c r="A118" s="803" t="s">
        <v>226</v>
      </c>
      <c r="B118" s="804">
        <v>41820</v>
      </c>
      <c r="C118" s="805" t="s">
        <v>1865</v>
      </c>
      <c r="D118" s="785">
        <v>6272</v>
      </c>
      <c r="E118" s="267" t="str">
        <f>VLOOKUP(D118,'PLAN CONT'!$B$1:$C$1423,2,0)</f>
        <v>Régimen de pensiones</v>
      </c>
      <c r="F118" s="812">
        <f>G115</f>
        <v>440</v>
      </c>
      <c r="G118" s="812"/>
      <c r="I118" s="873"/>
      <c r="J118" s="873"/>
      <c r="K118" s="873"/>
      <c r="L118" s="873"/>
      <c r="M118" s="873"/>
      <c r="N118" s="873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</row>
    <row r="119" spans="1:31" s="762" customFormat="1" ht="15" customHeight="1" x14ac:dyDescent="0.2">
      <c r="A119" s="803" t="s">
        <v>1866</v>
      </c>
      <c r="B119" s="804">
        <v>41820</v>
      </c>
      <c r="C119" s="805" t="s">
        <v>1832</v>
      </c>
      <c r="D119" s="785">
        <v>101</v>
      </c>
      <c r="E119" s="267" t="str">
        <f>VLOOKUP(D119,'PLAN CONT'!$B$1:$C$1423,2,0)</f>
        <v>Caja</v>
      </c>
      <c r="F119" s="814">
        <v>800</v>
      </c>
      <c r="G119" s="814"/>
      <c r="I119" s="1065"/>
      <c r="J119" s="1065"/>
      <c r="K119" s="1065"/>
      <c r="L119" s="873"/>
      <c r="M119" s="873"/>
      <c r="N119" s="873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15"/>
      <c r="AB119" s="315"/>
      <c r="AC119" s="315"/>
      <c r="AD119" s="315"/>
      <c r="AE119" s="315"/>
    </row>
    <row r="120" spans="1:31" s="762" customFormat="1" ht="15" customHeight="1" x14ac:dyDescent="0.2">
      <c r="A120" s="803" t="s">
        <v>1867</v>
      </c>
      <c r="B120" s="804">
        <v>41820</v>
      </c>
      <c r="C120" s="805" t="s">
        <v>1457</v>
      </c>
      <c r="D120" s="785">
        <v>1041</v>
      </c>
      <c r="E120" s="267" t="str">
        <f>VLOOKUP(D120,'PLAN CONT'!$B$1:$C$1423,2,0)</f>
        <v>Cuentas corrientes operativas</v>
      </c>
      <c r="F120" s="812"/>
      <c r="G120" s="812">
        <f>F119</f>
        <v>800</v>
      </c>
      <c r="I120" s="1065"/>
      <c r="J120" s="1065"/>
      <c r="K120" s="1065"/>
      <c r="L120" s="873"/>
      <c r="M120" s="873"/>
      <c r="N120" s="873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</row>
    <row r="121" spans="1:31" s="762" customFormat="1" ht="15" customHeight="1" x14ac:dyDescent="0.2">
      <c r="A121" s="803" t="s">
        <v>1955</v>
      </c>
      <c r="B121" s="804">
        <v>41820</v>
      </c>
      <c r="C121" s="805" t="s">
        <v>1956</v>
      </c>
      <c r="D121" s="785">
        <v>6391</v>
      </c>
      <c r="E121" s="267" t="str">
        <f>VLOOKUP(D121,'PLAN CONT'!$B$1:$C$1423,2,0)</f>
        <v>Gastos bancarios</v>
      </c>
      <c r="F121" s="812"/>
      <c r="G121" s="812">
        <v>10</v>
      </c>
      <c r="I121" s="878"/>
      <c r="J121" s="878"/>
      <c r="K121" s="878"/>
      <c r="L121" s="873"/>
      <c r="M121" s="873"/>
      <c r="N121" s="873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315"/>
      <c r="AB121" s="315"/>
      <c r="AC121" s="315"/>
      <c r="AD121" s="315"/>
      <c r="AE121" s="315"/>
    </row>
    <row r="122" spans="1:31" s="762" customFormat="1" ht="15" customHeight="1" thickBot="1" x14ac:dyDescent="0.25">
      <c r="A122" s="803" t="s">
        <v>1957</v>
      </c>
      <c r="B122" s="804">
        <v>41820</v>
      </c>
      <c r="C122" s="805" t="s">
        <v>1958</v>
      </c>
      <c r="D122" s="785">
        <v>1041</v>
      </c>
      <c r="E122" s="267" t="str">
        <f>VLOOKUP(D122,'PLAN CONT'!$B$1:$C$1423,2,0)</f>
        <v>Cuentas corrientes operativas</v>
      </c>
      <c r="F122" s="815">
        <v>10</v>
      </c>
      <c r="G122" s="815"/>
      <c r="I122" s="878"/>
      <c r="J122" s="878"/>
      <c r="K122" s="878"/>
      <c r="L122" s="873"/>
      <c r="M122" s="873"/>
      <c r="N122" s="873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</row>
    <row r="123" spans="1:31" ht="19.899999999999999" customHeight="1" x14ac:dyDescent="0.2">
      <c r="A123" s="806"/>
      <c r="B123" s="801"/>
      <c r="C123" s="802"/>
      <c r="D123" s="785"/>
      <c r="E123" s="267" t="s">
        <v>1459</v>
      </c>
      <c r="F123" s="816">
        <f>SUM(F9:F120)</f>
        <v>14874.169999999995</v>
      </c>
      <c r="G123" s="816">
        <f>SUM(G9:G120)</f>
        <v>14874.169999999995</v>
      </c>
      <c r="I123" s="873"/>
      <c r="J123" s="873"/>
      <c r="K123" s="873"/>
      <c r="L123" s="873"/>
      <c r="M123" s="873"/>
      <c r="N123" s="873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15"/>
      <c r="AB123" s="315"/>
      <c r="AC123" s="315"/>
      <c r="AD123" s="315"/>
      <c r="AE123" s="315"/>
    </row>
    <row r="124" spans="1:31" ht="15" customHeight="1" x14ac:dyDescent="0.2">
      <c r="A124" s="806"/>
      <c r="B124" s="801"/>
      <c r="C124" s="802"/>
      <c r="D124" s="785"/>
      <c r="E124" s="267" t="s">
        <v>1460</v>
      </c>
      <c r="F124" s="814">
        <v>0</v>
      </c>
      <c r="G124" s="814">
        <v>0</v>
      </c>
      <c r="I124" s="873"/>
      <c r="J124" s="873"/>
      <c r="K124" s="873"/>
      <c r="L124" s="873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15"/>
      <c r="AB124" s="315"/>
      <c r="AC124" s="315"/>
      <c r="AD124" s="315"/>
      <c r="AE124" s="315"/>
    </row>
    <row r="125" spans="1:31" ht="13.5" thickBot="1" x14ac:dyDescent="0.25">
      <c r="E125" s="807" t="s">
        <v>1326</v>
      </c>
      <c r="F125" s="817">
        <f>SUM(F123:F124)</f>
        <v>14874.169999999995</v>
      </c>
      <c r="G125" s="817">
        <f>SUM(G123:G124)</f>
        <v>14874.169999999995</v>
      </c>
      <c r="I125" s="873"/>
      <c r="J125" s="873"/>
      <c r="K125" s="873"/>
      <c r="L125" s="873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</row>
    <row r="126" spans="1:31" ht="13.5" thickTop="1" x14ac:dyDescent="0.2">
      <c r="I126" s="873"/>
      <c r="J126" s="873"/>
      <c r="K126" s="873"/>
      <c r="L126" s="873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5"/>
      <c r="AE126" s="315"/>
    </row>
    <row r="127" spans="1:31" x14ac:dyDescent="0.2">
      <c r="I127" s="20"/>
      <c r="J127" s="20"/>
      <c r="K127" s="20"/>
      <c r="L127" s="20"/>
    </row>
  </sheetData>
  <mergeCells count="6">
    <mergeCell ref="B7:B8"/>
    <mergeCell ref="C7:C8"/>
    <mergeCell ref="F7:G7"/>
    <mergeCell ref="I119:K120"/>
    <mergeCell ref="I12:L13"/>
    <mergeCell ref="I14:L15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9"/>
  <sheetViews>
    <sheetView topLeftCell="C9" workbookViewId="0">
      <selection activeCell="D25" sqref="D25"/>
    </sheetView>
  </sheetViews>
  <sheetFormatPr baseColWidth="10" defaultRowHeight="12.75" x14ac:dyDescent="0.2"/>
  <cols>
    <col min="1" max="1" width="15.42578125" customWidth="1"/>
    <col min="2" max="2" width="16.140625" customWidth="1"/>
    <col min="3" max="3" width="15.140625" customWidth="1"/>
    <col min="4" max="4" width="43.140625" customWidth="1"/>
    <col min="5" max="5" width="31" customWidth="1"/>
    <col min="6" max="6" width="19.28515625" customWidth="1"/>
    <col min="7" max="7" width="17.7109375" customWidth="1"/>
    <col min="8" max="8" width="37.42578125" customWidth="1"/>
    <col min="9" max="9" width="15.85546875" customWidth="1"/>
    <col min="10" max="10" width="17.85546875" customWidth="1"/>
    <col min="11" max="11" width="4.140625" customWidth="1"/>
  </cols>
  <sheetData>
    <row r="1" spans="1:14" ht="23.25" x14ac:dyDescent="0.35">
      <c r="A1" s="264" t="s">
        <v>1327</v>
      </c>
      <c r="B1" s="264"/>
      <c r="C1" s="265"/>
      <c r="D1" s="265"/>
      <c r="E1" s="265"/>
      <c r="F1" s="265"/>
      <c r="G1" s="265"/>
      <c r="H1" s="265"/>
      <c r="L1" s="1068" t="s">
        <v>1464</v>
      </c>
      <c r="M1" s="1068"/>
      <c r="N1" s="1068"/>
    </row>
    <row r="2" spans="1:14" ht="23.25" x14ac:dyDescent="0.35">
      <c r="A2" s="250"/>
      <c r="B2" s="264"/>
      <c r="C2" s="265"/>
      <c r="D2" s="265"/>
      <c r="E2" s="265"/>
      <c r="F2" s="265"/>
      <c r="G2" s="265"/>
      <c r="H2" s="265"/>
      <c r="L2" s="1068"/>
      <c r="M2" s="1068"/>
      <c r="N2" s="1068"/>
    </row>
    <row r="3" spans="1:14" ht="15.75" x14ac:dyDescent="0.25">
      <c r="A3" s="250" t="s">
        <v>93</v>
      </c>
      <c r="B3" s="386">
        <v>40909</v>
      </c>
      <c r="C3" s="266"/>
      <c r="D3" s="266"/>
      <c r="E3" s="266"/>
      <c r="F3" s="266"/>
      <c r="G3" s="266"/>
      <c r="H3" s="266"/>
      <c r="L3" s="1068"/>
      <c r="M3" s="1068"/>
      <c r="N3" s="1068"/>
    </row>
    <row r="4" spans="1:14" ht="15.75" x14ac:dyDescent="0.25">
      <c r="A4" s="250" t="s">
        <v>94</v>
      </c>
      <c r="B4" s="360">
        <v>20337891237</v>
      </c>
      <c r="C4" s="266"/>
      <c r="D4" s="266"/>
      <c r="E4" s="266"/>
      <c r="F4" s="266"/>
      <c r="G4" s="266"/>
      <c r="H4" s="266"/>
    </row>
    <row r="5" spans="1:14" ht="15.75" x14ac:dyDescent="0.25">
      <c r="A5" s="250" t="s">
        <v>95</v>
      </c>
      <c r="B5" s="250"/>
      <c r="C5" s="266"/>
      <c r="D5" s="266"/>
      <c r="E5" s="417" t="s">
        <v>1247</v>
      </c>
      <c r="F5" s="266"/>
      <c r="G5" s="266"/>
      <c r="H5" s="266"/>
    </row>
    <row r="6" spans="1:14" ht="15.75" x14ac:dyDescent="0.25">
      <c r="A6" s="250" t="s">
        <v>1328</v>
      </c>
      <c r="B6" s="250"/>
      <c r="C6" s="266" t="s">
        <v>1484</v>
      </c>
      <c r="D6" s="266"/>
      <c r="E6" s="266"/>
      <c r="F6" s="266"/>
      <c r="G6" s="266"/>
      <c r="H6" s="266"/>
    </row>
    <row r="7" spans="1:14" ht="15.75" x14ac:dyDescent="0.25">
      <c r="A7" s="250" t="s">
        <v>1329</v>
      </c>
      <c r="B7" s="250"/>
      <c r="C7" s="266"/>
      <c r="D7" s="266" t="s">
        <v>1485</v>
      </c>
      <c r="E7" s="266"/>
      <c r="F7" s="266"/>
      <c r="G7" s="266"/>
      <c r="H7" s="266"/>
    </row>
    <row r="8" spans="1:14" ht="15" x14ac:dyDescent="0.25">
      <c r="A8" s="266"/>
      <c r="B8" s="266"/>
      <c r="C8" s="266"/>
      <c r="D8" s="266"/>
      <c r="E8" s="266"/>
      <c r="F8" s="266"/>
      <c r="G8" s="266"/>
      <c r="H8" s="266"/>
    </row>
    <row r="9" spans="1:14" ht="24.95" customHeight="1" x14ac:dyDescent="0.2">
      <c r="A9" s="269" t="s">
        <v>1330</v>
      </c>
      <c r="B9" s="270"/>
      <c r="C9" s="256" t="s">
        <v>1331</v>
      </c>
      <c r="D9" s="256"/>
      <c r="E9" s="256"/>
      <c r="F9" s="257"/>
      <c r="G9" s="271" t="s">
        <v>1332</v>
      </c>
      <c r="H9" s="271"/>
      <c r="I9" s="272" t="s">
        <v>1333</v>
      </c>
      <c r="J9" s="272"/>
    </row>
    <row r="10" spans="1:14" ht="24.95" customHeight="1" x14ac:dyDescent="0.2">
      <c r="A10" s="273" t="s">
        <v>1334</v>
      </c>
      <c r="B10" s="274" t="s">
        <v>1335</v>
      </c>
      <c r="C10" s="275" t="s">
        <v>1336</v>
      </c>
      <c r="D10" s="275" t="s">
        <v>1337</v>
      </c>
      <c r="E10" s="276" t="s">
        <v>1338</v>
      </c>
      <c r="F10" s="277" t="s">
        <v>1339</v>
      </c>
      <c r="G10" s="258"/>
      <c r="H10" s="258"/>
      <c r="I10" s="258"/>
      <c r="J10" s="278"/>
    </row>
    <row r="11" spans="1:14" ht="24.95" customHeight="1" x14ac:dyDescent="0.2">
      <c r="A11" s="279" t="s">
        <v>1340</v>
      </c>
      <c r="B11" s="274" t="s">
        <v>1341</v>
      </c>
      <c r="C11" s="274" t="s">
        <v>1342</v>
      </c>
      <c r="D11" s="274" t="s">
        <v>1343</v>
      </c>
      <c r="E11" s="280" t="s">
        <v>1344</v>
      </c>
      <c r="F11" s="281" t="s">
        <v>1345</v>
      </c>
      <c r="G11" s="282" t="s">
        <v>1346</v>
      </c>
      <c r="H11" s="282" t="s">
        <v>1347</v>
      </c>
      <c r="I11" s="282" t="s">
        <v>1325</v>
      </c>
      <c r="J11" s="283" t="s">
        <v>1348</v>
      </c>
    </row>
    <row r="12" spans="1:14" ht="24.95" customHeight="1" x14ac:dyDescent="0.2">
      <c r="A12" s="284"/>
      <c r="B12" s="285"/>
      <c r="C12" s="286"/>
      <c r="D12" s="286"/>
      <c r="E12" s="286"/>
      <c r="F12" s="287" t="s">
        <v>1349</v>
      </c>
      <c r="G12" s="288"/>
      <c r="H12" s="288"/>
      <c r="I12" s="289"/>
      <c r="J12" s="290"/>
    </row>
    <row r="13" spans="1:14" s="1" customFormat="1" ht="21.75" customHeight="1" x14ac:dyDescent="0.2">
      <c r="A13" s="435"/>
      <c r="B13" s="436"/>
      <c r="C13" s="437"/>
      <c r="D13" s="437" t="s">
        <v>431</v>
      </c>
      <c r="E13" s="437"/>
      <c r="F13" s="444"/>
      <c r="G13" s="439"/>
      <c r="H13" s="439" t="e">
        <f>VLOOKUP(G13,'PLAN CONT'!$B$3:$C$1423,2,0)</f>
        <v>#N/A</v>
      </c>
      <c r="I13" s="419">
        <f>'INVEN Y BALAN'!G12</f>
        <v>20000</v>
      </c>
      <c r="J13" s="427"/>
    </row>
    <row r="14" spans="1:14" s="527" customFormat="1" ht="15" customHeight="1" x14ac:dyDescent="0.2">
      <c r="A14" s="520" t="s">
        <v>223</v>
      </c>
      <c r="B14" s="521">
        <v>40911</v>
      </c>
      <c r="C14" s="522" t="s">
        <v>156</v>
      </c>
      <c r="D14" s="523" t="s">
        <v>1461</v>
      </c>
      <c r="E14" s="523"/>
      <c r="F14" s="524" t="s">
        <v>1463</v>
      </c>
      <c r="G14" s="525">
        <v>1011</v>
      </c>
      <c r="H14" s="525" t="str">
        <f>VLOOKUP(G14,'PLAN CONT'!$B$3:$C$1423,2,0)</f>
        <v xml:space="preserve">EFECTIVO </v>
      </c>
      <c r="I14" s="540">
        <f>EFECT!G11</f>
        <v>6000</v>
      </c>
      <c r="J14" s="541"/>
    </row>
    <row r="15" spans="1:14" s="527" customFormat="1" ht="15" customHeight="1" x14ac:dyDescent="0.2">
      <c r="A15" s="520" t="s">
        <v>228</v>
      </c>
      <c r="B15" s="521">
        <v>40913</v>
      </c>
      <c r="C15" s="522" t="s">
        <v>156</v>
      </c>
      <c r="D15" s="523" t="s">
        <v>1461</v>
      </c>
      <c r="E15" s="523"/>
      <c r="F15" s="524" t="s">
        <v>1481</v>
      </c>
      <c r="G15" s="525">
        <v>1011</v>
      </c>
      <c r="H15" s="525" t="str">
        <f>VLOOKUP(G15,'PLAN CONT'!$B$3:$C$1423,2,0)</f>
        <v xml:space="preserve">EFECTIVO </v>
      </c>
      <c r="I15" s="540">
        <f>EFECT!G13</f>
        <v>20.399999999999999</v>
      </c>
      <c r="J15" s="541"/>
    </row>
    <row r="16" spans="1:14" s="527" customFormat="1" ht="15" customHeight="1" x14ac:dyDescent="0.2">
      <c r="A16" s="520" t="s">
        <v>233</v>
      </c>
      <c r="B16" s="521">
        <v>40923</v>
      </c>
      <c r="C16" s="522" t="str">
        <f>'TABLAS '!G10</f>
        <v>007</v>
      </c>
      <c r="D16" s="523" t="s">
        <v>1465</v>
      </c>
      <c r="E16" s="523" t="e">
        <f>'COMPRA '!#REF!</f>
        <v>#REF!</v>
      </c>
      <c r="F16" s="524" t="s">
        <v>1466</v>
      </c>
      <c r="G16" s="525">
        <v>4212</v>
      </c>
      <c r="H16" s="525" t="str">
        <f>VLOOKUP(G16,'PLAN CONT'!$B$3:$C$1423,2,0)</f>
        <v>Emitidas</v>
      </c>
      <c r="I16" s="526"/>
      <c r="J16" s="528" t="e">
        <f>'COMPRA '!#REF!</f>
        <v>#REF!</v>
      </c>
    </row>
    <row r="17" spans="1:10" s="527" customFormat="1" ht="15" customHeight="1" x14ac:dyDescent="0.2">
      <c r="A17" s="520" t="s">
        <v>236</v>
      </c>
      <c r="B17" s="521">
        <v>40925</v>
      </c>
      <c r="C17" s="522" t="s">
        <v>156</v>
      </c>
      <c r="D17" s="523" t="s">
        <v>1461</v>
      </c>
      <c r="E17" s="523" t="e">
        <f>VENTAS!#REF!</f>
        <v>#REF!</v>
      </c>
      <c r="F17" s="524" t="s">
        <v>1482</v>
      </c>
      <c r="G17" s="525">
        <v>1011</v>
      </c>
      <c r="H17" s="525" t="str">
        <f>VLOOKUP(G17,'PLAN CONT'!$B$3:$C$1423,2,0)</f>
        <v xml:space="preserve">EFECTIVO </v>
      </c>
      <c r="I17" s="540">
        <f>EFECT!G17</f>
        <v>34.799999999999997</v>
      </c>
      <c r="J17" s="541"/>
    </row>
    <row r="18" spans="1:10" s="527" customFormat="1" ht="15" customHeight="1" x14ac:dyDescent="0.2">
      <c r="A18" s="520" t="s">
        <v>239</v>
      </c>
      <c r="B18" s="521">
        <v>40927</v>
      </c>
      <c r="C18" s="522" t="s">
        <v>161</v>
      </c>
      <c r="D18" s="523" t="s">
        <v>1469</v>
      </c>
      <c r="E18" s="523" t="s">
        <v>1470</v>
      </c>
      <c r="F18" s="524" t="s">
        <v>1471</v>
      </c>
      <c r="G18" s="525">
        <v>40111</v>
      </c>
      <c r="H18" s="525" t="str">
        <f>VLOOKUP(G18,'PLAN CONT'!$B$3:$C$1423,2,0)</f>
        <v>IGV - Cuenta propia</v>
      </c>
      <c r="I18" s="526"/>
      <c r="J18" s="528">
        <f>'INVEN Y BALAN'!G206</f>
        <v>10500</v>
      </c>
    </row>
    <row r="19" spans="1:10" s="527" customFormat="1" ht="15" customHeight="1" x14ac:dyDescent="0.2">
      <c r="A19" s="520" t="s">
        <v>273</v>
      </c>
      <c r="B19" s="521">
        <v>40927</v>
      </c>
      <c r="C19" s="522" t="s">
        <v>161</v>
      </c>
      <c r="D19" s="523" t="s">
        <v>1469</v>
      </c>
      <c r="E19" s="523" t="s">
        <v>1470</v>
      </c>
      <c r="F19" s="524" t="s">
        <v>1471</v>
      </c>
      <c r="G19" s="525">
        <v>4031</v>
      </c>
      <c r="H19" s="525" t="str">
        <f>VLOOKUP(G19,'PLAN CONT'!$B$3:$C$1423,2,0)</f>
        <v>ESSALUD</v>
      </c>
      <c r="I19" s="526"/>
      <c r="J19" s="528">
        <f>'INVEN Y BALAN'!G207</f>
        <v>10700</v>
      </c>
    </row>
    <row r="20" spans="1:10" s="527" customFormat="1" ht="15" customHeight="1" x14ac:dyDescent="0.2">
      <c r="A20" s="520" t="s">
        <v>276</v>
      </c>
      <c r="B20" s="521">
        <v>40927</v>
      </c>
      <c r="C20" s="522" t="s">
        <v>161</v>
      </c>
      <c r="D20" s="523" t="s">
        <v>1469</v>
      </c>
      <c r="E20" s="523" t="s">
        <v>1470</v>
      </c>
      <c r="F20" s="524" t="s">
        <v>1471</v>
      </c>
      <c r="G20" s="525">
        <v>4032</v>
      </c>
      <c r="H20" s="525" t="str">
        <f>VLOOKUP(G20,'PLAN CONT'!$B$3:$C$1423,2,0)</f>
        <v>ONP</v>
      </c>
      <c r="I20" s="526"/>
      <c r="J20" s="528">
        <f>'INVEN Y BALAN'!G208</f>
        <v>10000</v>
      </c>
    </row>
    <row r="21" spans="1:10" s="527" customFormat="1" ht="15" customHeight="1" x14ac:dyDescent="0.2">
      <c r="A21" s="520" t="s">
        <v>280</v>
      </c>
      <c r="B21" s="521">
        <v>40929</v>
      </c>
      <c r="C21" s="522" t="s">
        <v>161</v>
      </c>
      <c r="D21" s="523" t="s">
        <v>1473</v>
      </c>
      <c r="E21" s="523" t="e">
        <f>'COMPRA '!#REF!</f>
        <v>#REF!</v>
      </c>
      <c r="F21" s="524" t="s">
        <v>1472</v>
      </c>
      <c r="G21" s="525">
        <v>4212</v>
      </c>
      <c r="H21" s="525" t="str">
        <f>VLOOKUP(G21,'PLAN CONT'!$B$3:$C$1423,2,0)</f>
        <v>Emitidas</v>
      </c>
      <c r="I21" s="526"/>
      <c r="J21" s="528" t="e">
        <f>'COMPRA '!#REF!</f>
        <v>#REF!</v>
      </c>
    </row>
    <row r="22" spans="1:10" s="527" customFormat="1" ht="15" customHeight="1" x14ac:dyDescent="0.2">
      <c r="A22" s="520" t="s">
        <v>283</v>
      </c>
      <c r="B22" s="521">
        <v>40935</v>
      </c>
      <c r="C22" s="522" t="s">
        <v>156</v>
      </c>
      <c r="D22" s="523" t="s">
        <v>1461</v>
      </c>
      <c r="E22" s="523"/>
      <c r="F22" s="524" t="s">
        <v>1483</v>
      </c>
      <c r="G22" s="525">
        <v>1011</v>
      </c>
      <c r="H22" s="525" t="str">
        <f>VLOOKUP(G22,'PLAN CONT'!$B$3:$C$1423,2,0)</f>
        <v xml:space="preserve">EFECTIVO </v>
      </c>
      <c r="I22" s="540">
        <f>EFECT!G120</f>
        <v>800</v>
      </c>
      <c r="J22" s="541"/>
    </row>
    <row r="23" spans="1:10" s="527" customFormat="1" ht="15" customHeight="1" x14ac:dyDescent="0.2">
      <c r="A23" s="520" t="s">
        <v>287</v>
      </c>
      <c r="B23" s="521">
        <v>40936</v>
      </c>
      <c r="C23" s="522" t="s">
        <v>179</v>
      </c>
      <c r="D23" s="523" t="s">
        <v>1475</v>
      </c>
      <c r="E23" s="523"/>
      <c r="F23" s="524" t="s">
        <v>1474</v>
      </c>
      <c r="G23" s="525">
        <v>4212</v>
      </c>
      <c r="H23" s="525" t="str">
        <f>VLOOKUP(G23,'PLAN CONT'!$B$3:$C$1423,2,0)</f>
        <v>Emitidas</v>
      </c>
      <c r="I23" s="526"/>
      <c r="J23" s="528">
        <f>'INVEN Y BALAN'!D158</f>
        <v>36000</v>
      </c>
    </row>
    <row r="24" spans="1:10" s="527" customFormat="1" ht="15" customHeight="1" x14ac:dyDescent="0.2">
      <c r="A24" s="520" t="s">
        <v>291</v>
      </c>
      <c r="B24" s="521">
        <v>40936</v>
      </c>
      <c r="C24" s="522" t="s">
        <v>179</v>
      </c>
      <c r="D24" s="523" t="s">
        <v>1476</v>
      </c>
      <c r="E24" s="523"/>
      <c r="F24" s="524" t="s">
        <v>1474</v>
      </c>
      <c r="G24" s="525">
        <v>4312</v>
      </c>
      <c r="H24" s="525" t="str">
        <f>VLOOKUP(G24,'PLAN CONT'!$B$3:$C$1423,2,0)</f>
        <v>Emitidas</v>
      </c>
      <c r="I24" s="526"/>
      <c r="J24" s="528">
        <f>'INVEN Y BALAN'!D182</f>
        <v>24000</v>
      </c>
    </row>
    <row r="25" spans="1:10" s="527" customFormat="1" ht="15" customHeight="1" x14ac:dyDescent="0.2">
      <c r="A25" s="520" t="s">
        <v>295</v>
      </c>
      <c r="B25" s="521">
        <v>40938</v>
      </c>
      <c r="C25" s="522" t="s">
        <v>179</v>
      </c>
      <c r="D25" s="523" t="s">
        <v>1477</v>
      </c>
      <c r="E25" s="523" t="s">
        <v>1484</v>
      </c>
      <c r="F25" s="524" t="s">
        <v>1479</v>
      </c>
      <c r="G25" s="525">
        <v>4511</v>
      </c>
      <c r="H25" s="525" t="str">
        <f>VLOOKUP(G25,'PLAN CONT'!$B$3:$C$1423,2,0)</f>
        <v>Instituciones financieras</v>
      </c>
      <c r="I25" s="526"/>
      <c r="J25" s="528">
        <f>'INVEN Y BALAN'!D192</f>
        <v>1000</v>
      </c>
    </row>
    <row r="26" spans="1:10" s="527" customFormat="1" ht="15" customHeight="1" x14ac:dyDescent="0.2">
      <c r="A26" s="520" t="s">
        <v>299</v>
      </c>
      <c r="B26" s="521">
        <v>40938</v>
      </c>
      <c r="C26" s="522" t="s">
        <v>179</v>
      </c>
      <c r="D26" s="523" t="s">
        <v>1478</v>
      </c>
      <c r="E26" s="523" t="s">
        <v>1484</v>
      </c>
      <c r="F26" s="524" t="s">
        <v>1479</v>
      </c>
      <c r="G26" s="525">
        <v>45511</v>
      </c>
      <c r="H26" s="525" t="str">
        <f>VLOOKUP(G26,'PLAN CONT'!$B$3:$C$1423,2,0)</f>
        <v>Instituciones financieras</v>
      </c>
      <c r="I26" s="526"/>
      <c r="J26" s="528">
        <f>'INVEN Y BALAN'!D193</f>
        <v>200</v>
      </c>
    </row>
    <row r="27" spans="1:10" s="527" customFormat="1" ht="13.5" thickBot="1" x14ac:dyDescent="0.25">
      <c r="A27" s="520" t="s">
        <v>302</v>
      </c>
      <c r="B27" s="521">
        <v>40939</v>
      </c>
      <c r="C27" s="522" t="s">
        <v>179</v>
      </c>
      <c r="D27" s="523" t="s">
        <v>1509</v>
      </c>
      <c r="E27" s="523"/>
      <c r="F27" s="524" t="s">
        <v>1480</v>
      </c>
      <c r="G27" s="525">
        <v>4111</v>
      </c>
      <c r="H27" s="525" t="str">
        <f>VLOOKUP(G27,'PLAN CONT'!$B$3:$C$1423,2,0)</f>
        <v>Sueldos y salarios por pagar</v>
      </c>
      <c r="I27" s="529"/>
      <c r="J27" s="529">
        <v>4150</v>
      </c>
    </row>
    <row r="28" spans="1:10" s="527" customFormat="1" x14ac:dyDescent="0.2">
      <c r="A28" s="520"/>
      <c r="B28" s="521"/>
      <c r="C28" s="522"/>
      <c r="D28" s="523"/>
      <c r="E28" s="523"/>
      <c r="F28" s="524"/>
      <c r="G28" s="525"/>
      <c r="H28" s="530" t="s">
        <v>1459</v>
      </c>
      <c r="I28" s="531">
        <f>SUM(I13:I27)</f>
        <v>26855.200000000001</v>
      </c>
      <c r="J28" s="531" t="e">
        <f>SUM(J13:J27)</f>
        <v>#REF!</v>
      </c>
    </row>
    <row r="29" spans="1:10" s="527" customFormat="1" x14ac:dyDescent="0.2">
      <c r="A29" s="520"/>
      <c r="B29" s="521"/>
      <c r="C29" s="522"/>
      <c r="D29" s="523"/>
      <c r="E29" s="523"/>
      <c r="F29" s="524"/>
      <c r="G29" s="525"/>
      <c r="H29" s="525" t="s">
        <v>1460</v>
      </c>
      <c r="I29" s="532"/>
      <c r="J29" s="532" t="e">
        <f>I28-J28</f>
        <v>#REF!</v>
      </c>
    </row>
    <row r="30" spans="1:10" s="527" customFormat="1" ht="13.5" thickBot="1" x14ac:dyDescent="0.25">
      <c r="A30" s="533"/>
      <c r="B30" s="534"/>
      <c r="C30" s="533"/>
      <c r="D30" s="535"/>
      <c r="E30" s="535"/>
      <c r="F30" s="535"/>
      <c r="G30" s="536"/>
      <c r="H30" s="537" t="s">
        <v>1459</v>
      </c>
      <c r="I30" s="538">
        <f>SUM(I28:I29)</f>
        <v>26855.200000000001</v>
      </c>
      <c r="J30" s="538" t="e">
        <f>SUM(J28:J29)</f>
        <v>#REF!</v>
      </c>
    </row>
    <row r="31" spans="1:10" s="527" customFormat="1" ht="15.75" thickTop="1" x14ac:dyDescent="0.2">
      <c r="A31" s="539"/>
    </row>
    <row r="32" spans="1:10" ht="15" x14ac:dyDescent="0.2">
      <c r="A32" s="248"/>
    </row>
    <row r="33" spans="1:10" ht="15.75" x14ac:dyDescent="0.25">
      <c r="A33" s="250" t="s">
        <v>93</v>
      </c>
      <c r="B33" s="386">
        <v>40940</v>
      </c>
      <c r="C33" s="266"/>
      <c r="D33" s="266"/>
      <c r="E33" s="266"/>
      <c r="F33" s="266"/>
      <c r="G33" s="266"/>
      <c r="H33" s="266"/>
      <c r="J33" s="508"/>
    </row>
    <row r="34" spans="1:10" ht="15.75" x14ac:dyDescent="0.25">
      <c r="A34" s="250" t="s">
        <v>94</v>
      </c>
      <c r="B34" s="360">
        <v>20337891237</v>
      </c>
      <c r="C34" s="266"/>
      <c r="D34" s="266"/>
      <c r="E34" s="266"/>
      <c r="F34" s="266"/>
      <c r="G34" s="266"/>
      <c r="H34" s="266"/>
    </row>
    <row r="35" spans="1:10" ht="15.75" x14ac:dyDescent="0.25">
      <c r="A35" s="250" t="s">
        <v>95</v>
      </c>
      <c r="B35" s="250"/>
      <c r="C35" s="266"/>
      <c r="D35" s="266"/>
      <c r="E35" s="417" t="s">
        <v>1247</v>
      </c>
      <c r="F35" s="266"/>
      <c r="G35" s="266"/>
      <c r="H35" s="266"/>
    </row>
    <row r="36" spans="1:10" ht="15.75" x14ac:dyDescent="0.25">
      <c r="A36" s="250" t="s">
        <v>1328</v>
      </c>
      <c r="B36" s="250"/>
      <c r="C36" s="266" t="s">
        <v>1484</v>
      </c>
      <c r="D36" s="266"/>
      <c r="E36" s="266"/>
      <c r="F36" s="266"/>
      <c r="G36" s="266"/>
      <c r="H36" s="266"/>
    </row>
    <row r="37" spans="1:10" ht="15.75" x14ac:dyDescent="0.25">
      <c r="A37" s="250" t="s">
        <v>1329</v>
      </c>
      <c r="B37" s="250"/>
      <c r="C37" s="266"/>
      <c r="D37" s="266" t="s">
        <v>1485</v>
      </c>
      <c r="E37" s="266"/>
      <c r="F37" s="266"/>
      <c r="G37" s="266"/>
      <c r="H37" s="266"/>
    </row>
    <row r="38" spans="1:10" ht="15" x14ac:dyDescent="0.25">
      <c r="A38" s="266"/>
      <c r="B38" s="266"/>
      <c r="C38" s="266"/>
      <c r="D38" s="266"/>
      <c r="E38" s="266"/>
      <c r="F38" s="266"/>
      <c r="G38" s="266"/>
      <c r="H38" s="266"/>
    </row>
    <row r="39" spans="1:10" ht="25.5" x14ac:dyDescent="0.2">
      <c r="A39" s="269" t="s">
        <v>1330</v>
      </c>
      <c r="B39" s="270"/>
      <c r="C39" s="256" t="s">
        <v>1331</v>
      </c>
      <c r="D39" s="256"/>
      <c r="E39" s="256"/>
      <c r="F39" s="257"/>
      <c r="G39" s="271" t="s">
        <v>1332</v>
      </c>
      <c r="H39" s="271"/>
      <c r="I39" s="272" t="s">
        <v>1333</v>
      </c>
      <c r="J39" s="272"/>
    </row>
    <row r="40" spans="1:10" ht="29.25" x14ac:dyDescent="0.2">
      <c r="A40" s="273" t="s">
        <v>1334</v>
      </c>
      <c r="B40" s="274" t="s">
        <v>1335</v>
      </c>
      <c r="C40" s="275" t="s">
        <v>1336</v>
      </c>
      <c r="D40" s="275" t="s">
        <v>1337</v>
      </c>
      <c r="E40" s="276" t="s">
        <v>1338</v>
      </c>
      <c r="F40" s="277" t="s">
        <v>1339</v>
      </c>
      <c r="G40" s="258"/>
      <c r="H40" s="258"/>
      <c r="I40" s="258"/>
      <c r="J40" s="278"/>
    </row>
    <row r="41" spans="1:10" ht="29.25" x14ac:dyDescent="0.2">
      <c r="A41" s="279" t="s">
        <v>1340</v>
      </c>
      <c r="B41" s="274" t="s">
        <v>1341</v>
      </c>
      <c r="C41" s="274" t="s">
        <v>1342</v>
      </c>
      <c r="D41" s="274" t="s">
        <v>1343</v>
      </c>
      <c r="E41" s="280" t="s">
        <v>1344</v>
      </c>
      <c r="F41" s="281" t="s">
        <v>1345</v>
      </c>
      <c r="G41" s="282" t="s">
        <v>1346</v>
      </c>
      <c r="H41" s="282" t="s">
        <v>1347</v>
      </c>
      <c r="I41" s="282" t="s">
        <v>1325</v>
      </c>
      <c r="J41" s="283" t="s">
        <v>1348</v>
      </c>
    </row>
    <row r="42" spans="1:10" ht="19.5" x14ac:dyDescent="0.2">
      <c r="A42" s="284"/>
      <c r="B42" s="285"/>
      <c r="C42" s="286"/>
      <c r="D42" s="286"/>
      <c r="E42" s="286"/>
      <c r="F42" s="287" t="s">
        <v>1349</v>
      </c>
      <c r="G42" s="288"/>
      <c r="H42" s="288"/>
      <c r="I42" s="289"/>
      <c r="J42" s="290"/>
    </row>
    <row r="43" spans="1:10" s="1" customFormat="1" x14ac:dyDescent="0.2">
      <c r="A43" s="435"/>
      <c r="B43" s="436"/>
      <c r="C43" s="437"/>
      <c r="D43" s="437" t="s">
        <v>431</v>
      </c>
      <c r="E43" s="437"/>
      <c r="F43" s="444"/>
      <c r="G43" s="474"/>
      <c r="H43" s="474" t="e">
        <f>VLOOKUP(G43,'PLAN CONT'!$B$7:$C$1425,2,0)</f>
        <v>#N/A</v>
      </c>
      <c r="I43" s="421" t="e">
        <f>J29</f>
        <v>#REF!</v>
      </c>
      <c r="J43" s="422">
        <v>0</v>
      </c>
    </row>
    <row r="44" spans="1:10" s="1" customFormat="1" x14ac:dyDescent="0.2">
      <c r="A44" s="435" t="s">
        <v>223</v>
      </c>
      <c r="B44" s="436">
        <v>40953</v>
      </c>
      <c r="C44" s="440" t="s">
        <v>161</v>
      </c>
      <c r="D44" s="437" t="s">
        <v>1487</v>
      </c>
      <c r="E44" s="437" t="s">
        <v>1470</v>
      </c>
      <c r="F44" s="444" t="s">
        <v>1486</v>
      </c>
      <c r="G44" s="439">
        <v>4011</v>
      </c>
      <c r="H44" s="474" t="str">
        <f>VLOOKUP(G44,'PLAN CONT'!$B$7:$C$1425,2,0)</f>
        <v>Impuesto general a las ventas</v>
      </c>
      <c r="I44" s="421"/>
      <c r="J44" s="420">
        <v>10440</v>
      </c>
    </row>
    <row r="45" spans="1:10" s="1" customFormat="1" x14ac:dyDescent="0.2">
      <c r="A45" s="435" t="s">
        <v>228</v>
      </c>
      <c r="B45" s="436">
        <v>40953</v>
      </c>
      <c r="C45" s="440" t="s">
        <v>161</v>
      </c>
      <c r="D45" s="437" t="str">
        <f>D44</f>
        <v>PAGO DE TRIBUTOS DE ENERO 2012</v>
      </c>
      <c r="E45" s="437" t="s">
        <v>1470</v>
      </c>
      <c r="F45" s="444" t="s">
        <v>1486</v>
      </c>
      <c r="G45" s="439">
        <v>4017</v>
      </c>
      <c r="H45" s="474" t="str">
        <f>VLOOKUP(G45,'PLAN CONT'!$B$7:$C$1425,2,0)</f>
        <v>Impuesto a la renta</v>
      </c>
      <c r="I45" s="421"/>
      <c r="J45" s="420">
        <v>2600</v>
      </c>
    </row>
    <row r="46" spans="1:10" s="1" customFormat="1" x14ac:dyDescent="0.2">
      <c r="A46" s="435" t="s">
        <v>233</v>
      </c>
      <c r="B46" s="436">
        <v>40953</v>
      </c>
      <c r="C46" s="440" t="s">
        <v>161</v>
      </c>
      <c r="D46" s="437" t="s">
        <v>1487</v>
      </c>
      <c r="E46" s="437" t="s">
        <v>1470</v>
      </c>
      <c r="F46" s="444" t="s">
        <v>1486</v>
      </c>
      <c r="G46" s="439">
        <v>40173</v>
      </c>
      <c r="H46" s="474" t="str">
        <f>VLOOKUP(G46,'PLAN CONT'!$B$7:$C$1425,2,0)</f>
        <v>Renta de quinta categoría</v>
      </c>
      <c r="I46" s="421"/>
      <c r="J46" s="420">
        <v>200</v>
      </c>
    </row>
    <row r="47" spans="1:10" s="1" customFormat="1" x14ac:dyDescent="0.2">
      <c r="A47" s="435" t="s">
        <v>236</v>
      </c>
      <c r="B47" s="436">
        <v>40953</v>
      </c>
      <c r="C47" s="440" t="s">
        <v>161</v>
      </c>
      <c r="D47" s="437" t="str">
        <f>D45</f>
        <v>PAGO DE TRIBUTOS DE ENERO 2012</v>
      </c>
      <c r="E47" s="437" t="s">
        <v>1470</v>
      </c>
      <c r="F47" s="444" t="s">
        <v>1486</v>
      </c>
      <c r="G47" s="439">
        <v>4031</v>
      </c>
      <c r="H47" s="474" t="str">
        <f>VLOOKUP(G47,'PLAN CONT'!$B$7:$C$1425,2,0)</f>
        <v>ESSALUD</v>
      </c>
      <c r="I47" s="421"/>
      <c r="J47" s="420">
        <v>450</v>
      </c>
    </row>
    <row r="48" spans="1:10" s="1" customFormat="1" x14ac:dyDescent="0.2">
      <c r="A48" s="435" t="s">
        <v>239</v>
      </c>
      <c r="B48" s="436">
        <v>40953</v>
      </c>
      <c r="C48" s="440" t="s">
        <v>161</v>
      </c>
      <c r="D48" s="437" t="s">
        <v>1487</v>
      </c>
      <c r="E48" s="437" t="s">
        <v>1470</v>
      </c>
      <c r="F48" s="444" t="s">
        <v>1486</v>
      </c>
      <c r="G48" s="439">
        <v>4032</v>
      </c>
      <c r="H48" s="474" t="str">
        <f>VLOOKUP(G48,'PLAN CONT'!$B$7:$C$1425,2,0)</f>
        <v>ONP</v>
      </c>
      <c r="I48" s="421"/>
      <c r="J48" s="420">
        <v>300</v>
      </c>
    </row>
    <row r="49" spans="1:10" s="1" customFormat="1" x14ac:dyDescent="0.2">
      <c r="A49" s="435" t="s">
        <v>273</v>
      </c>
      <c r="B49" s="436">
        <v>40953</v>
      </c>
      <c r="C49" s="440" t="s">
        <v>161</v>
      </c>
      <c r="D49" s="437" t="s">
        <v>1487</v>
      </c>
      <c r="E49" s="437" t="s">
        <v>1470</v>
      </c>
      <c r="F49" s="444" t="s">
        <v>1486</v>
      </c>
      <c r="G49" s="439">
        <v>407</v>
      </c>
      <c r="H49" s="474" t="str">
        <f>VLOOKUP(G49,'PLAN CONT'!$B$7:$C$1425,2,0)</f>
        <v>Administradoras de fondos de pensiones</v>
      </c>
      <c r="I49" s="421">
        <v>0</v>
      </c>
      <c r="J49" s="420">
        <v>350</v>
      </c>
    </row>
    <row r="50" spans="1:10" s="1" customFormat="1" x14ac:dyDescent="0.2">
      <c r="A50" s="435" t="s">
        <v>276</v>
      </c>
      <c r="B50" s="436">
        <v>40953</v>
      </c>
      <c r="C50" s="440" t="s">
        <v>156</v>
      </c>
      <c r="D50" s="437" t="s">
        <v>1457</v>
      </c>
      <c r="E50" s="437"/>
      <c r="F50" s="444" t="s">
        <v>1491</v>
      </c>
      <c r="G50" s="439">
        <v>1011</v>
      </c>
      <c r="H50" s="439" t="str">
        <f>VLOOKUP(G50,'PLAN CONT'!$B$3:$C$1423,2,0)</f>
        <v xml:space="preserve">EFECTIVO </v>
      </c>
      <c r="I50" s="421" t="e">
        <f>EFECT!#REF!</f>
        <v>#REF!</v>
      </c>
      <c r="J50" s="420">
        <v>0</v>
      </c>
    </row>
    <row r="51" spans="1:10" s="1" customFormat="1" x14ac:dyDescent="0.2">
      <c r="A51" s="435" t="s">
        <v>280</v>
      </c>
      <c r="B51" s="436">
        <v>40959</v>
      </c>
      <c r="C51" s="440" t="s">
        <v>179</v>
      </c>
      <c r="D51" s="437" t="s">
        <v>1488</v>
      </c>
      <c r="E51" s="437" t="s">
        <v>1484</v>
      </c>
      <c r="F51" s="444" t="s">
        <v>1489</v>
      </c>
      <c r="G51" s="439">
        <v>4511</v>
      </c>
      <c r="H51" s="474" t="str">
        <f>VLOOKUP(G51,'PLAN CONT'!$B$7:$C$1425,2,0)</f>
        <v>Instituciones financieras</v>
      </c>
      <c r="I51" s="421"/>
      <c r="J51" s="420">
        <v>1020</v>
      </c>
    </row>
    <row r="52" spans="1:10" s="1" customFormat="1" x14ac:dyDescent="0.2">
      <c r="A52" s="435" t="s">
        <v>283</v>
      </c>
      <c r="B52" s="436">
        <v>40959</v>
      </c>
      <c r="C52" s="440" t="s">
        <v>179</v>
      </c>
      <c r="D52" s="437" t="s">
        <v>1497</v>
      </c>
      <c r="E52" s="437" t="s">
        <v>1484</v>
      </c>
      <c r="F52" s="444" t="s">
        <v>1489</v>
      </c>
      <c r="G52" s="439">
        <v>45511</v>
      </c>
      <c r="H52" s="474" t="str">
        <f>VLOOKUP(G52,'PLAN CONT'!$B$7:$C$1425,2,0)</f>
        <v>Instituciones financieras</v>
      </c>
      <c r="I52" s="421"/>
      <c r="J52" s="420">
        <v>180</v>
      </c>
    </row>
    <row r="53" spans="1:10" s="1" customFormat="1" ht="13.5" thickBot="1" x14ac:dyDescent="0.25">
      <c r="A53" s="435" t="s">
        <v>287</v>
      </c>
      <c r="B53" s="436">
        <v>40967</v>
      </c>
      <c r="C53" s="440" t="s">
        <v>179</v>
      </c>
      <c r="D53" s="437" t="s">
        <v>1508</v>
      </c>
      <c r="E53" s="437"/>
      <c r="F53" s="444" t="s">
        <v>1490</v>
      </c>
      <c r="G53" s="439">
        <v>4111</v>
      </c>
      <c r="H53" s="474" t="str">
        <f>VLOOKUP(G53,'PLAN CONT'!$B$7:$C$1425,2,0)</f>
        <v>Sueldos y salarios por pagar</v>
      </c>
      <c r="I53" s="429"/>
      <c r="J53" s="430">
        <v>4150</v>
      </c>
    </row>
    <row r="54" spans="1:10" s="1" customFormat="1" x14ac:dyDescent="0.2">
      <c r="A54" s="435"/>
      <c r="B54" s="436"/>
      <c r="C54" s="440"/>
      <c r="D54" s="437"/>
      <c r="E54" s="437"/>
      <c r="F54" s="444"/>
      <c r="G54" s="439"/>
      <c r="H54" s="478" t="s">
        <v>1459</v>
      </c>
      <c r="I54" s="431" t="e">
        <f>SUM(I43:I53)</f>
        <v>#REF!</v>
      </c>
      <c r="J54" s="420">
        <f>SUM(J43:J53)</f>
        <v>19690</v>
      </c>
    </row>
    <row r="55" spans="1:10" s="1" customFormat="1" x14ac:dyDescent="0.2">
      <c r="A55" s="479"/>
      <c r="B55" s="480"/>
      <c r="C55" s="479"/>
      <c r="D55" s="481"/>
      <c r="E55" s="481"/>
      <c r="F55" s="481"/>
      <c r="G55" s="482"/>
      <c r="H55" s="478" t="s">
        <v>1460</v>
      </c>
      <c r="I55" s="423">
        <v>0</v>
      </c>
      <c r="J55" s="423" t="e">
        <f>I54-J54</f>
        <v>#REF!</v>
      </c>
    </row>
    <row r="56" spans="1:10" ht="13.5" thickBot="1" x14ac:dyDescent="0.25">
      <c r="A56" s="387"/>
      <c r="B56" s="39"/>
      <c r="C56" s="387"/>
      <c r="D56" s="39"/>
      <c r="E56" s="39"/>
      <c r="F56" s="39"/>
      <c r="G56" s="411"/>
      <c r="H56" s="288" t="s">
        <v>1459</v>
      </c>
      <c r="I56" s="388" t="e">
        <f>I54+I55</f>
        <v>#REF!</v>
      </c>
      <c r="J56" s="388" t="e">
        <f>J54+J55</f>
        <v>#REF!</v>
      </c>
    </row>
    <row r="57" spans="1:10" ht="15.75" thickTop="1" x14ac:dyDescent="0.2">
      <c r="A57" s="248"/>
    </row>
    <row r="58" spans="1:10" ht="15" x14ac:dyDescent="0.2">
      <c r="A58" s="248"/>
    </row>
    <row r="59" spans="1:10" ht="15.75" x14ac:dyDescent="0.25">
      <c r="A59" s="250" t="s">
        <v>93</v>
      </c>
      <c r="B59" s="386">
        <v>40969</v>
      </c>
      <c r="C59" s="266"/>
      <c r="D59" s="266"/>
      <c r="E59" s="266"/>
      <c r="F59" s="266"/>
      <c r="G59" s="266"/>
      <c r="H59" s="266"/>
    </row>
    <row r="60" spans="1:10" ht="15.75" x14ac:dyDescent="0.25">
      <c r="A60" s="250" t="s">
        <v>94</v>
      </c>
      <c r="B60" s="360">
        <v>20337891237</v>
      </c>
      <c r="C60" s="266"/>
      <c r="D60" s="266"/>
      <c r="E60" s="266"/>
      <c r="F60" s="266"/>
      <c r="G60" s="266"/>
      <c r="H60" s="266"/>
    </row>
    <row r="61" spans="1:10" ht="15.75" x14ac:dyDescent="0.25">
      <c r="A61" s="250" t="s">
        <v>95</v>
      </c>
      <c r="B61" s="250"/>
      <c r="C61" s="266"/>
      <c r="D61" s="266"/>
      <c r="E61" s="417" t="s">
        <v>1247</v>
      </c>
      <c r="F61" s="266"/>
      <c r="G61" s="266"/>
      <c r="H61" s="266"/>
    </row>
    <row r="62" spans="1:10" ht="15.75" x14ac:dyDescent="0.25">
      <c r="A62" s="250" t="s">
        <v>1328</v>
      </c>
      <c r="B62" s="250"/>
      <c r="C62" s="266" t="s">
        <v>1484</v>
      </c>
      <c r="D62" s="266"/>
      <c r="E62" s="266"/>
      <c r="F62" s="266"/>
      <c r="G62" s="266"/>
      <c r="H62" s="266"/>
    </row>
    <row r="63" spans="1:10" ht="15.75" x14ac:dyDescent="0.25">
      <c r="A63" s="250" t="s">
        <v>1329</v>
      </c>
      <c r="B63" s="250"/>
      <c r="C63" s="266"/>
      <c r="D63" s="266" t="s">
        <v>1485</v>
      </c>
      <c r="E63" s="266"/>
      <c r="F63" s="266"/>
      <c r="G63" s="266"/>
      <c r="H63" s="266"/>
    </row>
    <row r="64" spans="1:10" ht="15" x14ac:dyDescent="0.25">
      <c r="A64" s="266"/>
      <c r="B64" s="266"/>
      <c r="C64" s="266"/>
      <c r="D64" s="266"/>
      <c r="E64" s="266"/>
      <c r="F64" s="266"/>
      <c r="G64" s="266"/>
      <c r="H64" s="266"/>
    </row>
    <row r="65" spans="1:10" ht="25.5" x14ac:dyDescent="0.2">
      <c r="A65" s="269" t="s">
        <v>1330</v>
      </c>
      <c r="B65" s="270"/>
      <c r="C65" s="256" t="s">
        <v>1331</v>
      </c>
      <c r="D65" s="256"/>
      <c r="E65" s="256"/>
      <c r="F65" s="257"/>
      <c r="G65" s="271" t="s">
        <v>1332</v>
      </c>
      <c r="H65" s="271"/>
      <c r="I65" s="272" t="s">
        <v>1333</v>
      </c>
      <c r="J65" s="272"/>
    </row>
    <row r="66" spans="1:10" ht="29.25" x14ac:dyDescent="0.2">
      <c r="A66" s="273" t="s">
        <v>1334</v>
      </c>
      <c r="B66" s="274" t="s">
        <v>1335</v>
      </c>
      <c r="C66" s="275" t="s">
        <v>1336</v>
      </c>
      <c r="D66" s="275" t="s">
        <v>1337</v>
      </c>
      <c r="E66" s="276" t="s">
        <v>1338</v>
      </c>
      <c r="F66" s="277" t="s">
        <v>1339</v>
      </c>
      <c r="G66" s="258"/>
      <c r="H66" s="258"/>
      <c r="I66" s="258"/>
      <c r="J66" s="278"/>
    </row>
    <row r="67" spans="1:10" ht="29.25" x14ac:dyDescent="0.2">
      <c r="A67" s="279" t="s">
        <v>1340</v>
      </c>
      <c r="B67" s="274" t="s">
        <v>1341</v>
      </c>
      <c r="C67" s="274" t="s">
        <v>1342</v>
      </c>
      <c r="D67" s="274" t="s">
        <v>1343</v>
      </c>
      <c r="E67" s="280" t="s">
        <v>1344</v>
      </c>
      <c r="F67" s="281" t="s">
        <v>1345</v>
      </c>
      <c r="G67" s="282" t="s">
        <v>1346</v>
      </c>
      <c r="H67" s="282" t="s">
        <v>1347</v>
      </c>
      <c r="I67" s="282" t="s">
        <v>1325</v>
      </c>
      <c r="J67" s="283" t="s">
        <v>1348</v>
      </c>
    </row>
    <row r="68" spans="1:10" ht="19.5" x14ac:dyDescent="0.2">
      <c r="A68" s="284"/>
      <c r="B68" s="285"/>
      <c r="C68" s="286"/>
      <c r="D68" s="286"/>
      <c r="E68" s="286"/>
      <c r="F68" s="287" t="s">
        <v>1349</v>
      </c>
      <c r="G68" s="288"/>
      <c r="H68" s="288"/>
      <c r="I68" s="289"/>
      <c r="J68" s="290"/>
    </row>
    <row r="69" spans="1:10" s="1" customFormat="1" x14ac:dyDescent="0.2">
      <c r="A69" s="435"/>
      <c r="B69" s="436"/>
      <c r="C69" s="440"/>
      <c r="D69" s="437" t="s">
        <v>431</v>
      </c>
      <c r="E69" s="437"/>
      <c r="F69" s="444"/>
      <c r="G69" s="439"/>
      <c r="H69" s="474" t="e">
        <f>VLOOKUP(G69,'PLAN CONT'!$B$7:$C$1425,2,0)</f>
        <v>#N/A</v>
      </c>
      <c r="I69" s="419" t="e">
        <f>J55</f>
        <v>#REF!</v>
      </c>
      <c r="J69" s="420"/>
    </row>
    <row r="70" spans="1:10" s="1" customFormat="1" x14ac:dyDescent="0.2">
      <c r="A70" s="435" t="s">
        <v>223</v>
      </c>
      <c r="B70" s="436">
        <v>40973</v>
      </c>
      <c r="C70" s="440" t="s">
        <v>161</v>
      </c>
      <c r="D70" s="437" t="s">
        <v>1493</v>
      </c>
      <c r="E70" s="437"/>
      <c r="F70" s="477" t="s">
        <v>1492</v>
      </c>
      <c r="G70" s="439">
        <v>4212</v>
      </c>
      <c r="H70" s="474" t="str">
        <f>VLOOKUP(G70,'PLAN CONT'!$B$7:$C$1425,2,0)</f>
        <v>Emitidas</v>
      </c>
      <c r="I70" s="421"/>
      <c r="J70" s="422" t="e">
        <f>'COMPRA '!#REF!</f>
        <v>#REF!</v>
      </c>
    </row>
    <row r="71" spans="1:10" s="1" customFormat="1" x14ac:dyDescent="0.2">
      <c r="A71" s="435" t="s">
        <v>228</v>
      </c>
      <c r="B71" s="436">
        <v>40982</v>
      </c>
      <c r="C71" s="440" t="s">
        <v>161</v>
      </c>
      <c r="D71" s="437" t="s">
        <v>1494</v>
      </c>
      <c r="E71" s="437" t="s">
        <v>1470</v>
      </c>
      <c r="F71" s="477" t="s">
        <v>1495</v>
      </c>
      <c r="G71" s="439">
        <v>4011</v>
      </c>
      <c r="H71" s="474" t="str">
        <f>VLOOKUP(G71,'PLAN CONT'!$B$7:$C$1425,2,0)</f>
        <v>Impuesto general a las ventas</v>
      </c>
      <c r="I71" s="421"/>
      <c r="J71" s="420">
        <v>1440</v>
      </c>
    </row>
    <row r="72" spans="1:10" s="1" customFormat="1" x14ac:dyDescent="0.2">
      <c r="A72" s="435" t="s">
        <v>233</v>
      </c>
      <c r="B72" s="436">
        <v>40982</v>
      </c>
      <c r="C72" s="440" t="s">
        <v>161</v>
      </c>
      <c r="D72" s="437" t="s">
        <v>1494</v>
      </c>
      <c r="E72" s="437" t="s">
        <v>1470</v>
      </c>
      <c r="F72" s="477" t="s">
        <v>1495</v>
      </c>
      <c r="G72" s="439">
        <v>4017</v>
      </c>
      <c r="H72" s="474" t="str">
        <f>VLOOKUP(G72,'PLAN CONT'!$B$7:$C$1425,2,0)</f>
        <v>Impuesto a la renta</v>
      </c>
      <c r="I72" s="421"/>
      <c r="J72" s="420">
        <v>160</v>
      </c>
    </row>
    <row r="73" spans="1:10" s="1" customFormat="1" x14ac:dyDescent="0.2">
      <c r="A73" s="435" t="s">
        <v>236</v>
      </c>
      <c r="B73" s="436">
        <v>40982</v>
      </c>
      <c r="C73" s="440" t="s">
        <v>161</v>
      </c>
      <c r="D73" s="437" t="s">
        <v>1494</v>
      </c>
      <c r="E73" s="437" t="s">
        <v>1470</v>
      </c>
      <c r="F73" s="477" t="s">
        <v>1495</v>
      </c>
      <c r="G73" s="439">
        <v>40173</v>
      </c>
      <c r="H73" s="474" t="str">
        <f>VLOOKUP(G73,'PLAN CONT'!$B$7:$C$1425,2,0)</f>
        <v>Renta de quinta categoría</v>
      </c>
      <c r="I73" s="421"/>
      <c r="J73" s="420">
        <v>200</v>
      </c>
    </row>
    <row r="74" spans="1:10" s="1" customFormat="1" x14ac:dyDescent="0.2">
      <c r="A74" s="435" t="s">
        <v>239</v>
      </c>
      <c r="B74" s="436">
        <v>40982</v>
      </c>
      <c r="C74" s="440" t="s">
        <v>161</v>
      </c>
      <c r="D74" s="437" t="s">
        <v>1494</v>
      </c>
      <c r="E74" s="437" t="s">
        <v>1470</v>
      </c>
      <c r="F74" s="477" t="s">
        <v>1495</v>
      </c>
      <c r="G74" s="439">
        <v>4031</v>
      </c>
      <c r="H74" s="474" t="str">
        <f>VLOOKUP(G74,'PLAN CONT'!$B$7:$C$1425,2,0)</f>
        <v>ESSALUD</v>
      </c>
      <c r="I74" s="421"/>
      <c r="J74" s="420">
        <v>450</v>
      </c>
    </row>
    <row r="75" spans="1:10" s="1" customFormat="1" x14ac:dyDescent="0.2">
      <c r="A75" s="435" t="s">
        <v>273</v>
      </c>
      <c r="B75" s="436">
        <v>40982</v>
      </c>
      <c r="C75" s="440" t="s">
        <v>161</v>
      </c>
      <c r="D75" s="437" t="s">
        <v>1494</v>
      </c>
      <c r="E75" s="437" t="s">
        <v>1470</v>
      </c>
      <c r="F75" s="477" t="s">
        <v>1495</v>
      </c>
      <c r="G75" s="439">
        <v>4032</v>
      </c>
      <c r="H75" s="474" t="str">
        <f>VLOOKUP(G75,'PLAN CONT'!$B$7:$C$1425,2,0)</f>
        <v>ONP</v>
      </c>
      <c r="I75" s="421"/>
      <c r="J75" s="420">
        <v>300</v>
      </c>
    </row>
    <row r="76" spans="1:10" s="1" customFormat="1" x14ac:dyDescent="0.2">
      <c r="A76" s="435" t="s">
        <v>276</v>
      </c>
      <c r="B76" s="436">
        <v>40982</v>
      </c>
      <c r="C76" s="440" t="s">
        <v>161</v>
      </c>
      <c r="D76" s="437" t="s">
        <v>1494</v>
      </c>
      <c r="E76" s="437" t="s">
        <v>1470</v>
      </c>
      <c r="F76" s="477" t="s">
        <v>1495</v>
      </c>
      <c r="G76" s="439">
        <v>407</v>
      </c>
      <c r="H76" s="474" t="str">
        <f>VLOOKUP(G76,'PLAN CONT'!$B$7:$C$1425,2,0)</f>
        <v>Administradoras de fondos de pensiones</v>
      </c>
      <c r="I76" s="421">
        <v>0</v>
      </c>
      <c r="J76" s="420">
        <v>350</v>
      </c>
    </row>
    <row r="77" spans="1:10" s="1" customFormat="1" x14ac:dyDescent="0.2">
      <c r="A77" s="435" t="s">
        <v>280</v>
      </c>
      <c r="B77" s="445">
        <v>40988</v>
      </c>
      <c r="C77" s="435" t="s">
        <v>179</v>
      </c>
      <c r="D77" s="446" t="s">
        <v>1477</v>
      </c>
      <c r="E77" s="446" t="s">
        <v>1484</v>
      </c>
      <c r="F77" s="446" t="s">
        <v>1496</v>
      </c>
      <c r="G77" s="447">
        <v>4511</v>
      </c>
      <c r="H77" s="474" t="str">
        <f>VLOOKUP(G77,'PLAN CONT'!$B$7:$C$1425,2,0)</f>
        <v>Instituciones financieras</v>
      </c>
      <c r="I77" s="423"/>
      <c r="J77" s="423">
        <v>1050</v>
      </c>
    </row>
    <row r="78" spans="1:10" s="1" customFormat="1" x14ac:dyDescent="0.2">
      <c r="A78" s="435" t="s">
        <v>283</v>
      </c>
      <c r="B78" s="445">
        <v>40988</v>
      </c>
      <c r="C78" s="435" t="s">
        <v>179</v>
      </c>
      <c r="D78" s="446" t="s">
        <v>1498</v>
      </c>
      <c r="E78" s="446" t="s">
        <v>1484</v>
      </c>
      <c r="F78" s="446" t="s">
        <v>1496</v>
      </c>
      <c r="G78" s="447">
        <v>45511</v>
      </c>
      <c r="H78" s="474" t="str">
        <f>VLOOKUP(G78,'PLAN CONT'!$B$7:$C$1425,2,0)</f>
        <v>Instituciones financieras</v>
      </c>
      <c r="I78" s="423"/>
      <c r="J78" s="423">
        <v>150</v>
      </c>
    </row>
    <row r="79" spans="1:10" s="1" customFormat="1" ht="13.5" thickBot="1" x14ac:dyDescent="0.25">
      <c r="A79" s="435" t="s">
        <v>287</v>
      </c>
      <c r="B79" s="445">
        <v>40999</v>
      </c>
      <c r="C79" s="435" t="s">
        <v>179</v>
      </c>
      <c r="D79" s="446" t="s">
        <v>1507</v>
      </c>
      <c r="E79" s="446"/>
      <c r="F79" s="446" t="s">
        <v>1499</v>
      </c>
      <c r="G79" s="447">
        <v>4111</v>
      </c>
      <c r="H79" s="474" t="str">
        <f>VLOOKUP(G79,'PLAN CONT'!$B$7:$C$1425,2,0)</f>
        <v>Sueldos y salarios por pagar</v>
      </c>
      <c r="I79" s="424"/>
      <c r="J79" s="424">
        <v>4150</v>
      </c>
    </row>
    <row r="80" spans="1:10" s="1" customFormat="1" x14ac:dyDescent="0.2">
      <c r="A80" s="435"/>
      <c r="B80" s="449"/>
      <c r="C80" s="448"/>
      <c r="D80" s="449"/>
      <c r="E80" s="449"/>
      <c r="F80" s="449"/>
      <c r="G80" s="450"/>
      <c r="H80" s="439" t="s">
        <v>1459</v>
      </c>
      <c r="I80" s="423" t="e">
        <f>SUM(I69:I79)</f>
        <v>#REF!</v>
      </c>
      <c r="J80" s="423" t="e">
        <f>SUM(J69:J79)</f>
        <v>#REF!</v>
      </c>
    </row>
    <row r="81" spans="1:10" s="1" customFormat="1" x14ac:dyDescent="0.2">
      <c r="A81" s="435"/>
      <c r="B81" s="449"/>
      <c r="C81" s="448"/>
      <c r="D81" s="449"/>
      <c r="E81" s="449"/>
      <c r="F81" s="449"/>
      <c r="G81" s="450"/>
      <c r="H81" s="474" t="s">
        <v>1460</v>
      </c>
      <c r="I81" s="425"/>
      <c r="J81" s="425" t="e">
        <f>I80-J80</f>
        <v>#REF!</v>
      </c>
    </row>
    <row r="82" spans="1:10" ht="16.5" thickBot="1" x14ac:dyDescent="0.3">
      <c r="F82" s="249"/>
      <c r="H82" s="254" t="s">
        <v>1350</v>
      </c>
      <c r="I82" s="418" t="e">
        <f>I80+I81</f>
        <v>#REF!</v>
      </c>
      <c r="J82" s="388" t="e">
        <f>J80+J81</f>
        <v>#REF!</v>
      </c>
    </row>
    <row r="83" spans="1:10" ht="15.75" thickTop="1" x14ac:dyDescent="0.2">
      <c r="A83" s="248"/>
    </row>
    <row r="84" spans="1:10" ht="15" x14ac:dyDescent="0.2">
      <c r="A84" s="248"/>
    </row>
    <row r="85" spans="1:10" ht="15.75" x14ac:dyDescent="0.25">
      <c r="A85" s="250" t="s">
        <v>93</v>
      </c>
      <c r="B85" s="386">
        <v>41000</v>
      </c>
      <c r="C85" s="266"/>
      <c r="D85" s="266"/>
      <c r="E85" s="266"/>
      <c r="F85" s="266"/>
      <c r="G85" s="266"/>
      <c r="H85" s="266"/>
    </row>
    <row r="86" spans="1:10" ht="15.75" x14ac:dyDescent="0.25">
      <c r="A86" s="250" t="s">
        <v>94</v>
      </c>
      <c r="B86" s="360">
        <v>20337891237</v>
      </c>
      <c r="C86" s="266"/>
      <c r="D86" s="266"/>
      <c r="E86" s="266"/>
      <c r="F86" s="266"/>
      <c r="G86" s="266"/>
      <c r="H86" s="266"/>
    </row>
    <row r="87" spans="1:10" ht="15.75" x14ac:dyDescent="0.25">
      <c r="A87" s="250" t="s">
        <v>95</v>
      </c>
      <c r="B87" s="250"/>
      <c r="C87" s="266"/>
      <c r="D87" s="266"/>
      <c r="E87" s="417" t="s">
        <v>1247</v>
      </c>
      <c r="F87" s="266"/>
      <c r="G87" s="266"/>
      <c r="H87" s="266"/>
    </row>
    <row r="88" spans="1:10" ht="15.75" x14ac:dyDescent="0.25">
      <c r="A88" s="250" t="s">
        <v>1328</v>
      </c>
      <c r="B88" s="250"/>
      <c r="C88" s="266" t="s">
        <v>1484</v>
      </c>
      <c r="D88" s="266"/>
      <c r="E88" s="266"/>
      <c r="F88" s="266"/>
      <c r="G88" s="266"/>
      <c r="H88" s="266"/>
    </row>
    <row r="89" spans="1:10" ht="15.75" x14ac:dyDescent="0.25">
      <c r="A89" s="250" t="s">
        <v>1329</v>
      </c>
      <c r="B89" s="250"/>
      <c r="C89" s="266"/>
      <c r="D89" s="266" t="s">
        <v>1485</v>
      </c>
      <c r="E89" s="266"/>
      <c r="F89" s="266"/>
      <c r="G89" s="266"/>
      <c r="H89" s="266"/>
    </row>
    <row r="90" spans="1:10" ht="15" x14ac:dyDescent="0.25">
      <c r="A90" s="266"/>
      <c r="B90" s="266"/>
      <c r="C90" s="266"/>
      <c r="D90" s="266"/>
      <c r="E90" s="266"/>
      <c r="F90" s="266"/>
      <c r="G90" s="266"/>
      <c r="H90" s="266"/>
    </row>
    <row r="91" spans="1:10" ht="25.5" x14ac:dyDescent="0.2">
      <c r="A91" s="269" t="s">
        <v>1330</v>
      </c>
      <c r="B91" s="270"/>
      <c r="C91" s="256" t="s">
        <v>1331</v>
      </c>
      <c r="D91" s="256"/>
      <c r="E91" s="256"/>
      <c r="F91" s="257"/>
      <c r="G91" s="271" t="s">
        <v>1332</v>
      </c>
      <c r="H91" s="271"/>
      <c r="I91" s="272" t="s">
        <v>1333</v>
      </c>
      <c r="J91" s="272"/>
    </row>
    <row r="92" spans="1:10" ht="29.25" x14ac:dyDescent="0.2">
      <c r="A92" s="273" t="s">
        <v>1334</v>
      </c>
      <c r="B92" s="274" t="s">
        <v>1335</v>
      </c>
      <c r="C92" s="275" t="s">
        <v>1336</v>
      </c>
      <c r="D92" s="275" t="s">
        <v>1337</v>
      </c>
      <c r="E92" s="276" t="s">
        <v>1338</v>
      </c>
      <c r="F92" s="277" t="s">
        <v>1339</v>
      </c>
      <c r="G92" s="258"/>
      <c r="H92" s="258"/>
      <c r="I92" s="258"/>
      <c r="J92" s="278"/>
    </row>
    <row r="93" spans="1:10" ht="29.25" x14ac:dyDescent="0.2">
      <c r="A93" s="279" t="s">
        <v>1340</v>
      </c>
      <c r="B93" s="274" t="s">
        <v>1341</v>
      </c>
      <c r="C93" s="274" t="s">
        <v>1342</v>
      </c>
      <c r="D93" s="274" t="s">
        <v>1343</v>
      </c>
      <c r="E93" s="280" t="s">
        <v>1344</v>
      </c>
      <c r="F93" s="281" t="s">
        <v>1345</v>
      </c>
      <c r="G93" s="282" t="s">
        <v>1346</v>
      </c>
      <c r="H93" s="282" t="s">
        <v>1347</v>
      </c>
      <c r="I93" s="282" t="s">
        <v>1325</v>
      </c>
      <c r="J93" s="283" t="s">
        <v>1348</v>
      </c>
    </row>
    <row r="94" spans="1:10" ht="19.5" x14ac:dyDescent="0.2">
      <c r="A94" s="284"/>
      <c r="B94" s="285"/>
      <c r="C94" s="286"/>
      <c r="D94" s="286"/>
      <c r="E94" s="286"/>
      <c r="F94" s="287" t="s">
        <v>1349</v>
      </c>
      <c r="G94" s="288"/>
      <c r="H94" s="288"/>
      <c r="I94" s="289"/>
      <c r="J94" s="290"/>
    </row>
    <row r="95" spans="1:10" s="1" customFormat="1" x14ac:dyDescent="0.2">
      <c r="A95" s="435"/>
      <c r="B95" s="436"/>
      <c r="C95" s="440"/>
      <c r="D95" s="437" t="s">
        <v>431</v>
      </c>
      <c r="E95" s="437"/>
      <c r="F95" s="438"/>
      <c r="G95" s="439"/>
      <c r="H95" s="474" t="e">
        <f>VLOOKUP(G95,'PLAN CONT'!$B$7:$C$1425,2,0)</f>
        <v>#N/A</v>
      </c>
      <c r="I95" s="419" t="e">
        <f>J81</f>
        <v>#REF!</v>
      </c>
      <c r="J95" s="422">
        <v>0</v>
      </c>
    </row>
    <row r="96" spans="1:10" s="1" customFormat="1" x14ac:dyDescent="0.2">
      <c r="A96" s="435" t="s">
        <v>223</v>
      </c>
      <c r="B96" s="436">
        <v>41000</v>
      </c>
      <c r="C96" s="440" t="s">
        <v>179</v>
      </c>
      <c r="D96" s="437" t="s">
        <v>1500</v>
      </c>
      <c r="E96" s="475" t="s">
        <v>1449</v>
      </c>
      <c r="F96" s="443" t="s">
        <v>1501</v>
      </c>
      <c r="G96" s="442">
        <v>424</v>
      </c>
      <c r="H96" s="474" t="str">
        <f>VLOOKUP(G96,'PLAN CONT'!$B$7:$C$1425,2,0)</f>
        <v>Honorarios por pagar</v>
      </c>
      <c r="I96" s="426"/>
      <c r="J96" s="422" t="e">
        <f>'COMPRA '!#REF!</f>
        <v>#REF!</v>
      </c>
    </row>
    <row r="97" spans="1:10" s="1" customFormat="1" x14ac:dyDescent="0.2">
      <c r="A97" s="435" t="s">
        <v>228</v>
      </c>
      <c r="B97" s="436">
        <v>41007</v>
      </c>
      <c r="C97" s="440" t="s">
        <v>179</v>
      </c>
      <c r="D97" s="437" t="s">
        <v>1502</v>
      </c>
      <c r="E97" s="437" t="e">
        <f>'COMPRA '!#REF!</f>
        <v>#REF!</v>
      </c>
      <c r="F97" s="444" t="s">
        <v>1503</v>
      </c>
      <c r="G97" s="439">
        <v>4212</v>
      </c>
      <c r="H97" s="474" t="str">
        <f>VLOOKUP(G97,'PLAN CONT'!$B$7:$C$1425,2,0)</f>
        <v>Emitidas</v>
      </c>
      <c r="I97" s="426"/>
      <c r="J97" s="422" t="e">
        <f>'COMPRA '!#REF!</f>
        <v>#REF!</v>
      </c>
    </row>
    <row r="98" spans="1:10" s="1" customFormat="1" x14ac:dyDescent="0.2">
      <c r="A98" s="435" t="s">
        <v>233</v>
      </c>
      <c r="B98" s="436">
        <v>41014</v>
      </c>
      <c r="C98" s="440" t="s">
        <v>161</v>
      </c>
      <c r="D98" s="437" t="s">
        <v>1504</v>
      </c>
      <c r="E98" s="437" t="s">
        <v>1470</v>
      </c>
      <c r="F98" s="444" t="s">
        <v>1505</v>
      </c>
      <c r="G98" s="439">
        <v>40173</v>
      </c>
      <c r="H98" s="439" t="str">
        <f>VLOOKUP(G98,'PLAN CONT'!$B$7:$C$1425,2,0)</f>
        <v>Renta de quinta categoría</v>
      </c>
      <c r="I98" s="426"/>
      <c r="J98" s="420">
        <v>200</v>
      </c>
    </row>
    <row r="99" spans="1:10" s="1" customFormat="1" x14ac:dyDescent="0.2">
      <c r="A99" s="435" t="s">
        <v>236</v>
      </c>
      <c r="B99" s="436">
        <v>41014</v>
      </c>
      <c r="C99" s="440" t="s">
        <v>161</v>
      </c>
      <c r="D99" s="437" t="s">
        <v>1504</v>
      </c>
      <c r="E99" s="437" t="s">
        <v>1470</v>
      </c>
      <c r="F99" s="444" t="s">
        <v>1505</v>
      </c>
      <c r="G99" s="439">
        <v>4031</v>
      </c>
      <c r="H99" s="439" t="str">
        <f>VLOOKUP(G99,'PLAN CONT'!$B$7:$C$1425,2,0)</f>
        <v>ESSALUD</v>
      </c>
      <c r="I99" s="426"/>
      <c r="J99" s="420">
        <v>450</v>
      </c>
    </row>
    <row r="100" spans="1:10" s="1" customFormat="1" x14ac:dyDescent="0.2">
      <c r="A100" s="435" t="s">
        <v>239</v>
      </c>
      <c r="B100" s="436">
        <v>41014</v>
      </c>
      <c r="C100" s="440" t="s">
        <v>161</v>
      </c>
      <c r="D100" s="437" t="s">
        <v>1504</v>
      </c>
      <c r="E100" s="437" t="s">
        <v>1470</v>
      </c>
      <c r="F100" s="444" t="s">
        <v>1505</v>
      </c>
      <c r="G100" s="439">
        <v>4032</v>
      </c>
      <c r="H100" s="474" t="str">
        <f>VLOOKUP(G100,'PLAN CONT'!$B$7:$C$1425,2,0)</f>
        <v>ONP</v>
      </c>
      <c r="I100" s="426"/>
      <c r="J100" s="420">
        <v>300</v>
      </c>
    </row>
    <row r="101" spans="1:10" s="1" customFormat="1" x14ac:dyDescent="0.2">
      <c r="A101" s="435" t="s">
        <v>273</v>
      </c>
      <c r="B101" s="436">
        <v>41014</v>
      </c>
      <c r="C101" s="440" t="s">
        <v>161</v>
      </c>
      <c r="D101" s="437" t="s">
        <v>1504</v>
      </c>
      <c r="E101" s="437" t="s">
        <v>1470</v>
      </c>
      <c r="F101" s="444" t="s">
        <v>1505</v>
      </c>
      <c r="G101" s="439">
        <v>407</v>
      </c>
      <c r="H101" s="474" t="str">
        <f>VLOOKUP(G101,'PLAN CONT'!$B$7:$C$1425,2,0)</f>
        <v>Administradoras de fondos de pensiones</v>
      </c>
      <c r="I101" s="426"/>
      <c r="J101" s="420">
        <v>350</v>
      </c>
    </row>
    <row r="102" spans="1:10" s="465" customFormat="1" x14ac:dyDescent="0.2">
      <c r="A102" s="435" t="s">
        <v>276</v>
      </c>
      <c r="B102" s="445">
        <v>41019</v>
      </c>
      <c r="C102" s="435" t="s">
        <v>179</v>
      </c>
      <c r="D102" s="446" t="s">
        <v>1477</v>
      </c>
      <c r="E102" s="446" t="s">
        <v>1484</v>
      </c>
      <c r="F102" s="446" t="s">
        <v>1506</v>
      </c>
      <c r="G102" s="447">
        <v>4511</v>
      </c>
      <c r="H102" s="439" t="str">
        <f>VLOOKUP(G102,'PLAN CONT'!$B$7:$C$1425,2,0)</f>
        <v>Instituciones financieras</v>
      </c>
      <c r="I102" s="427"/>
      <c r="J102" s="420">
        <v>1060</v>
      </c>
    </row>
    <row r="103" spans="1:10" s="465" customFormat="1" x14ac:dyDescent="0.2">
      <c r="A103" s="448" t="s">
        <v>280</v>
      </c>
      <c r="B103" s="476">
        <v>41019</v>
      </c>
      <c r="C103" s="448" t="s">
        <v>179</v>
      </c>
      <c r="D103" s="449" t="s">
        <v>1498</v>
      </c>
      <c r="E103" s="449" t="s">
        <v>1484</v>
      </c>
      <c r="F103" s="449" t="s">
        <v>1506</v>
      </c>
      <c r="G103" s="450">
        <v>45511</v>
      </c>
      <c r="H103" s="439" t="str">
        <f>VLOOKUP(G103,'PLAN CONT'!$B$7:$C$1425,2,0)</f>
        <v>Instituciones financieras</v>
      </c>
      <c r="I103" s="325"/>
      <c r="J103" s="326">
        <v>140</v>
      </c>
    </row>
    <row r="104" spans="1:10" s="465" customFormat="1" ht="13.5" thickBot="1" x14ac:dyDescent="0.25">
      <c r="A104" s="448" t="s">
        <v>283</v>
      </c>
      <c r="B104" s="476">
        <v>41029</v>
      </c>
      <c r="C104" s="448" t="s">
        <v>179</v>
      </c>
      <c r="D104" s="449" t="s">
        <v>1518</v>
      </c>
      <c r="E104" s="449"/>
      <c r="F104" s="449" t="s">
        <v>1510</v>
      </c>
      <c r="G104" s="450">
        <v>4111</v>
      </c>
      <c r="H104" s="439" t="str">
        <f>VLOOKUP(G104,'PLAN CONT'!$B$7:$C$1425,2,0)</f>
        <v>Sueldos y salarios por pagar</v>
      </c>
      <c r="I104" s="433"/>
      <c r="J104" s="430">
        <v>4150</v>
      </c>
    </row>
    <row r="105" spans="1:10" s="465" customFormat="1" x14ac:dyDescent="0.2">
      <c r="A105" s="448"/>
      <c r="B105" s="476"/>
      <c r="C105" s="448"/>
      <c r="D105" s="449"/>
      <c r="E105" s="449"/>
      <c r="F105" s="449"/>
      <c r="G105" s="450"/>
      <c r="H105" s="439" t="s">
        <v>1459</v>
      </c>
      <c r="I105" s="434" t="e">
        <f>SUM(I95:I104)</f>
        <v>#REF!</v>
      </c>
      <c r="J105" s="420" t="e">
        <f>SUM(J95:J104)</f>
        <v>#REF!</v>
      </c>
    </row>
    <row r="106" spans="1:10" s="465" customFormat="1" x14ac:dyDescent="0.2">
      <c r="A106" s="448"/>
      <c r="B106" s="449"/>
      <c r="C106" s="448"/>
      <c r="D106" s="449"/>
      <c r="E106" s="449"/>
      <c r="F106" s="449"/>
      <c r="G106" s="449"/>
      <c r="H106" s="439" t="s">
        <v>1460</v>
      </c>
      <c r="I106" s="327"/>
      <c r="J106" s="326" t="e">
        <f>I105-J105</f>
        <v>#REF!</v>
      </c>
    </row>
    <row r="107" spans="1:10" ht="16.5" thickBot="1" x14ac:dyDescent="0.3">
      <c r="F107" s="249"/>
      <c r="H107" s="254" t="s">
        <v>1350</v>
      </c>
      <c r="I107" s="418" t="e">
        <f>I105+I106</f>
        <v>#REF!</v>
      </c>
      <c r="J107" s="388" t="e">
        <f>J105+J106</f>
        <v>#REF!</v>
      </c>
    </row>
    <row r="108" spans="1:10" ht="15.75" thickTop="1" x14ac:dyDescent="0.2">
      <c r="A108" s="248"/>
    </row>
    <row r="109" spans="1:10" ht="15" x14ac:dyDescent="0.2">
      <c r="A109" s="248"/>
    </row>
    <row r="110" spans="1:10" ht="15.75" x14ac:dyDescent="0.25">
      <c r="A110" s="250" t="s">
        <v>93</v>
      </c>
      <c r="B110" s="386">
        <v>41030</v>
      </c>
      <c r="C110" s="266"/>
      <c r="D110" s="266"/>
      <c r="E110" s="266"/>
      <c r="F110" s="266"/>
      <c r="G110" s="266"/>
      <c r="H110" s="266"/>
    </row>
    <row r="111" spans="1:10" ht="15.75" x14ac:dyDescent="0.25">
      <c r="A111" s="250" t="s">
        <v>94</v>
      </c>
      <c r="B111" s="360">
        <v>20337891237</v>
      </c>
      <c r="C111" s="266"/>
      <c r="D111" s="266"/>
      <c r="E111" s="266"/>
      <c r="F111" s="266"/>
      <c r="G111" s="266"/>
      <c r="H111" s="266"/>
    </row>
    <row r="112" spans="1:10" ht="15.75" x14ac:dyDescent="0.25">
      <c r="A112" s="250" t="s">
        <v>95</v>
      </c>
      <c r="B112" s="250"/>
      <c r="C112" s="266"/>
      <c r="D112" s="266"/>
      <c r="E112" s="417" t="s">
        <v>1247</v>
      </c>
      <c r="F112" s="266"/>
      <c r="G112" s="266"/>
      <c r="H112" s="266"/>
    </row>
    <row r="113" spans="1:10" ht="15.75" x14ac:dyDescent="0.25">
      <c r="A113" s="250" t="s">
        <v>1328</v>
      </c>
      <c r="B113" s="250"/>
      <c r="C113" s="266" t="s">
        <v>1484</v>
      </c>
      <c r="D113" s="266"/>
      <c r="E113" s="266"/>
      <c r="F113" s="266"/>
      <c r="G113" s="266"/>
      <c r="H113" s="266"/>
    </row>
    <row r="114" spans="1:10" ht="15.75" x14ac:dyDescent="0.25">
      <c r="A114" s="250" t="s">
        <v>1329</v>
      </c>
      <c r="B114" s="250"/>
      <c r="C114" s="266"/>
      <c r="D114" s="266" t="s">
        <v>1485</v>
      </c>
      <c r="E114" s="266"/>
      <c r="F114" s="266"/>
      <c r="G114" s="266"/>
      <c r="H114" s="266"/>
    </row>
    <row r="115" spans="1:10" ht="15" x14ac:dyDescent="0.25">
      <c r="A115" s="266"/>
      <c r="B115" s="266"/>
      <c r="C115" s="266"/>
      <c r="D115" s="266"/>
      <c r="E115" s="266"/>
      <c r="F115" s="266"/>
      <c r="G115" s="266"/>
      <c r="H115" s="266"/>
    </row>
    <row r="116" spans="1:10" ht="25.5" x14ac:dyDescent="0.2">
      <c r="A116" s="269" t="s">
        <v>1330</v>
      </c>
      <c r="B116" s="270"/>
      <c r="C116" s="256" t="s">
        <v>1331</v>
      </c>
      <c r="D116" s="256"/>
      <c r="E116" s="256"/>
      <c r="F116" s="257"/>
      <c r="G116" s="271" t="s">
        <v>1332</v>
      </c>
      <c r="H116" s="271"/>
      <c r="I116" s="272" t="s">
        <v>1333</v>
      </c>
      <c r="J116" s="272"/>
    </row>
    <row r="117" spans="1:10" ht="29.25" x14ac:dyDescent="0.2">
      <c r="A117" s="273" t="s">
        <v>1334</v>
      </c>
      <c r="B117" s="274" t="s">
        <v>1335</v>
      </c>
      <c r="C117" s="275" t="s">
        <v>1336</v>
      </c>
      <c r="D117" s="275" t="s">
        <v>1337</v>
      </c>
      <c r="E117" s="276" t="s">
        <v>1338</v>
      </c>
      <c r="F117" s="277" t="s">
        <v>1339</v>
      </c>
      <c r="G117" s="258"/>
      <c r="H117" s="258"/>
      <c r="I117" s="258"/>
      <c r="J117" s="278"/>
    </row>
    <row r="118" spans="1:10" ht="29.25" x14ac:dyDescent="0.2">
      <c r="A118" s="279" t="s">
        <v>1340</v>
      </c>
      <c r="B118" s="274" t="s">
        <v>1341</v>
      </c>
      <c r="C118" s="274" t="s">
        <v>1342</v>
      </c>
      <c r="D118" s="274" t="s">
        <v>1343</v>
      </c>
      <c r="E118" s="280" t="s">
        <v>1344</v>
      </c>
      <c r="F118" s="281" t="s">
        <v>1345</v>
      </c>
      <c r="G118" s="282" t="s">
        <v>1346</v>
      </c>
      <c r="H118" s="282" t="s">
        <v>1347</v>
      </c>
      <c r="I118" s="282" t="s">
        <v>1325</v>
      </c>
      <c r="J118" s="283" t="s">
        <v>1348</v>
      </c>
    </row>
    <row r="119" spans="1:10" ht="19.5" x14ac:dyDescent="0.2">
      <c r="A119" s="284"/>
      <c r="B119" s="285"/>
      <c r="C119" s="286"/>
      <c r="D119" s="286"/>
      <c r="E119" s="286"/>
      <c r="F119" s="287" t="s">
        <v>1349</v>
      </c>
      <c r="G119" s="288"/>
      <c r="H119" s="288"/>
      <c r="I119" s="289"/>
      <c r="J119" s="290"/>
    </row>
    <row r="120" spans="1:10" s="1" customFormat="1" x14ac:dyDescent="0.2">
      <c r="A120" s="451"/>
      <c r="B120" s="452"/>
      <c r="C120" s="453"/>
      <c r="D120" s="453" t="s">
        <v>431</v>
      </c>
      <c r="E120" s="453"/>
      <c r="F120" s="454"/>
      <c r="G120" s="455"/>
      <c r="H120" s="455" t="e">
        <f>VLOOKUP(G120,'PLAN CONT'!$B$3:$C$1423,2,0)</f>
        <v>#N/A</v>
      </c>
      <c r="I120" s="456" t="e">
        <f>J106</f>
        <v>#REF!</v>
      </c>
      <c r="J120" s="457">
        <f>I106</f>
        <v>0</v>
      </c>
    </row>
    <row r="121" spans="1:10" s="1" customFormat="1" x14ac:dyDescent="0.2">
      <c r="A121" s="451" t="s">
        <v>223</v>
      </c>
      <c r="B121" s="452">
        <v>41039</v>
      </c>
      <c r="C121" s="458" t="s">
        <v>156</v>
      </c>
      <c r="D121" s="453" t="s">
        <v>1457</v>
      </c>
      <c r="E121" s="453"/>
      <c r="F121" s="444" t="s">
        <v>1511</v>
      </c>
      <c r="G121" s="455">
        <v>1011</v>
      </c>
      <c r="H121" s="455" t="str">
        <f>VLOOKUP(G121,'PLAN CONT'!$B$3:$C$1423,2,0)</f>
        <v xml:space="preserve">EFECTIVO </v>
      </c>
      <c r="I121" s="456" t="e">
        <f>EFECT!#REF!</f>
        <v>#REF!</v>
      </c>
      <c r="J121" s="459"/>
    </row>
    <row r="122" spans="1:10" s="1" customFormat="1" x14ac:dyDescent="0.2">
      <c r="A122" s="451" t="s">
        <v>228</v>
      </c>
      <c r="B122" s="452">
        <v>41044</v>
      </c>
      <c r="C122" s="458" t="s">
        <v>179</v>
      </c>
      <c r="D122" s="453" t="s">
        <v>1512</v>
      </c>
      <c r="E122" s="453"/>
      <c r="F122" s="444" t="s">
        <v>1514</v>
      </c>
      <c r="G122" s="455">
        <v>4151</v>
      </c>
      <c r="H122" s="455" t="str">
        <f>VLOOKUP(G122,'PLAN CONT'!$B$3:$C$1423,2,0)</f>
        <v>Compensación por tiempo de servicios</v>
      </c>
      <c r="I122" s="460"/>
      <c r="J122" s="461">
        <v>1944</v>
      </c>
    </row>
    <row r="123" spans="1:10" s="1" customFormat="1" x14ac:dyDescent="0.2">
      <c r="A123" s="451" t="s">
        <v>233</v>
      </c>
      <c r="B123" s="452">
        <v>41047</v>
      </c>
      <c r="C123" s="458" t="s">
        <v>161</v>
      </c>
      <c r="D123" s="453" t="s">
        <v>1513</v>
      </c>
      <c r="E123" s="453" t="s">
        <v>1470</v>
      </c>
      <c r="F123" s="444" t="s">
        <v>1515</v>
      </c>
      <c r="G123" s="455">
        <v>40173</v>
      </c>
      <c r="H123" s="455" t="str">
        <f>VLOOKUP(G123,'PLAN CONT'!$B$3:$C$1423,2,0)</f>
        <v>Renta de quinta categoría</v>
      </c>
      <c r="I123" s="460"/>
      <c r="J123" s="461">
        <v>200</v>
      </c>
    </row>
    <row r="124" spans="1:10" s="1" customFormat="1" x14ac:dyDescent="0.2">
      <c r="A124" s="451" t="s">
        <v>236</v>
      </c>
      <c r="B124" s="452">
        <v>41047</v>
      </c>
      <c r="C124" s="458" t="s">
        <v>161</v>
      </c>
      <c r="D124" s="453" t="s">
        <v>1513</v>
      </c>
      <c r="E124" s="453" t="s">
        <v>1470</v>
      </c>
      <c r="F124" s="444" t="s">
        <v>1515</v>
      </c>
      <c r="G124" s="455">
        <v>4031</v>
      </c>
      <c r="H124" s="455" t="str">
        <f>VLOOKUP(G124,'PLAN CONT'!$B$3:$C$1423,2,0)</f>
        <v>ESSALUD</v>
      </c>
      <c r="I124" s="460"/>
      <c r="J124" s="461">
        <v>450</v>
      </c>
    </row>
    <row r="125" spans="1:10" s="1" customFormat="1" x14ac:dyDescent="0.2">
      <c r="A125" s="451" t="s">
        <v>239</v>
      </c>
      <c r="B125" s="452">
        <v>41047</v>
      </c>
      <c r="C125" s="458" t="s">
        <v>161</v>
      </c>
      <c r="D125" s="453" t="s">
        <v>1513</v>
      </c>
      <c r="E125" s="453" t="s">
        <v>1470</v>
      </c>
      <c r="F125" s="444" t="s">
        <v>1515</v>
      </c>
      <c r="G125" s="455">
        <v>4032</v>
      </c>
      <c r="H125" s="455" t="str">
        <f>VLOOKUP(G125,'PLAN CONT'!$B$3:$C$1423,2,0)</f>
        <v>ONP</v>
      </c>
      <c r="I125" s="460"/>
      <c r="J125" s="461">
        <v>300</v>
      </c>
    </row>
    <row r="126" spans="1:10" s="1" customFormat="1" x14ac:dyDescent="0.2">
      <c r="A126" s="451" t="s">
        <v>273</v>
      </c>
      <c r="B126" s="452">
        <v>41047</v>
      </c>
      <c r="C126" s="458" t="s">
        <v>161</v>
      </c>
      <c r="D126" s="453" t="s">
        <v>1513</v>
      </c>
      <c r="E126" s="453" t="s">
        <v>1470</v>
      </c>
      <c r="F126" s="444" t="s">
        <v>1515</v>
      </c>
      <c r="G126" s="455">
        <v>407</v>
      </c>
      <c r="H126" s="455" t="str">
        <f>VLOOKUP(G126,'PLAN CONT'!$B$3:$C$1423,2,0)</f>
        <v>Administradoras de fondos de pensiones</v>
      </c>
      <c r="I126" s="460"/>
      <c r="J126" s="461">
        <v>350</v>
      </c>
    </row>
    <row r="127" spans="1:10" s="1" customFormat="1" x14ac:dyDescent="0.2">
      <c r="A127" s="451" t="s">
        <v>276</v>
      </c>
      <c r="B127" s="452">
        <v>41049</v>
      </c>
      <c r="C127" s="458" t="s">
        <v>179</v>
      </c>
      <c r="D127" s="453" t="s">
        <v>1517</v>
      </c>
      <c r="E127" s="453" t="s">
        <v>1484</v>
      </c>
      <c r="F127" s="444" t="s">
        <v>1516</v>
      </c>
      <c r="G127" s="455">
        <v>4511</v>
      </c>
      <c r="H127" s="455" t="str">
        <f>VLOOKUP(G127,'PLAN CONT'!$B$3:$C$1423,2,0)</f>
        <v>Instituciones financieras</v>
      </c>
      <c r="I127" s="460"/>
      <c r="J127" s="461">
        <v>1070</v>
      </c>
    </row>
    <row r="128" spans="1:10" s="465" customFormat="1" x14ac:dyDescent="0.2">
      <c r="A128" s="451" t="s">
        <v>280</v>
      </c>
      <c r="B128" s="462">
        <v>41049</v>
      </c>
      <c r="C128" s="451" t="s">
        <v>179</v>
      </c>
      <c r="D128" s="463" t="s">
        <v>1498</v>
      </c>
      <c r="E128" s="463" t="s">
        <v>1484</v>
      </c>
      <c r="F128" s="446" t="s">
        <v>1516</v>
      </c>
      <c r="G128" s="464">
        <v>45511</v>
      </c>
      <c r="H128" s="455" t="str">
        <f>VLOOKUP(G128,'PLAN CONT'!$B$3:$C$1423,2,0)</f>
        <v>Instituciones financieras</v>
      </c>
      <c r="I128" s="461"/>
      <c r="J128" s="461">
        <v>130</v>
      </c>
    </row>
    <row r="129" spans="1:10" s="465" customFormat="1" ht="13.5" thickBot="1" x14ac:dyDescent="0.25">
      <c r="A129" s="466" t="s">
        <v>283</v>
      </c>
      <c r="B129" s="467">
        <v>41060</v>
      </c>
      <c r="C129" s="466" t="s">
        <v>179</v>
      </c>
      <c r="D129" s="468" t="s">
        <v>1519</v>
      </c>
      <c r="E129" s="468"/>
      <c r="F129" s="449" t="s">
        <v>1520</v>
      </c>
      <c r="G129" s="469">
        <v>4111</v>
      </c>
      <c r="H129" s="455" t="str">
        <f>VLOOKUP(G129,'PLAN CONT'!$B$3:$C$1423,2,0)</f>
        <v>Sueldos y salarios por pagar</v>
      </c>
      <c r="I129" s="470"/>
      <c r="J129" s="471">
        <v>4150</v>
      </c>
    </row>
    <row r="130" spans="1:10" s="465" customFormat="1" x14ac:dyDescent="0.2">
      <c r="A130" s="466"/>
      <c r="B130" s="467"/>
      <c r="C130" s="466"/>
      <c r="D130" s="468"/>
      <c r="E130" s="468"/>
      <c r="F130" s="468"/>
      <c r="G130" s="469"/>
      <c r="H130" s="455" t="s">
        <v>1459</v>
      </c>
      <c r="I130" s="461" t="e">
        <f>SUM(I120:I129)</f>
        <v>#REF!</v>
      </c>
      <c r="J130" s="472">
        <f>SUM(J120:J129)</f>
        <v>8594</v>
      </c>
    </row>
    <row r="131" spans="1:10" s="465" customFormat="1" x14ac:dyDescent="0.2">
      <c r="A131" s="466"/>
      <c r="B131" s="468"/>
      <c r="C131" s="466"/>
      <c r="D131" s="468"/>
      <c r="E131" s="468"/>
      <c r="F131" s="468"/>
      <c r="G131" s="469"/>
      <c r="H131" s="455" t="s">
        <v>1460</v>
      </c>
      <c r="I131" s="473"/>
      <c r="J131" s="473" t="e">
        <f>I130-J130</f>
        <v>#REF!</v>
      </c>
    </row>
    <row r="132" spans="1:10" ht="16.5" thickBot="1" x14ac:dyDescent="0.3">
      <c r="F132" s="249"/>
      <c r="H132" s="254" t="s">
        <v>1350</v>
      </c>
      <c r="I132" s="388" t="e">
        <f>I130+I131</f>
        <v>#REF!</v>
      </c>
      <c r="J132" s="388" t="e">
        <f>J130+J131</f>
        <v>#REF!</v>
      </c>
    </row>
    <row r="133" spans="1:10" ht="15.75" thickTop="1" x14ac:dyDescent="0.2">
      <c r="A133" s="248"/>
    </row>
    <row r="134" spans="1:10" ht="15" x14ac:dyDescent="0.2">
      <c r="A134" s="248"/>
    </row>
    <row r="135" spans="1:10" ht="15.75" x14ac:dyDescent="0.25">
      <c r="A135" s="250" t="s">
        <v>93</v>
      </c>
      <c r="B135" s="386">
        <v>41061</v>
      </c>
      <c r="C135" s="266"/>
      <c r="D135" s="266"/>
      <c r="E135" s="266"/>
      <c r="F135" s="266"/>
      <c r="G135" s="266"/>
      <c r="H135" s="266"/>
    </row>
    <row r="136" spans="1:10" ht="15.75" x14ac:dyDescent="0.25">
      <c r="A136" s="250" t="s">
        <v>94</v>
      </c>
      <c r="B136" s="360">
        <v>20337891237</v>
      </c>
      <c r="C136" s="266"/>
      <c r="D136" s="266"/>
      <c r="E136" s="266"/>
      <c r="F136" s="266"/>
      <c r="G136" s="266"/>
      <c r="H136" s="266"/>
    </row>
    <row r="137" spans="1:10" ht="15.75" x14ac:dyDescent="0.25">
      <c r="A137" s="250" t="s">
        <v>95</v>
      </c>
      <c r="B137" s="250"/>
      <c r="C137" s="266"/>
      <c r="D137" s="266"/>
      <c r="E137" s="417" t="s">
        <v>1247</v>
      </c>
      <c r="F137" s="266"/>
      <c r="G137" s="266"/>
      <c r="H137" s="266"/>
    </row>
    <row r="138" spans="1:10" ht="15.75" x14ac:dyDescent="0.25">
      <c r="A138" s="250" t="s">
        <v>1328</v>
      </c>
      <c r="B138" s="250"/>
      <c r="C138" s="266" t="s">
        <v>1484</v>
      </c>
      <c r="D138" s="266"/>
      <c r="E138" s="266"/>
      <c r="F138" s="266"/>
      <c r="G138" s="266"/>
      <c r="H138" s="266"/>
    </row>
    <row r="139" spans="1:10" ht="15.75" x14ac:dyDescent="0.25">
      <c r="A139" s="250" t="s">
        <v>1329</v>
      </c>
      <c r="B139" s="250"/>
      <c r="C139" s="266"/>
      <c r="D139" s="266" t="s">
        <v>1485</v>
      </c>
      <c r="E139" s="266"/>
      <c r="F139" s="266"/>
      <c r="G139" s="266"/>
      <c r="H139" s="266"/>
    </row>
    <row r="140" spans="1:10" ht="15" x14ac:dyDescent="0.25">
      <c r="A140" s="266"/>
      <c r="B140" s="266"/>
      <c r="C140" s="266"/>
      <c r="D140" s="266"/>
      <c r="E140" s="266"/>
      <c r="F140" s="266"/>
      <c r="G140" s="266"/>
      <c r="H140" s="266"/>
    </row>
    <row r="141" spans="1:10" ht="25.5" x14ac:dyDescent="0.2">
      <c r="A141" s="269" t="s">
        <v>1330</v>
      </c>
      <c r="B141" s="270"/>
      <c r="C141" s="256" t="s">
        <v>1331</v>
      </c>
      <c r="D141" s="256"/>
      <c r="E141" s="256"/>
      <c r="F141" s="257"/>
      <c r="G141" s="271" t="s">
        <v>1332</v>
      </c>
      <c r="H141" s="271"/>
      <c r="I141" s="272" t="s">
        <v>1333</v>
      </c>
      <c r="J141" s="272"/>
    </row>
    <row r="142" spans="1:10" ht="29.25" x14ac:dyDescent="0.2">
      <c r="A142" s="273" t="s">
        <v>1334</v>
      </c>
      <c r="B142" s="274" t="s">
        <v>1335</v>
      </c>
      <c r="C142" s="275" t="s">
        <v>1336</v>
      </c>
      <c r="D142" s="275" t="s">
        <v>1337</v>
      </c>
      <c r="E142" s="276" t="s">
        <v>1338</v>
      </c>
      <c r="F142" s="277" t="s">
        <v>1339</v>
      </c>
      <c r="G142" s="258"/>
      <c r="H142" s="258"/>
      <c r="I142" s="258"/>
      <c r="J142" s="278"/>
    </row>
    <row r="143" spans="1:10" ht="29.25" x14ac:dyDescent="0.2">
      <c r="A143" s="279" t="s">
        <v>1340</v>
      </c>
      <c r="B143" s="274" t="s">
        <v>1341</v>
      </c>
      <c r="C143" s="274" t="s">
        <v>1342</v>
      </c>
      <c r="D143" s="274" t="s">
        <v>1343</v>
      </c>
      <c r="E143" s="280" t="s">
        <v>1344</v>
      </c>
      <c r="F143" s="281" t="s">
        <v>1345</v>
      </c>
      <c r="G143" s="282" t="s">
        <v>1346</v>
      </c>
      <c r="H143" s="282" t="s">
        <v>1347</v>
      </c>
      <c r="I143" s="282" t="s">
        <v>1325</v>
      </c>
      <c r="J143" s="283" t="s">
        <v>1348</v>
      </c>
    </row>
    <row r="144" spans="1:10" ht="19.5" x14ac:dyDescent="0.2">
      <c r="A144" s="284"/>
      <c r="B144" s="285"/>
      <c r="C144" s="286"/>
      <c r="D144" s="286"/>
      <c r="E144" s="286"/>
      <c r="F144" s="287" t="s">
        <v>1349</v>
      </c>
      <c r="G144" s="288"/>
      <c r="H144" s="288"/>
      <c r="I144" s="289"/>
      <c r="J144" s="290"/>
    </row>
    <row r="145" spans="1:10" s="158" customFormat="1" ht="12" x14ac:dyDescent="0.2">
      <c r="A145" s="435"/>
      <c r="B145" s="436"/>
      <c r="C145" s="437"/>
      <c r="D145" s="437" t="s">
        <v>1521</v>
      </c>
      <c r="E145" s="437"/>
      <c r="F145" s="438"/>
      <c r="G145" s="439"/>
      <c r="H145" s="439" t="e">
        <f>VLOOKUP(G145,'PLAN CONT'!$B$7:$C$1425,2,0)</f>
        <v>#N/A</v>
      </c>
      <c r="I145" s="421" t="e">
        <f>J131</f>
        <v>#REF!</v>
      </c>
      <c r="J145" s="420">
        <v>0</v>
      </c>
    </row>
    <row r="146" spans="1:10" s="158" customFormat="1" ht="12" x14ac:dyDescent="0.2">
      <c r="A146" s="435" t="s">
        <v>223</v>
      </c>
      <c r="B146" s="436">
        <v>41078</v>
      </c>
      <c r="C146" s="440" t="s">
        <v>161</v>
      </c>
      <c r="D146" s="437" t="s">
        <v>1522</v>
      </c>
      <c r="E146" s="441" t="s">
        <v>1470</v>
      </c>
      <c r="F146" s="428" t="s">
        <v>1523</v>
      </c>
      <c r="G146" s="442">
        <v>4011</v>
      </c>
      <c r="H146" s="439" t="str">
        <f>VLOOKUP(G146,'PLAN CONT'!$B$7:$C$1425,2,0)</f>
        <v>Impuesto general a las ventas</v>
      </c>
      <c r="I146" s="421"/>
      <c r="J146" s="420">
        <v>3078</v>
      </c>
    </row>
    <row r="147" spans="1:10" s="158" customFormat="1" ht="12" x14ac:dyDescent="0.2">
      <c r="A147" s="435" t="s">
        <v>228</v>
      </c>
      <c r="B147" s="436">
        <v>41078</v>
      </c>
      <c r="C147" s="440" t="s">
        <v>161</v>
      </c>
      <c r="D147" s="437" t="s">
        <v>1522</v>
      </c>
      <c r="E147" s="441" t="s">
        <v>1470</v>
      </c>
      <c r="F147" s="443" t="s">
        <v>1523</v>
      </c>
      <c r="G147" s="442">
        <v>4017</v>
      </c>
      <c r="H147" s="439" t="str">
        <f>VLOOKUP(G147,'PLAN CONT'!$B$7:$C$1425,2,0)</f>
        <v>Impuesto a la renta</v>
      </c>
      <c r="I147" s="421"/>
      <c r="J147" s="420">
        <v>800</v>
      </c>
    </row>
    <row r="148" spans="1:10" s="158" customFormat="1" ht="12" x14ac:dyDescent="0.2">
      <c r="A148" s="435" t="s">
        <v>233</v>
      </c>
      <c r="B148" s="436">
        <v>41078</v>
      </c>
      <c r="C148" s="440" t="s">
        <v>161</v>
      </c>
      <c r="D148" s="437" t="s">
        <v>1522</v>
      </c>
      <c r="E148" s="437" t="s">
        <v>1470</v>
      </c>
      <c r="F148" s="444" t="s">
        <v>1523</v>
      </c>
      <c r="G148" s="439">
        <v>40173</v>
      </c>
      <c r="H148" s="439" t="str">
        <f>VLOOKUP(G148,'PLAN CONT'!$B$7:$C$1425,2,0)</f>
        <v>Renta de quinta categoría</v>
      </c>
      <c r="I148" s="421"/>
      <c r="J148" s="420">
        <v>200</v>
      </c>
    </row>
    <row r="149" spans="1:10" s="158" customFormat="1" ht="12" x14ac:dyDescent="0.2">
      <c r="A149" s="435" t="s">
        <v>236</v>
      </c>
      <c r="B149" s="436">
        <v>41078</v>
      </c>
      <c r="C149" s="440" t="s">
        <v>161</v>
      </c>
      <c r="D149" s="437" t="s">
        <v>1522</v>
      </c>
      <c r="E149" s="437" t="s">
        <v>1470</v>
      </c>
      <c r="F149" s="444" t="s">
        <v>1523</v>
      </c>
      <c r="G149" s="439">
        <v>4031</v>
      </c>
      <c r="H149" s="439" t="str">
        <f>VLOOKUP(G149,'PLAN CONT'!$B$7:$C$1425,2,0)</f>
        <v>ESSALUD</v>
      </c>
      <c r="I149" s="421"/>
      <c r="J149" s="420">
        <v>450</v>
      </c>
    </row>
    <row r="150" spans="1:10" s="158" customFormat="1" ht="12" x14ac:dyDescent="0.2">
      <c r="A150" s="435" t="s">
        <v>239</v>
      </c>
      <c r="B150" s="436">
        <v>41078</v>
      </c>
      <c r="C150" s="440" t="s">
        <v>161</v>
      </c>
      <c r="D150" s="437" t="s">
        <v>1522</v>
      </c>
      <c r="E150" s="437" t="s">
        <v>1470</v>
      </c>
      <c r="F150" s="444" t="s">
        <v>1523</v>
      </c>
      <c r="G150" s="439">
        <v>4032</v>
      </c>
      <c r="H150" s="439" t="str">
        <f>VLOOKUP(G150,'PLAN CONT'!$B$7:$C$1425,2,0)</f>
        <v>ONP</v>
      </c>
      <c r="I150" s="421"/>
      <c r="J150" s="420">
        <v>300</v>
      </c>
    </row>
    <row r="151" spans="1:10" s="158" customFormat="1" ht="12" x14ac:dyDescent="0.2">
      <c r="A151" s="435" t="s">
        <v>273</v>
      </c>
      <c r="B151" s="436">
        <v>41078</v>
      </c>
      <c r="C151" s="440" t="s">
        <v>161</v>
      </c>
      <c r="D151" s="437" t="s">
        <v>1522</v>
      </c>
      <c r="E151" s="437" t="s">
        <v>1470</v>
      </c>
      <c r="F151" s="444" t="s">
        <v>1523</v>
      </c>
      <c r="G151" s="439">
        <v>407</v>
      </c>
      <c r="H151" s="439" t="str">
        <f>VLOOKUP(G151,'PLAN CONT'!$B$7:$C$1425,2,0)</f>
        <v>Administradoras de fondos de pensiones</v>
      </c>
      <c r="I151" s="421"/>
      <c r="J151" s="420">
        <v>350</v>
      </c>
    </row>
    <row r="152" spans="1:10" s="158" customFormat="1" ht="12" x14ac:dyDescent="0.2">
      <c r="A152" s="435" t="s">
        <v>276</v>
      </c>
      <c r="B152" s="436">
        <v>41080</v>
      </c>
      <c r="C152" s="440" t="s">
        <v>179</v>
      </c>
      <c r="D152" s="437" t="s">
        <v>1477</v>
      </c>
      <c r="E152" s="437" t="s">
        <v>1484</v>
      </c>
      <c r="F152" s="444" t="s">
        <v>1524</v>
      </c>
      <c r="G152" s="439">
        <v>4511</v>
      </c>
      <c r="H152" s="439" t="str">
        <f>VLOOKUP(G152,'PLAN CONT'!$B$7:$C$1425,2,0)</f>
        <v>Instituciones financieras</v>
      </c>
      <c r="I152" s="421"/>
      <c r="J152" s="420">
        <v>1080</v>
      </c>
    </row>
    <row r="153" spans="1:10" s="321" customFormat="1" ht="12" x14ac:dyDescent="0.2">
      <c r="A153" s="435" t="s">
        <v>280</v>
      </c>
      <c r="B153" s="445">
        <v>41080</v>
      </c>
      <c r="C153" s="435" t="s">
        <v>179</v>
      </c>
      <c r="D153" s="446" t="s">
        <v>1498</v>
      </c>
      <c r="E153" s="446" t="s">
        <v>1484</v>
      </c>
      <c r="F153" s="446" t="s">
        <v>1524</v>
      </c>
      <c r="G153" s="447">
        <v>45511</v>
      </c>
      <c r="H153" s="439" t="str">
        <f>VLOOKUP(G153,'PLAN CONT'!$B$7:$C$1425,2,0)</f>
        <v>Instituciones financieras</v>
      </c>
      <c r="I153" s="420"/>
      <c r="J153" s="420">
        <v>120</v>
      </c>
    </row>
    <row r="154" spans="1:10" s="321" customFormat="1" thickBot="1" x14ac:dyDescent="0.25">
      <c r="A154" s="448" t="s">
        <v>283</v>
      </c>
      <c r="B154" s="476">
        <v>41090</v>
      </c>
      <c r="C154" s="448" t="s">
        <v>179</v>
      </c>
      <c r="D154" s="449" t="s">
        <v>1525</v>
      </c>
      <c r="E154" s="449"/>
      <c r="F154" s="449" t="s">
        <v>1526</v>
      </c>
      <c r="G154" s="450">
        <v>4111</v>
      </c>
      <c r="H154" s="439" t="str">
        <f>VLOOKUP(G154,'PLAN CONT'!$B$7:$C$1425,2,0)</f>
        <v>Sueldos y salarios por pagar</v>
      </c>
      <c r="I154" s="430"/>
      <c r="J154" s="430">
        <v>4150</v>
      </c>
    </row>
    <row r="155" spans="1:10" s="321" customFormat="1" ht="12" x14ac:dyDescent="0.2">
      <c r="A155" s="448"/>
      <c r="B155" s="449"/>
      <c r="C155" s="448"/>
      <c r="D155" s="449"/>
      <c r="E155" s="449"/>
      <c r="F155" s="449"/>
      <c r="G155" s="450"/>
      <c r="H155" s="432" t="s">
        <v>102</v>
      </c>
      <c r="I155" s="420" t="e">
        <f>SUM(I145:I154)</f>
        <v>#REF!</v>
      </c>
      <c r="J155" s="420">
        <f>SUM(J145:J154)</f>
        <v>10528</v>
      </c>
    </row>
    <row r="156" spans="1:10" s="321" customFormat="1" ht="12" x14ac:dyDescent="0.2">
      <c r="A156" s="448"/>
      <c r="B156" s="449"/>
      <c r="C156" s="449"/>
      <c r="D156" s="449"/>
      <c r="E156" s="449"/>
      <c r="F156" s="449"/>
      <c r="G156" s="450"/>
      <c r="H156" s="432" t="s">
        <v>1460</v>
      </c>
      <c r="I156" s="326"/>
      <c r="J156" s="326" t="e">
        <f>I155-J155</f>
        <v>#REF!</v>
      </c>
    </row>
    <row r="157" spans="1:10" ht="16.5" thickBot="1" x14ac:dyDescent="0.3">
      <c r="F157" s="249"/>
      <c r="H157" s="254" t="s">
        <v>1350</v>
      </c>
      <c r="I157" s="388" t="e">
        <f>I155+I156</f>
        <v>#REF!</v>
      </c>
      <c r="J157" s="388" t="e">
        <f>J155+J156</f>
        <v>#REF!</v>
      </c>
    </row>
    <row r="158" spans="1:10" ht="15.75" thickTop="1" x14ac:dyDescent="0.2">
      <c r="A158" s="248"/>
    </row>
    <row r="159" spans="1:10" ht="15" x14ac:dyDescent="0.2">
      <c r="A159" s="248"/>
    </row>
    <row r="160" spans="1:10" ht="15.75" x14ac:dyDescent="0.25">
      <c r="A160" s="250" t="s">
        <v>93</v>
      </c>
      <c r="B160" s="386">
        <v>41091</v>
      </c>
      <c r="C160" s="266"/>
      <c r="D160" s="266"/>
      <c r="E160" s="266"/>
      <c r="F160" s="266"/>
      <c r="G160" s="266"/>
      <c r="H160" s="266"/>
    </row>
    <row r="161" spans="1:10" ht="15.75" x14ac:dyDescent="0.25">
      <c r="A161" s="250" t="s">
        <v>94</v>
      </c>
      <c r="B161" s="360">
        <v>20337891237</v>
      </c>
      <c r="C161" s="266"/>
      <c r="D161" s="266"/>
      <c r="E161" s="266"/>
      <c r="F161" s="266"/>
      <c r="G161" s="266"/>
      <c r="H161" s="266"/>
    </row>
    <row r="162" spans="1:10" ht="15.75" x14ac:dyDescent="0.25">
      <c r="A162" s="250" t="s">
        <v>95</v>
      </c>
      <c r="B162" s="250"/>
      <c r="C162" s="266"/>
      <c r="D162" s="266"/>
      <c r="E162" s="417" t="s">
        <v>1247</v>
      </c>
      <c r="F162" s="266"/>
      <c r="G162" s="266"/>
      <c r="H162" s="266"/>
    </row>
    <row r="163" spans="1:10" ht="15.75" x14ac:dyDescent="0.25">
      <c r="A163" s="250" t="s">
        <v>1328</v>
      </c>
      <c r="B163" s="250"/>
      <c r="C163" s="266" t="s">
        <v>1484</v>
      </c>
      <c r="D163" s="266"/>
      <c r="E163" s="266"/>
      <c r="F163" s="266"/>
      <c r="G163" s="266"/>
      <c r="H163" s="266"/>
    </row>
    <row r="164" spans="1:10" ht="15.75" x14ac:dyDescent="0.25">
      <c r="A164" s="250" t="s">
        <v>1329</v>
      </c>
      <c r="B164" s="250"/>
      <c r="C164" s="266"/>
      <c r="D164" s="266" t="s">
        <v>1485</v>
      </c>
      <c r="E164" s="266"/>
      <c r="F164" s="266"/>
      <c r="G164" s="266"/>
      <c r="H164" s="266"/>
    </row>
    <row r="165" spans="1:10" ht="15" x14ac:dyDescent="0.25">
      <c r="A165" s="266"/>
      <c r="B165" s="266"/>
      <c r="C165" s="266"/>
      <c r="D165" s="266"/>
      <c r="E165" s="266"/>
      <c r="F165" s="266"/>
      <c r="G165" s="266"/>
      <c r="H165" s="266"/>
    </row>
    <row r="166" spans="1:10" ht="25.5" x14ac:dyDescent="0.2">
      <c r="A166" s="269" t="s">
        <v>1330</v>
      </c>
      <c r="B166" s="270"/>
      <c r="C166" s="256" t="s">
        <v>1331</v>
      </c>
      <c r="D166" s="256"/>
      <c r="E166" s="256"/>
      <c r="F166" s="257"/>
      <c r="G166" s="271" t="s">
        <v>1332</v>
      </c>
      <c r="H166" s="271"/>
      <c r="I166" s="272" t="s">
        <v>1333</v>
      </c>
      <c r="J166" s="272"/>
    </row>
    <row r="167" spans="1:10" ht="29.25" x14ac:dyDescent="0.2">
      <c r="A167" s="273" t="s">
        <v>1334</v>
      </c>
      <c r="B167" s="274" t="s">
        <v>1335</v>
      </c>
      <c r="C167" s="275" t="s">
        <v>1336</v>
      </c>
      <c r="D167" s="275" t="s">
        <v>1337</v>
      </c>
      <c r="E167" s="276" t="s">
        <v>1338</v>
      </c>
      <c r="F167" s="277" t="s">
        <v>1339</v>
      </c>
      <c r="G167" s="258"/>
      <c r="H167" s="258"/>
      <c r="I167" s="258"/>
      <c r="J167" s="278"/>
    </row>
    <row r="168" spans="1:10" ht="29.25" x14ac:dyDescent="0.2">
      <c r="A168" s="279" t="s">
        <v>1340</v>
      </c>
      <c r="B168" s="274" t="s">
        <v>1341</v>
      </c>
      <c r="C168" s="274" t="s">
        <v>1342</v>
      </c>
      <c r="D168" s="274" t="s">
        <v>1343</v>
      </c>
      <c r="E168" s="280" t="s">
        <v>1344</v>
      </c>
      <c r="F168" s="281" t="s">
        <v>1345</v>
      </c>
      <c r="G168" s="282" t="s">
        <v>1346</v>
      </c>
      <c r="H168" s="282" t="s">
        <v>1347</v>
      </c>
      <c r="I168" s="282" t="s">
        <v>1325</v>
      </c>
      <c r="J168" s="283" t="s">
        <v>1348</v>
      </c>
    </row>
    <row r="169" spans="1:10" ht="19.5" x14ac:dyDescent="0.2">
      <c r="A169" s="284"/>
      <c r="B169" s="285"/>
      <c r="C169" s="286"/>
      <c r="D169" s="286"/>
      <c r="E169" s="286"/>
      <c r="F169" s="287" t="s">
        <v>1349</v>
      </c>
      <c r="G169" s="288"/>
      <c r="H169" s="288"/>
      <c r="I169" s="289"/>
      <c r="J169" s="290"/>
    </row>
    <row r="170" spans="1:10" s="465" customFormat="1" x14ac:dyDescent="0.2">
      <c r="A170" s="451"/>
      <c r="B170" s="452"/>
      <c r="C170" s="458"/>
      <c r="D170" s="483" t="s">
        <v>431</v>
      </c>
      <c r="E170" s="453"/>
      <c r="F170" s="454"/>
      <c r="G170" s="455"/>
      <c r="H170" s="455" t="e">
        <f>VLOOKUP(G170,'PLAN CONT'!$B$7:$C$1425,2,0)</f>
        <v>#N/A</v>
      </c>
      <c r="I170" s="460" t="e">
        <f>J156</f>
        <v>#REF!</v>
      </c>
      <c r="J170" s="461">
        <v>0</v>
      </c>
    </row>
    <row r="171" spans="1:10" s="465" customFormat="1" x14ac:dyDescent="0.2">
      <c r="A171" s="484" t="s">
        <v>223</v>
      </c>
      <c r="B171" s="452">
        <v>41092</v>
      </c>
      <c r="C171" s="485" t="s">
        <v>179</v>
      </c>
      <c r="D171" s="483" t="s">
        <v>1502</v>
      </c>
      <c r="E171" s="453" t="e">
        <f>'COMPRA '!#REF!</f>
        <v>#REF!</v>
      </c>
      <c r="F171" s="454" t="s">
        <v>1527</v>
      </c>
      <c r="G171" s="455">
        <v>4212</v>
      </c>
      <c r="H171" s="455" t="str">
        <f>VLOOKUP(G171,'PLAN CONT'!$B$7:$C$1425,2,0)</f>
        <v>Emitidas</v>
      </c>
      <c r="I171" s="460"/>
      <c r="J171" s="461" t="e">
        <f>'COMPRA '!#REF!</f>
        <v>#REF!</v>
      </c>
    </row>
    <row r="172" spans="1:10" s="465" customFormat="1" x14ac:dyDescent="0.2">
      <c r="A172" s="484" t="s">
        <v>228</v>
      </c>
      <c r="B172" s="452">
        <v>41105</v>
      </c>
      <c r="C172" s="485" t="s">
        <v>179</v>
      </c>
      <c r="D172" s="483" t="s">
        <v>1528</v>
      </c>
      <c r="E172" s="453"/>
      <c r="F172" s="454" t="s">
        <v>1529</v>
      </c>
      <c r="G172" s="455">
        <v>4114</v>
      </c>
      <c r="H172" s="455" t="str">
        <f>VLOOKUP(G172,'PLAN CONT'!$B$7:$C$1425,2,0)</f>
        <v>Gratificaciones por pagar</v>
      </c>
      <c r="I172" s="460"/>
      <c r="J172" s="461">
        <v>5450</v>
      </c>
    </row>
    <row r="173" spans="1:10" s="465" customFormat="1" x14ac:dyDescent="0.2">
      <c r="A173" s="484" t="s">
        <v>236</v>
      </c>
      <c r="B173" s="452">
        <v>41107</v>
      </c>
      <c r="C173" s="485" t="s">
        <v>161</v>
      </c>
      <c r="D173" s="483" t="s">
        <v>1530</v>
      </c>
      <c r="E173" s="483" t="s">
        <v>1470</v>
      </c>
      <c r="F173" s="454" t="s">
        <v>1531</v>
      </c>
      <c r="G173" s="455">
        <v>40173</v>
      </c>
      <c r="H173" s="455" t="str">
        <f>VLOOKUP(G173,'PLAN CONT'!$B$7:$C$1425,2,0)</f>
        <v>Renta de quinta categoría</v>
      </c>
      <c r="I173" s="460"/>
      <c r="J173" s="461">
        <v>200</v>
      </c>
    </row>
    <row r="174" spans="1:10" s="465" customFormat="1" x14ac:dyDescent="0.2">
      <c r="A174" s="484" t="s">
        <v>239</v>
      </c>
      <c r="B174" s="452">
        <v>41107</v>
      </c>
      <c r="C174" s="485" t="s">
        <v>161</v>
      </c>
      <c r="D174" s="483" t="s">
        <v>1530</v>
      </c>
      <c r="E174" s="483" t="s">
        <v>1470</v>
      </c>
      <c r="F174" s="454" t="s">
        <v>1531</v>
      </c>
      <c r="G174" s="455">
        <v>4031</v>
      </c>
      <c r="H174" s="455" t="str">
        <f>VLOOKUP(G174,'PLAN CONT'!$B$7:$C$1425,2,0)</f>
        <v>ESSALUD</v>
      </c>
      <c r="I174" s="460"/>
      <c r="J174" s="461">
        <v>450</v>
      </c>
    </row>
    <row r="175" spans="1:10" s="465" customFormat="1" x14ac:dyDescent="0.2">
      <c r="A175" s="484" t="s">
        <v>273</v>
      </c>
      <c r="B175" s="452">
        <v>41107</v>
      </c>
      <c r="C175" s="485" t="s">
        <v>161</v>
      </c>
      <c r="D175" s="483" t="s">
        <v>1530</v>
      </c>
      <c r="E175" s="483" t="s">
        <v>1470</v>
      </c>
      <c r="F175" s="454" t="s">
        <v>1531</v>
      </c>
      <c r="G175" s="455">
        <v>4032</v>
      </c>
      <c r="H175" s="455" t="str">
        <f>VLOOKUP(G175,'PLAN CONT'!$B$7:$C$1425,2,0)</f>
        <v>ONP</v>
      </c>
      <c r="I175" s="460"/>
      <c r="J175" s="461">
        <v>300</v>
      </c>
    </row>
    <row r="176" spans="1:10" s="465" customFormat="1" x14ac:dyDescent="0.2">
      <c r="A176" s="484" t="s">
        <v>276</v>
      </c>
      <c r="B176" s="452">
        <v>41107</v>
      </c>
      <c r="C176" s="485" t="s">
        <v>161</v>
      </c>
      <c r="D176" s="483" t="s">
        <v>1530</v>
      </c>
      <c r="E176" s="483" t="s">
        <v>1470</v>
      </c>
      <c r="F176" s="454" t="s">
        <v>1531</v>
      </c>
      <c r="G176" s="455">
        <v>407</v>
      </c>
      <c r="H176" s="455" t="str">
        <f>VLOOKUP(G176,'PLAN CONT'!$B$7:$C$1425,2,0)</f>
        <v>Administradoras de fondos de pensiones</v>
      </c>
      <c r="I176" s="460"/>
      <c r="J176" s="461">
        <v>350</v>
      </c>
    </row>
    <row r="177" spans="1:10" s="465" customFormat="1" x14ac:dyDescent="0.2">
      <c r="A177" s="484" t="s">
        <v>280</v>
      </c>
      <c r="B177" s="462">
        <v>41110</v>
      </c>
      <c r="C177" s="484" t="s">
        <v>179</v>
      </c>
      <c r="D177" s="487" t="s">
        <v>1477</v>
      </c>
      <c r="E177" s="487" t="s">
        <v>1409</v>
      </c>
      <c r="F177" s="487" t="s">
        <v>1532</v>
      </c>
      <c r="G177" s="464">
        <v>4511</v>
      </c>
      <c r="H177" s="455" t="str">
        <f>VLOOKUP(G177,'PLAN CONT'!$B$7:$C$1425,2,0)</f>
        <v>Instituciones financieras</v>
      </c>
      <c r="I177" s="461"/>
      <c r="J177" s="461">
        <v>1090</v>
      </c>
    </row>
    <row r="178" spans="1:10" s="465" customFormat="1" x14ac:dyDescent="0.2">
      <c r="A178" s="486" t="s">
        <v>283</v>
      </c>
      <c r="B178" s="467">
        <v>41110</v>
      </c>
      <c r="C178" s="486" t="s">
        <v>179</v>
      </c>
      <c r="D178" s="488" t="s">
        <v>1498</v>
      </c>
      <c r="E178" s="488" t="s">
        <v>1409</v>
      </c>
      <c r="F178" s="488" t="s">
        <v>1532</v>
      </c>
      <c r="G178" s="469">
        <v>45511</v>
      </c>
      <c r="H178" s="455" t="str">
        <f>VLOOKUP(G178,'PLAN CONT'!$B$7:$C$1425,2,0)</f>
        <v>Instituciones financieras</v>
      </c>
      <c r="I178" s="473"/>
      <c r="J178" s="473">
        <v>110</v>
      </c>
    </row>
    <row r="179" spans="1:10" s="465" customFormat="1" ht="13.5" thickBot="1" x14ac:dyDescent="0.25">
      <c r="A179" s="486" t="s">
        <v>287</v>
      </c>
      <c r="B179" s="467">
        <v>41121</v>
      </c>
      <c r="C179" s="486" t="s">
        <v>179</v>
      </c>
      <c r="D179" s="488" t="s">
        <v>1534</v>
      </c>
      <c r="E179" s="488"/>
      <c r="F179" s="488" t="s">
        <v>1533</v>
      </c>
      <c r="G179" s="469">
        <v>4111</v>
      </c>
      <c r="H179" s="455" t="str">
        <f>VLOOKUP(G179,'PLAN CONT'!$B$7:$C$1425,2,0)</f>
        <v>Sueldos y salarios por pagar</v>
      </c>
      <c r="I179" s="471"/>
      <c r="J179" s="471">
        <v>4150</v>
      </c>
    </row>
    <row r="180" spans="1:10" s="465" customFormat="1" x14ac:dyDescent="0.2">
      <c r="A180" s="486"/>
      <c r="B180" s="467"/>
      <c r="C180" s="486"/>
      <c r="D180" s="488"/>
      <c r="E180" s="488"/>
      <c r="F180" s="488"/>
      <c r="G180" s="469"/>
      <c r="H180" s="489" t="s">
        <v>1459</v>
      </c>
      <c r="I180" s="472" t="e">
        <f>SUM(I170:I179)</f>
        <v>#REF!</v>
      </c>
      <c r="J180" s="472" t="e">
        <f>SUM(J170:J179)</f>
        <v>#REF!</v>
      </c>
    </row>
    <row r="181" spans="1:10" s="465" customFormat="1" x14ac:dyDescent="0.2">
      <c r="A181" s="466"/>
      <c r="B181" s="468"/>
      <c r="C181" s="466"/>
      <c r="D181" s="468"/>
      <c r="E181" s="468"/>
      <c r="F181" s="468"/>
      <c r="G181" s="469"/>
      <c r="H181" s="489" t="s">
        <v>1460</v>
      </c>
      <c r="I181" s="473"/>
      <c r="J181" s="473" t="e">
        <f>I180-J180</f>
        <v>#REF!</v>
      </c>
    </row>
    <row r="182" spans="1:10" ht="16.5" thickBot="1" x14ac:dyDescent="0.3">
      <c r="F182" s="249"/>
      <c r="H182" s="254" t="s">
        <v>1350</v>
      </c>
      <c r="I182" s="388" t="e">
        <f>I180+I181</f>
        <v>#REF!</v>
      </c>
      <c r="J182" s="388" t="e">
        <f>J180+J181</f>
        <v>#REF!</v>
      </c>
    </row>
    <row r="183" spans="1:10" ht="15.75" thickTop="1" x14ac:dyDescent="0.2">
      <c r="A183" s="248"/>
    </row>
    <row r="184" spans="1:10" ht="15" x14ac:dyDescent="0.2">
      <c r="A184" s="248"/>
    </row>
    <row r="185" spans="1:10" ht="15.75" x14ac:dyDescent="0.25">
      <c r="A185" s="250" t="s">
        <v>93</v>
      </c>
      <c r="B185" s="386">
        <v>41122</v>
      </c>
      <c r="C185" s="266"/>
      <c r="D185" s="266"/>
      <c r="E185" s="266"/>
      <c r="F185" s="266"/>
      <c r="G185" s="266"/>
      <c r="H185" s="266"/>
    </row>
    <row r="186" spans="1:10" ht="15.75" x14ac:dyDescent="0.25">
      <c r="A186" s="250" t="s">
        <v>94</v>
      </c>
      <c r="B186" s="360">
        <v>20337891237</v>
      </c>
      <c r="C186" s="266"/>
      <c r="D186" s="266"/>
      <c r="E186" s="266"/>
      <c r="F186" s="266"/>
      <c r="G186" s="266"/>
      <c r="H186" s="266"/>
    </row>
    <row r="187" spans="1:10" ht="15.75" x14ac:dyDescent="0.25">
      <c r="A187" s="250" t="s">
        <v>95</v>
      </c>
      <c r="B187" s="250"/>
      <c r="C187" s="266"/>
      <c r="D187" s="266"/>
      <c r="E187" s="417" t="s">
        <v>1247</v>
      </c>
      <c r="F187" s="266"/>
      <c r="G187" s="266"/>
      <c r="H187" s="266"/>
    </row>
    <row r="188" spans="1:10" ht="15.75" x14ac:dyDescent="0.25">
      <c r="A188" s="250" t="s">
        <v>1328</v>
      </c>
      <c r="B188" s="250"/>
      <c r="C188" s="266" t="s">
        <v>1484</v>
      </c>
      <c r="D188" s="266"/>
      <c r="E188" s="266"/>
      <c r="F188" s="266"/>
      <c r="G188" s="266"/>
      <c r="H188" s="266"/>
    </row>
    <row r="189" spans="1:10" ht="15.75" x14ac:dyDescent="0.25">
      <c r="A189" s="250" t="s">
        <v>1329</v>
      </c>
      <c r="B189" s="250"/>
      <c r="C189" s="266"/>
      <c r="D189" s="266" t="s">
        <v>1485</v>
      </c>
      <c r="E189" s="266"/>
      <c r="F189" s="266"/>
      <c r="G189" s="266"/>
      <c r="H189" s="266"/>
    </row>
    <row r="190" spans="1:10" ht="15" x14ac:dyDescent="0.25">
      <c r="A190" s="266"/>
      <c r="B190" s="266"/>
      <c r="C190" s="266"/>
      <c r="D190" s="266"/>
      <c r="E190" s="266"/>
      <c r="F190" s="266"/>
      <c r="G190" s="266"/>
      <c r="H190" s="266"/>
    </row>
    <row r="191" spans="1:10" ht="25.5" x14ac:dyDescent="0.2">
      <c r="A191" s="269" t="s">
        <v>1330</v>
      </c>
      <c r="B191" s="270"/>
      <c r="C191" s="256" t="s">
        <v>1331</v>
      </c>
      <c r="D191" s="256"/>
      <c r="E191" s="256"/>
      <c r="F191" s="257"/>
      <c r="G191" s="271" t="s">
        <v>1332</v>
      </c>
      <c r="H191" s="271"/>
      <c r="I191" s="272" t="s">
        <v>1333</v>
      </c>
      <c r="J191" s="272"/>
    </row>
    <row r="192" spans="1:10" ht="29.25" x14ac:dyDescent="0.2">
      <c r="A192" s="273" t="s">
        <v>1334</v>
      </c>
      <c r="B192" s="274" t="s">
        <v>1335</v>
      </c>
      <c r="C192" s="275" t="s">
        <v>1336</v>
      </c>
      <c r="D192" s="275" t="s">
        <v>1337</v>
      </c>
      <c r="E192" s="276" t="s">
        <v>1338</v>
      </c>
      <c r="F192" s="277" t="s">
        <v>1339</v>
      </c>
      <c r="G192" s="258"/>
      <c r="H192" s="258"/>
      <c r="I192" s="258"/>
      <c r="J192" s="278"/>
    </row>
    <row r="193" spans="1:10" ht="29.25" x14ac:dyDescent="0.2">
      <c r="A193" s="279" t="s">
        <v>1340</v>
      </c>
      <c r="B193" s="274" t="s">
        <v>1341</v>
      </c>
      <c r="C193" s="274" t="s">
        <v>1342</v>
      </c>
      <c r="D193" s="274" t="s">
        <v>1343</v>
      </c>
      <c r="E193" s="280" t="s">
        <v>1344</v>
      </c>
      <c r="F193" s="281" t="s">
        <v>1345</v>
      </c>
      <c r="G193" s="282" t="s">
        <v>1346</v>
      </c>
      <c r="H193" s="282" t="s">
        <v>1347</v>
      </c>
      <c r="I193" s="282" t="s">
        <v>1325</v>
      </c>
      <c r="J193" s="283" t="s">
        <v>1348</v>
      </c>
    </row>
    <row r="194" spans="1:10" ht="19.5" x14ac:dyDescent="0.2">
      <c r="A194" s="284"/>
      <c r="B194" s="285"/>
      <c r="C194" s="286"/>
      <c r="D194" s="286"/>
      <c r="E194" s="286"/>
      <c r="F194" s="287" t="s">
        <v>1349</v>
      </c>
      <c r="G194" s="288"/>
      <c r="H194" s="288"/>
      <c r="I194" s="289"/>
      <c r="J194" s="290"/>
    </row>
    <row r="195" spans="1:10" s="465" customFormat="1" x14ac:dyDescent="0.2">
      <c r="A195" s="451"/>
      <c r="B195" s="452"/>
      <c r="C195" s="458"/>
      <c r="D195" s="453" t="s">
        <v>431</v>
      </c>
      <c r="E195" s="453"/>
      <c r="F195" s="454"/>
      <c r="G195" s="455"/>
      <c r="H195" s="455" t="e">
        <f>VLOOKUP(G195,'PLAN CONT'!$B$7:$C$1425,2,0)</f>
        <v>#N/A</v>
      </c>
      <c r="I195" s="415" t="e">
        <f>J181</f>
        <v>#REF!</v>
      </c>
      <c r="J195" s="414">
        <f>I181</f>
        <v>0</v>
      </c>
    </row>
    <row r="196" spans="1:10" s="465" customFormat="1" x14ac:dyDescent="0.2">
      <c r="A196" s="451" t="s">
        <v>223</v>
      </c>
      <c r="B196" s="452">
        <v>41141</v>
      </c>
      <c r="C196" s="485" t="s">
        <v>161</v>
      </c>
      <c r="D196" s="483" t="s">
        <v>1535</v>
      </c>
      <c r="E196" s="483" t="s">
        <v>1470</v>
      </c>
      <c r="F196" s="454" t="s">
        <v>1536</v>
      </c>
      <c r="G196" s="455">
        <v>40173</v>
      </c>
      <c r="H196" s="455" t="str">
        <f>VLOOKUP(G196,'PLAN CONT'!$B$7:$C$1425,2,0)</f>
        <v>Renta de quinta categoría</v>
      </c>
      <c r="I196" s="415"/>
      <c r="J196" s="414">
        <v>200</v>
      </c>
    </row>
    <row r="197" spans="1:10" s="465" customFormat="1" x14ac:dyDescent="0.2">
      <c r="A197" s="484" t="s">
        <v>228</v>
      </c>
      <c r="B197" s="493">
        <v>41141</v>
      </c>
      <c r="C197" s="485" t="s">
        <v>161</v>
      </c>
      <c r="D197" s="483" t="s">
        <v>1535</v>
      </c>
      <c r="E197" s="483" t="s">
        <v>1470</v>
      </c>
      <c r="F197" s="454" t="s">
        <v>1536</v>
      </c>
      <c r="G197" s="455">
        <v>4031</v>
      </c>
      <c r="H197" s="455" t="str">
        <f>VLOOKUP(G197,'PLAN CONT'!$B$7:$C$1425,2,0)</f>
        <v>ESSALUD</v>
      </c>
      <c r="I197" s="415"/>
      <c r="J197" s="414">
        <v>450</v>
      </c>
    </row>
    <row r="198" spans="1:10" s="465" customFormat="1" x14ac:dyDescent="0.2">
      <c r="A198" s="484" t="s">
        <v>233</v>
      </c>
      <c r="B198" s="452">
        <v>41141</v>
      </c>
      <c r="C198" s="485" t="s">
        <v>161</v>
      </c>
      <c r="D198" s="483" t="s">
        <v>1535</v>
      </c>
      <c r="E198" s="483" t="s">
        <v>1470</v>
      </c>
      <c r="F198" s="454" t="s">
        <v>1536</v>
      </c>
      <c r="G198" s="455">
        <v>4032</v>
      </c>
      <c r="H198" s="455" t="str">
        <f>VLOOKUP(G198,'PLAN CONT'!$B$7:$C$1425,2,0)</f>
        <v>ONP</v>
      </c>
      <c r="I198" s="415"/>
      <c r="J198" s="414">
        <v>300</v>
      </c>
    </row>
    <row r="199" spans="1:10" s="465" customFormat="1" x14ac:dyDescent="0.2">
      <c r="A199" s="484" t="s">
        <v>236</v>
      </c>
      <c r="B199" s="452">
        <v>41141</v>
      </c>
      <c r="C199" s="485" t="s">
        <v>161</v>
      </c>
      <c r="D199" s="483" t="s">
        <v>1535</v>
      </c>
      <c r="E199" s="483" t="s">
        <v>1470</v>
      </c>
      <c r="F199" s="454" t="s">
        <v>1536</v>
      </c>
      <c r="G199" s="455">
        <v>407</v>
      </c>
      <c r="H199" s="455" t="str">
        <f>VLOOKUP(G199,'PLAN CONT'!$B$7:$C$1425,2,0)</f>
        <v>Administradoras de fondos de pensiones</v>
      </c>
      <c r="I199" s="415"/>
      <c r="J199" s="414">
        <v>350</v>
      </c>
    </row>
    <row r="200" spans="1:10" s="465" customFormat="1" x14ac:dyDescent="0.2">
      <c r="A200" s="484" t="s">
        <v>239</v>
      </c>
      <c r="B200" s="452">
        <v>41141</v>
      </c>
      <c r="C200" s="485" t="s">
        <v>179</v>
      </c>
      <c r="D200" s="483" t="s">
        <v>1488</v>
      </c>
      <c r="E200" s="483" t="s">
        <v>1484</v>
      </c>
      <c r="F200" s="454" t="s">
        <v>1537</v>
      </c>
      <c r="G200" s="455">
        <v>4511</v>
      </c>
      <c r="H200" s="455" t="str">
        <f>VLOOKUP(G200,'PLAN CONT'!$B$7:$C$1425,2,0)</f>
        <v>Instituciones financieras</v>
      </c>
      <c r="I200" s="415"/>
      <c r="J200" s="414">
        <v>1100</v>
      </c>
    </row>
    <row r="201" spans="1:10" s="465" customFormat="1" x14ac:dyDescent="0.2">
      <c r="A201" s="484" t="s">
        <v>273</v>
      </c>
      <c r="B201" s="452">
        <v>41141</v>
      </c>
      <c r="C201" s="485" t="s">
        <v>179</v>
      </c>
      <c r="D201" s="483" t="s">
        <v>1538</v>
      </c>
      <c r="E201" s="483" t="s">
        <v>1484</v>
      </c>
      <c r="F201" s="454" t="s">
        <v>1537</v>
      </c>
      <c r="G201" s="455">
        <v>45511</v>
      </c>
      <c r="H201" s="455" t="str">
        <f>VLOOKUP(G201,'PLAN CONT'!$B$7:$C$1425,2,0)</f>
        <v>Instituciones financieras</v>
      </c>
      <c r="I201" s="415"/>
      <c r="J201" s="414">
        <v>100</v>
      </c>
    </row>
    <row r="202" spans="1:10" s="465" customFormat="1" ht="13.5" thickBot="1" x14ac:dyDescent="0.25">
      <c r="A202" s="484" t="s">
        <v>276</v>
      </c>
      <c r="B202" s="452">
        <v>41152</v>
      </c>
      <c r="C202" s="485" t="s">
        <v>179</v>
      </c>
      <c r="D202" s="483" t="s">
        <v>1539</v>
      </c>
      <c r="E202" s="453"/>
      <c r="F202" s="454" t="s">
        <v>1540</v>
      </c>
      <c r="G202" s="455">
        <v>4111</v>
      </c>
      <c r="H202" s="455" t="str">
        <f>VLOOKUP(G202,'PLAN CONT'!$B$7:$C$1425,2,0)</f>
        <v>Sueldos y salarios por pagar</v>
      </c>
      <c r="I202" s="416"/>
      <c r="J202" s="416">
        <v>4150</v>
      </c>
    </row>
    <row r="203" spans="1:10" s="465" customFormat="1" x14ac:dyDescent="0.2">
      <c r="A203" s="451"/>
      <c r="B203" s="462"/>
      <c r="C203" s="451"/>
      <c r="D203" s="463"/>
      <c r="E203" s="463"/>
      <c r="F203" s="463"/>
      <c r="G203" s="464"/>
      <c r="H203" s="489" t="s">
        <v>1541</v>
      </c>
      <c r="I203" s="414" t="e">
        <f>SUM(I195:I202)</f>
        <v>#REF!</v>
      </c>
      <c r="J203" s="414">
        <f>SUM(J195:J202)</f>
        <v>6650</v>
      </c>
    </row>
    <row r="204" spans="1:10" s="465" customFormat="1" x14ac:dyDescent="0.2">
      <c r="A204" s="466"/>
      <c r="B204" s="468"/>
      <c r="C204" s="466"/>
      <c r="D204" s="468"/>
      <c r="E204" s="468"/>
      <c r="F204" s="468"/>
      <c r="G204" s="469"/>
      <c r="H204" s="489" t="s">
        <v>1460</v>
      </c>
      <c r="I204" s="339"/>
      <c r="J204" s="339" t="e">
        <f>I203-J203</f>
        <v>#REF!</v>
      </c>
    </row>
    <row r="205" spans="1:10" s="465" customFormat="1" ht="15.75" thickBot="1" x14ac:dyDescent="0.25">
      <c r="F205" s="490"/>
      <c r="G205" s="491"/>
      <c r="H205" s="492" t="s">
        <v>1350</v>
      </c>
      <c r="I205" s="494" t="e">
        <f>I203+I204</f>
        <v>#REF!</v>
      </c>
      <c r="J205" s="494" t="e">
        <f>J203+J204</f>
        <v>#REF!</v>
      </c>
    </row>
    <row r="206" spans="1:10" ht="15.75" thickTop="1" x14ac:dyDescent="0.2">
      <c r="A206" s="248"/>
    </row>
    <row r="207" spans="1:10" ht="15" x14ac:dyDescent="0.2">
      <c r="A207" s="248"/>
    </row>
    <row r="208" spans="1:10" ht="15.75" x14ac:dyDescent="0.25">
      <c r="A208" s="250" t="s">
        <v>93</v>
      </c>
      <c r="B208" s="386">
        <v>41153</v>
      </c>
      <c r="C208" s="266"/>
      <c r="D208" s="266"/>
      <c r="E208" s="266"/>
      <c r="F208" s="266"/>
      <c r="G208" s="266"/>
      <c r="H208" s="266"/>
    </row>
    <row r="209" spans="1:10" ht="15.75" x14ac:dyDescent="0.25">
      <c r="A209" s="250" t="s">
        <v>94</v>
      </c>
      <c r="B209" s="360">
        <v>20337891237</v>
      </c>
      <c r="C209" s="266"/>
      <c r="D209" s="266"/>
      <c r="E209" s="266"/>
      <c r="F209" s="266"/>
      <c r="G209" s="266"/>
      <c r="H209" s="266"/>
    </row>
    <row r="210" spans="1:10" ht="15.75" x14ac:dyDescent="0.25">
      <c r="A210" s="250" t="s">
        <v>95</v>
      </c>
      <c r="B210" s="250"/>
      <c r="C210" s="266"/>
      <c r="D210" s="266"/>
      <c r="E210" s="417" t="s">
        <v>1247</v>
      </c>
      <c r="F210" s="266"/>
      <c r="G210" s="266"/>
      <c r="H210" s="266"/>
    </row>
    <row r="211" spans="1:10" ht="15.75" x14ac:dyDescent="0.25">
      <c r="A211" s="250" t="s">
        <v>1328</v>
      </c>
      <c r="B211" s="250"/>
      <c r="C211" s="266" t="s">
        <v>1484</v>
      </c>
      <c r="D211" s="266"/>
      <c r="E211" s="266"/>
      <c r="F211" s="266"/>
      <c r="G211" s="266"/>
      <c r="H211" s="266"/>
    </row>
    <row r="212" spans="1:10" ht="15.75" x14ac:dyDescent="0.25">
      <c r="A212" s="250" t="s">
        <v>1329</v>
      </c>
      <c r="B212" s="250"/>
      <c r="C212" s="266"/>
      <c r="D212" s="266" t="s">
        <v>1485</v>
      </c>
      <c r="E212" s="266"/>
      <c r="F212" s="266"/>
      <c r="G212" s="266"/>
      <c r="H212" s="266"/>
    </row>
    <row r="213" spans="1:10" ht="15" x14ac:dyDescent="0.25">
      <c r="A213" s="266"/>
      <c r="B213" s="266"/>
      <c r="C213" s="266"/>
      <c r="D213" s="266"/>
      <c r="E213" s="266"/>
      <c r="F213" s="266"/>
      <c r="G213" s="266"/>
      <c r="H213" s="266"/>
    </row>
    <row r="214" spans="1:10" ht="25.5" x14ac:dyDescent="0.2">
      <c r="A214" s="269" t="s">
        <v>1330</v>
      </c>
      <c r="B214" s="270"/>
      <c r="C214" s="256" t="s">
        <v>1331</v>
      </c>
      <c r="D214" s="256"/>
      <c r="E214" s="256"/>
      <c r="F214" s="257"/>
      <c r="G214" s="271" t="s">
        <v>1332</v>
      </c>
      <c r="H214" s="271"/>
      <c r="I214" s="272" t="s">
        <v>1333</v>
      </c>
      <c r="J214" s="272"/>
    </row>
    <row r="215" spans="1:10" ht="29.25" x14ac:dyDescent="0.2">
      <c r="A215" s="273" t="s">
        <v>1334</v>
      </c>
      <c r="B215" s="274" t="s">
        <v>1335</v>
      </c>
      <c r="C215" s="275" t="s">
        <v>1336</v>
      </c>
      <c r="D215" s="275" t="s">
        <v>1337</v>
      </c>
      <c r="E215" s="276" t="s">
        <v>1338</v>
      </c>
      <c r="F215" s="277" t="s">
        <v>1339</v>
      </c>
      <c r="G215" s="258"/>
      <c r="H215" s="258"/>
      <c r="I215" s="258"/>
      <c r="J215" s="278"/>
    </row>
    <row r="216" spans="1:10" ht="29.25" x14ac:dyDescent="0.2">
      <c r="A216" s="279" t="s">
        <v>1340</v>
      </c>
      <c r="B216" s="274" t="s">
        <v>1341</v>
      </c>
      <c r="C216" s="274" t="s">
        <v>1342</v>
      </c>
      <c r="D216" s="274" t="s">
        <v>1343</v>
      </c>
      <c r="E216" s="280" t="s">
        <v>1344</v>
      </c>
      <c r="F216" s="281" t="s">
        <v>1345</v>
      </c>
      <c r="G216" s="282" t="s">
        <v>1346</v>
      </c>
      <c r="H216" s="282" t="s">
        <v>1347</v>
      </c>
      <c r="I216" s="282" t="s">
        <v>1325</v>
      </c>
      <c r="J216" s="283" t="s">
        <v>1348</v>
      </c>
    </row>
    <row r="217" spans="1:10" ht="19.5" x14ac:dyDescent="0.2">
      <c r="A217" s="284"/>
      <c r="B217" s="285"/>
      <c r="C217" s="286"/>
      <c r="D217" s="286"/>
      <c r="E217" s="286"/>
      <c r="F217" s="287" t="s">
        <v>1349</v>
      </c>
      <c r="G217" s="288"/>
      <c r="H217" s="288"/>
      <c r="I217" s="289"/>
      <c r="J217" s="290"/>
    </row>
    <row r="218" spans="1:10" x14ac:dyDescent="0.2">
      <c r="A218" s="389"/>
      <c r="B218" s="285"/>
      <c r="C218" s="495"/>
      <c r="D218" s="286" t="s">
        <v>431</v>
      </c>
      <c r="E218" s="286"/>
      <c r="F218" s="287"/>
      <c r="G218" s="410"/>
      <c r="H218" s="288" t="e">
        <f>VLOOKUP(G218,'PLAN CONT'!$B$7:$C$1425,2,0)</f>
        <v>#N/A</v>
      </c>
      <c r="I218" s="409" t="e">
        <f>J204</f>
        <v>#REF!</v>
      </c>
      <c r="J218" s="412">
        <f>I204</f>
        <v>0</v>
      </c>
    </row>
    <row r="219" spans="1:10" x14ac:dyDescent="0.2">
      <c r="A219" s="389" t="s">
        <v>223</v>
      </c>
      <c r="B219" s="285">
        <v>41167</v>
      </c>
      <c r="C219" s="495" t="s">
        <v>161</v>
      </c>
      <c r="D219" s="286" t="s">
        <v>1542</v>
      </c>
      <c r="E219" s="286" t="s">
        <v>1470</v>
      </c>
      <c r="F219" s="287" t="s">
        <v>1543</v>
      </c>
      <c r="G219" s="410">
        <v>40173</v>
      </c>
      <c r="H219" s="288" t="str">
        <f>VLOOKUP(G219,'PLAN CONT'!$B$7:$C$1425,2,0)</f>
        <v>Renta de quinta categoría</v>
      </c>
      <c r="I219" s="415"/>
      <c r="J219" s="414">
        <v>200</v>
      </c>
    </row>
    <row r="220" spans="1:10" x14ac:dyDescent="0.2">
      <c r="A220" s="389" t="s">
        <v>228</v>
      </c>
      <c r="B220" s="285">
        <v>41167</v>
      </c>
      <c r="C220" s="495" t="s">
        <v>161</v>
      </c>
      <c r="D220" s="286" t="s">
        <v>1542</v>
      </c>
      <c r="E220" s="286" t="s">
        <v>1470</v>
      </c>
      <c r="F220" s="287" t="s">
        <v>1543</v>
      </c>
      <c r="G220" s="410">
        <v>4031</v>
      </c>
      <c r="H220" s="288" t="str">
        <f>VLOOKUP(G220,'PLAN CONT'!$B$7:$C$1425,2,0)</f>
        <v>ESSALUD</v>
      </c>
      <c r="I220" s="415"/>
      <c r="J220" s="414">
        <v>450</v>
      </c>
    </row>
    <row r="221" spans="1:10" x14ac:dyDescent="0.2">
      <c r="A221" s="389" t="s">
        <v>233</v>
      </c>
      <c r="B221" s="285">
        <v>41167</v>
      </c>
      <c r="C221" s="495" t="s">
        <v>161</v>
      </c>
      <c r="D221" s="286" t="s">
        <v>1542</v>
      </c>
      <c r="E221" s="286" t="s">
        <v>1470</v>
      </c>
      <c r="F221" s="287" t="s">
        <v>1543</v>
      </c>
      <c r="G221" s="410">
        <v>4032</v>
      </c>
      <c r="H221" s="288" t="str">
        <f>VLOOKUP(G221,'PLAN CONT'!$B$7:$C$1425,2,0)</f>
        <v>ONP</v>
      </c>
      <c r="I221" s="415"/>
      <c r="J221" s="414">
        <v>300</v>
      </c>
    </row>
    <row r="222" spans="1:10" x14ac:dyDescent="0.2">
      <c r="A222" s="389" t="s">
        <v>236</v>
      </c>
      <c r="B222" s="285">
        <v>41167</v>
      </c>
      <c r="C222" s="495" t="s">
        <v>161</v>
      </c>
      <c r="D222" s="286" t="s">
        <v>1542</v>
      </c>
      <c r="E222" s="286" t="s">
        <v>1470</v>
      </c>
      <c r="F222" s="287" t="s">
        <v>1543</v>
      </c>
      <c r="G222" s="410">
        <v>407</v>
      </c>
      <c r="H222" s="288" t="str">
        <f>VLOOKUP(G222,'PLAN CONT'!$B$7:$C$1425,2,0)</f>
        <v>Administradoras de fondos de pensiones</v>
      </c>
      <c r="I222" s="415"/>
      <c r="J222" s="414">
        <v>350</v>
      </c>
    </row>
    <row r="223" spans="1:10" x14ac:dyDescent="0.2">
      <c r="A223" s="389" t="s">
        <v>239</v>
      </c>
      <c r="B223" s="285">
        <v>41172</v>
      </c>
      <c r="C223" s="495" t="s">
        <v>179</v>
      </c>
      <c r="D223" s="286" t="s">
        <v>1477</v>
      </c>
      <c r="E223" s="286" t="s">
        <v>1484</v>
      </c>
      <c r="F223" s="287" t="s">
        <v>1544</v>
      </c>
      <c r="G223" s="410">
        <v>4511</v>
      </c>
      <c r="H223" s="288" t="str">
        <f>VLOOKUP(G223,'PLAN CONT'!$B$7:$C$1425,2,0)</f>
        <v>Instituciones financieras</v>
      </c>
      <c r="I223" s="415"/>
      <c r="J223" s="414">
        <v>1110</v>
      </c>
    </row>
    <row r="224" spans="1:10" x14ac:dyDescent="0.2">
      <c r="A224" s="389" t="s">
        <v>273</v>
      </c>
      <c r="B224" s="285">
        <v>41172</v>
      </c>
      <c r="C224" s="495" t="s">
        <v>179</v>
      </c>
      <c r="D224" s="286" t="s">
        <v>1498</v>
      </c>
      <c r="E224" s="286" t="s">
        <v>1484</v>
      </c>
      <c r="F224" s="287" t="s">
        <v>1544</v>
      </c>
      <c r="G224" s="410">
        <v>45511</v>
      </c>
      <c r="H224" s="288" t="str">
        <f>VLOOKUP(G224,'PLAN CONT'!$B$7:$C$1425,2,0)</f>
        <v>Instituciones financieras</v>
      </c>
      <c r="I224" s="415"/>
      <c r="J224" s="414">
        <v>90</v>
      </c>
    </row>
    <row r="225" spans="1:10" x14ac:dyDescent="0.2">
      <c r="A225" s="389" t="s">
        <v>276</v>
      </c>
      <c r="B225" s="285">
        <v>41174</v>
      </c>
      <c r="C225" s="495" t="s">
        <v>179</v>
      </c>
      <c r="D225" s="286" t="s">
        <v>1546</v>
      </c>
      <c r="E225" s="286" t="e">
        <f>'COMPRA '!#REF!</f>
        <v>#REF!</v>
      </c>
      <c r="F225" s="287" t="s">
        <v>1545</v>
      </c>
      <c r="G225" s="410">
        <v>469</v>
      </c>
      <c r="H225" s="288" t="str">
        <f>VLOOKUP(G225,'PLAN CONT'!$B$7:$C$1425,2,0)</f>
        <v>Otras cuentas por pagar diversas</v>
      </c>
      <c r="I225" s="415"/>
      <c r="J225" s="414">
        <v>1190</v>
      </c>
    </row>
    <row r="226" spans="1:10" s="22" customFormat="1" ht="13.5" thickBot="1" x14ac:dyDescent="0.25">
      <c r="A226" s="389" t="s">
        <v>280</v>
      </c>
      <c r="B226" s="284">
        <v>41182</v>
      </c>
      <c r="C226" s="389" t="s">
        <v>179</v>
      </c>
      <c r="D226" s="497" t="s">
        <v>1547</v>
      </c>
      <c r="E226" s="497"/>
      <c r="F226" s="497" t="s">
        <v>1548</v>
      </c>
      <c r="G226" s="498">
        <v>4111</v>
      </c>
      <c r="H226" s="288" t="str">
        <f>VLOOKUP(G226,'PLAN CONT'!$B$7:$C$1425,2,0)</f>
        <v>Sueldos y salarios por pagar</v>
      </c>
      <c r="I226" s="499"/>
      <c r="J226" s="416">
        <v>4150</v>
      </c>
    </row>
    <row r="227" spans="1:10" x14ac:dyDescent="0.2">
      <c r="A227" s="387"/>
      <c r="B227" s="39"/>
      <c r="C227" s="387"/>
      <c r="D227" s="39"/>
      <c r="E227" s="39"/>
      <c r="F227" s="39"/>
      <c r="G227" s="411"/>
      <c r="H227" s="288" t="s">
        <v>1459</v>
      </c>
      <c r="I227" s="500" t="e">
        <f>SUM(I218:I226)</f>
        <v>#REF!</v>
      </c>
      <c r="J227" s="496">
        <f>SUM(J218:J226)</f>
        <v>7840</v>
      </c>
    </row>
    <row r="228" spans="1:10" x14ac:dyDescent="0.2">
      <c r="A228" s="387"/>
      <c r="B228" s="39"/>
      <c r="C228" s="387"/>
      <c r="D228" s="39"/>
      <c r="E228" s="39"/>
      <c r="F228" s="39"/>
      <c r="G228" s="411"/>
      <c r="H228" s="288" t="s">
        <v>1460</v>
      </c>
      <c r="I228" s="330">
        <v>0</v>
      </c>
      <c r="J228" s="330" t="e">
        <f>I227-J227</f>
        <v>#REF!</v>
      </c>
    </row>
    <row r="229" spans="1:10" ht="16.5" thickBot="1" x14ac:dyDescent="0.3">
      <c r="F229" s="249"/>
      <c r="H229" s="254" t="s">
        <v>1350</v>
      </c>
      <c r="I229" s="388" t="e">
        <f>I227+I228</f>
        <v>#REF!</v>
      </c>
      <c r="J229" s="388" t="e">
        <f>J227+J228</f>
        <v>#REF!</v>
      </c>
    </row>
    <row r="230" spans="1:10" ht="15.75" thickTop="1" x14ac:dyDescent="0.2">
      <c r="A230" s="248"/>
    </row>
    <row r="231" spans="1:10" ht="15" x14ac:dyDescent="0.2">
      <c r="A231" s="248"/>
    </row>
    <row r="232" spans="1:10" ht="15.75" x14ac:dyDescent="0.25">
      <c r="A232" s="250" t="s">
        <v>93</v>
      </c>
      <c r="B232" s="386">
        <v>41183</v>
      </c>
      <c r="C232" s="266"/>
      <c r="D232" s="266"/>
      <c r="E232" s="266"/>
      <c r="F232" s="266"/>
      <c r="G232" s="266"/>
      <c r="H232" s="266"/>
    </row>
    <row r="233" spans="1:10" ht="15.75" x14ac:dyDescent="0.25">
      <c r="A233" s="250" t="s">
        <v>94</v>
      </c>
      <c r="B233" s="360">
        <v>20337891237</v>
      </c>
      <c r="C233" s="266"/>
      <c r="D233" s="266"/>
      <c r="E233" s="266"/>
      <c r="F233" s="266"/>
      <c r="G233" s="266"/>
      <c r="H233" s="266"/>
    </row>
    <row r="234" spans="1:10" ht="15.75" x14ac:dyDescent="0.25">
      <c r="A234" s="250" t="s">
        <v>95</v>
      </c>
      <c r="B234" s="250"/>
      <c r="C234" s="266"/>
      <c r="D234" s="266"/>
      <c r="E234" s="417" t="s">
        <v>1247</v>
      </c>
      <c r="F234" s="266"/>
      <c r="G234" s="266"/>
      <c r="H234" s="266"/>
    </row>
    <row r="235" spans="1:10" ht="15.75" x14ac:dyDescent="0.25">
      <c r="A235" s="250" t="s">
        <v>1328</v>
      </c>
      <c r="B235" s="250"/>
      <c r="C235" s="266" t="s">
        <v>1484</v>
      </c>
      <c r="D235" s="266"/>
      <c r="E235" s="266"/>
      <c r="F235" s="266"/>
      <c r="G235" s="266"/>
      <c r="H235" s="266"/>
    </row>
    <row r="236" spans="1:10" ht="15.75" x14ac:dyDescent="0.25">
      <c r="A236" s="250" t="s">
        <v>1329</v>
      </c>
      <c r="B236" s="250"/>
      <c r="C236" s="266"/>
      <c r="D236" s="266" t="s">
        <v>1485</v>
      </c>
      <c r="E236" s="266"/>
      <c r="F236" s="266"/>
      <c r="G236" s="266"/>
      <c r="H236" s="266"/>
    </row>
    <row r="237" spans="1:10" ht="15" x14ac:dyDescent="0.25">
      <c r="A237" s="266"/>
      <c r="B237" s="266"/>
      <c r="C237" s="266"/>
      <c r="D237" s="266"/>
      <c r="E237" s="266"/>
      <c r="F237" s="266"/>
      <c r="G237" s="266"/>
      <c r="H237" s="266"/>
    </row>
    <row r="238" spans="1:10" ht="25.5" x14ac:dyDescent="0.2">
      <c r="A238" s="269" t="s">
        <v>1330</v>
      </c>
      <c r="B238" s="270"/>
      <c r="C238" s="256" t="s">
        <v>1331</v>
      </c>
      <c r="D238" s="256"/>
      <c r="E238" s="256"/>
      <c r="F238" s="257"/>
      <c r="G238" s="271" t="s">
        <v>1332</v>
      </c>
      <c r="H238" s="271"/>
      <c r="I238" s="272" t="s">
        <v>1333</v>
      </c>
      <c r="J238" s="272"/>
    </row>
    <row r="239" spans="1:10" ht="29.25" x14ac:dyDescent="0.2">
      <c r="A239" s="273" t="s">
        <v>1334</v>
      </c>
      <c r="B239" s="274" t="s">
        <v>1335</v>
      </c>
      <c r="C239" s="275" t="s">
        <v>1336</v>
      </c>
      <c r="D239" s="275" t="s">
        <v>1337</v>
      </c>
      <c r="E239" s="276" t="s">
        <v>1338</v>
      </c>
      <c r="F239" s="277" t="s">
        <v>1339</v>
      </c>
      <c r="G239" s="258"/>
      <c r="H239" s="258"/>
      <c r="I239" s="258"/>
      <c r="J239" s="278"/>
    </row>
    <row r="240" spans="1:10" ht="29.25" x14ac:dyDescent="0.2">
      <c r="A240" s="279" t="s">
        <v>1340</v>
      </c>
      <c r="B240" s="274" t="s">
        <v>1341</v>
      </c>
      <c r="C240" s="274" t="s">
        <v>1342</v>
      </c>
      <c r="D240" s="274" t="s">
        <v>1343</v>
      </c>
      <c r="E240" s="280" t="s">
        <v>1344</v>
      </c>
      <c r="F240" s="281" t="s">
        <v>1345</v>
      </c>
      <c r="G240" s="282" t="s">
        <v>1346</v>
      </c>
      <c r="H240" s="282" t="s">
        <v>1347</v>
      </c>
      <c r="I240" s="282" t="s">
        <v>1325</v>
      </c>
      <c r="J240" s="283" t="s">
        <v>1348</v>
      </c>
    </row>
    <row r="241" spans="1:10" ht="19.5" x14ac:dyDescent="0.2">
      <c r="A241" s="284"/>
      <c r="B241" s="285"/>
      <c r="C241" s="286"/>
      <c r="D241" s="286"/>
      <c r="E241" s="286"/>
      <c r="F241" s="287" t="s">
        <v>1349</v>
      </c>
      <c r="G241" s="288"/>
      <c r="H241" s="288"/>
      <c r="I241" s="289"/>
      <c r="J241" s="290"/>
    </row>
    <row r="242" spans="1:10" x14ac:dyDescent="0.2">
      <c r="A242" s="389"/>
      <c r="B242" s="285"/>
      <c r="C242" s="495"/>
      <c r="D242" s="286" t="s">
        <v>431</v>
      </c>
      <c r="E242" s="286"/>
      <c r="F242" s="287"/>
      <c r="G242" s="410"/>
      <c r="H242" s="288" t="e">
        <f>VLOOKUP(G242,'PLAN CONT'!$B$7:$C$1425,2,0)</f>
        <v>#N/A</v>
      </c>
      <c r="I242" s="415" t="e">
        <f>J228</f>
        <v>#REF!</v>
      </c>
      <c r="J242" s="414">
        <v>0</v>
      </c>
    </row>
    <row r="243" spans="1:10" x14ac:dyDescent="0.2">
      <c r="A243" s="389" t="s">
        <v>223</v>
      </c>
      <c r="B243" s="285">
        <v>41194</v>
      </c>
      <c r="C243" s="495" t="s">
        <v>156</v>
      </c>
      <c r="D243" s="286" t="s">
        <v>1549</v>
      </c>
      <c r="E243" s="286" t="s">
        <v>1550</v>
      </c>
      <c r="F243" s="287" t="s">
        <v>1551</v>
      </c>
      <c r="G243" s="410">
        <v>1011</v>
      </c>
      <c r="H243" s="288" t="str">
        <f>VLOOKUP(G243,'PLAN CONT'!$B$3:$C$1425,2,0)</f>
        <v xml:space="preserve">EFECTIVO </v>
      </c>
      <c r="I243" s="415" t="e">
        <f>EFECT!#REF!</f>
        <v>#REF!</v>
      </c>
      <c r="J243" s="414"/>
    </row>
    <row r="244" spans="1:10" x14ac:dyDescent="0.2">
      <c r="A244" s="389" t="s">
        <v>228</v>
      </c>
      <c r="B244" s="285">
        <v>41197</v>
      </c>
      <c r="C244" s="495" t="s">
        <v>161</v>
      </c>
      <c r="D244" s="286" t="s">
        <v>1552</v>
      </c>
      <c r="E244" s="286" t="s">
        <v>1470</v>
      </c>
      <c r="F244" s="287" t="s">
        <v>1553</v>
      </c>
      <c r="G244" s="410">
        <v>40173</v>
      </c>
      <c r="H244" s="288" t="str">
        <f>VLOOKUP(G244,'PLAN CONT'!$B$3:$C$1425,2,0)</f>
        <v>Renta de quinta categoría</v>
      </c>
      <c r="I244" s="415"/>
      <c r="J244" s="414">
        <v>200</v>
      </c>
    </row>
    <row r="245" spans="1:10" x14ac:dyDescent="0.2">
      <c r="A245" s="389" t="s">
        <v>233</v>
      </c>
      <c r="B245" s="285">
        <v>41197</v>
      </c>
      <c r="C245" s="495" t="s">
        <v>161</v>
      </c>
      <c r="D245" s="286" t="s">
        <v>1552</v>
      </c>
      <c r="E245" s="286" t="s">
        <v>1470</v>
      </c>
      <c r="F245" s="287" t="s">
        <v>1553</v>
      </c>
      <c r="G245" s="410">
        <v>4031</v>
      </c>
      <c r="H245" s="288" t="str">
        <f>VLOOKUP(G245,'PLAN CONT'!$B$3:$C$1425,2,0)</f>
        <v>ESSALUD</v>
      </c>
      <c r="I245" s="415"/>
      <c r="J245" s="414">
        <v>450</v>
      </c>
    </row>
    <row r="246" spans="1:10" x14ac:dyDescent="0.2">
      <c r="A246" s="389" t="s">
        <v>236</v>
      </c>
      <c r="B246" s="285">
        <v>41197</v>
      </c>
      <c r="C246" s="495" t="s">
        <v>161</v>
      </c>
      <c r="D246" s="286" t="s">
        <v>1552</v>
      </c>
      <c r="E246" s="286" t="s">
        <v>1470</v>
      </c>
      <c r="F246" s="287" t="s">
        <v>1553</v>
      </c>
      <c r="G246" s="410">
        <v>4032</v>
      </c>
      <c r="H246" s="288" t="str">
        <f>VLOOKUP(G246,'PLAN CONT'!$B$3:$C$1425,2,0)</f>
        <v>ONP</v>
      </c>
      <c r="I246" s="415"/>
      <c r="J246" s="414">
        <v>300</v>
      </c>
    </row>
    <row r="247" spans="1:10" x14ac:dyDescent="0.2">
      <c r="A247" s="389" t="s">
        <v>239</v>
      </c>
      <c r="B247" s="285">
        <v>41197</v>
      </c>
      <c r="C247" s="495" t="s">
        <v>161</v>
      </c>
      <c r="D247" s="286" t="s">
        <v>1552</v>
      </c>
      <c r="E247" s="286" t="s">
        <v>1470</v>
      </c>
      <c r="F247" s="287" t="s">
        <v>1553</v>
      </c>
      <c r="G247" s="410">
        <v>407</v>
      </c>
      <c r="H247" s="288" t="str">
        <f>VLOOKUP(G247,'PLAN CONT'!$B$3:$C$1425,2,0)</f>
        <v>Administradoras de fondos de pensiones</v>
      </c>
      <c r="I247" s="415"/>
      <c r="J247" s="414">
        <v>350</v>
      </c>
    </row>
    <row r="248" spans="1:10" x14ac:dyDescent="0.2">
      <c r="A248" s="389" t="s">
        <v>273</v>
      </c>
      <c r="B248" s="285">
        <v>41198</v>
      </c>
      <c r="C248" s="495" t="s">
        <v>161</v>
      </c>
      <c r="D248" s="286" t="s">
        <v>1554</v>
      </c>
      <c r="E248" s="286" t="s">
        <v>1470</v>
      </c>
      <c r="F248" s="287" t="s">
        <v>1555</v>
      </c>
      <c r="G248" s="410">
        <v>4091</v>
      </c>
      <c r="H248" s="288" t="str">
        <f>VLOOKUP(G248,'PLAN CONT'!$B$3:$C$1425,2,0)</f>
        <v>Multas</v>
      </c>
      <c r="I248" s="415"/>
      <c r="J248" s="414">
        <v>580</v>
      </c>
    </row>
    <row r="249" spans="1:10" x14ac:dyDescent="0.2">
      <c r="A249" s="389" t="s">
        <v>276</v>
      </c>
      <c r="B249" s="285">
        <v>41202</v>
      </c>
      <c r="C249" s="495" t="s">
        <v>179</v>
      </c>
      <c r="D249" s="286" t="s">
        <v>1477</v>
      </c>
      <c r="E249" s="286" t="s">
        <v>1484</v>
      </c>
      <c r="F249" s="287" t="s">
        <v>1556</v>
      </c>
      <c r="G249" s="410">
        <v>4511</v>
      </c>
      <c r="H249" s="288" t="str">
        <f>VLOOKUP(G249,'PLAN CONT'!$B$3:$C$1425,2,0)</f>
        <v>Instituciones financieras</v>
      </c>
      <c r="I249" s="415"/>
      <c r="J249" s="414">
        <v>1120</v>
      </c>
    </row>
    <row r="250" spans="1:10" s="22" customFormat="1" x14ac:dyDescent="0.2">
      <c r="A250" s="389" t="s">
        <v>280</v>
      </c>
      <c r="B250" s="284">
        <v>41202</v>
      </c>
      <c r="C250" s="389" t="s">
        <v>179</v>
      </c>
      <c r="D250" s="497" t="s">
        <v>1498</v>
      </c>
      <c r="E250" s="497" t="s">
        <v>1484</v>
      </c>
      <c r="F250" s="497" t="s">
        <v>1556</v>
      </c>
      <c r="G250" s="498">
        <v>45511</v>
      </c>
      <c r="H250" s="288" t="str">
        <f>VLOOKUP(G250,'PLAN CONT'!$B$3:$C$1425,2,0)</f>
        <v>Instituciones financieras</v>
      </c>
      <c r="I250" s="414"/>
      <c r="J250" s="414">
        <v>80</v>
      </c>
    </row>
    <row r="251" spans="1:10" s="22" customFormat="1" ht="13.5" thickBot="1" x14ac:dyDescent="0.25">
      <c r="A251" s="389" t="s">
        <v>283</v>
      </c>
      <c r="B251" s="284">
        <v>41213</v>
      </c>
      <c r="C251" s="389" t="s">
        <v>179</v>
      </c>
      <c r="D251" s="497" t="s">
        <v>1557</v>
      </c>
      <c r="E251" s="497"/>
      <c r="F251" s="497" t="s">
        <v>1558</v>
      </c>
      <c r="G251" s="498">
        <v>4111</v>
      </c>
      <c r="H251" s="288" t="str">
        <f>VLOOKUP(G251,'PLAN CONT'!$B$3:$C$1425,2,0)</f>
        <v>Sueldos y salarios por pagar</v>
      </c>
      <c r="I251" s="416"/>
      <c r="J251" s="499">
        <v>4150</v>
      </c>
    </row>
    <row r="252" spans="1:10" x14ac:dyDescent="0.2">
      <c r="A252" s="387"/>
      <c r="B252" s="39"/>
      <c r="C252" s="387"/>
      <c r="D252" s="39"/>
      <c r="E252" s="39"/>
      <c r="F252" s="39"/>
      <c r="G252" s="501"/>
      <c r="H252" s="288" t="s">
        <v>102</v>
      </c>
      <c r="I252" s="496" t="e">
        <f>SUM(I242:I251)</f>
        <v>#REF!</v>
      </c>
      <c r="J252" s="500">
        <f>SUM(J242:J251)</f>
        <v>7230</v>
      </c>
    </row>
    <row r="253" spans="1:10" x14ac:dyDescent="0.2">
      <c r="A253" s="387"/>
      <c r="B253" s="39"/>
      <c r="C253" s="387"/>
      <c r="D253" s="39"/>
      <c r="E253" s="39"/>
      <c r="F253" s="39"/>
      <c r="G253" s="501"/>
      <c r="H253" s="288" t="s">
        <v>1460</v>
      </c>
      <c r="I253" s="330">
        <v>0</v>
      </c>
      <c r="J253" s="330" t="e">
        <f>I252-J252</f>
        <v>#REF!</v>
      </c>
    </row>
    <row r="254" spans="1:10" ht="16.5" thickBot="1" x14ac:dyDescent="0.3">
      <c r="F254" s="249"/>
      <c r="H254" s="254" t="s">
        <v>1350</v>
      </c>
      <c r="I254" s="388" t="e">
        <f>I252+I253</f>
        <v>#REF!</v>
      </c>
      <c r="J254" s="388" t="e">
        <f>J252+J253</f>
        <v>#REF!</v>
      </c>
    </row>
    <row r="255" spans="1:10" ht="15.75" thickTop="1" x14ac:dyDescent="0.2">
      <c r="A255" s="248"/>
    </row>
    <row r="256" spans="1:10" ht="15" x14ac:dyDescent="0.2">
      <c r="A256" s="248"/>
    </row>
    <row r="257" spans="1:10" ht="15.75" x14ac:dyDescent="0.25">
      <c r="A257" s="250" t="s">
        <v>93</v>
      </c>
      <c r="B257" s="386">
        <v>41214</v>
      </c>
      <c r="C257" s="266"/>
      <c r="D257" s="266"/>
      <c r="E257" s="266"/>
      <c r="F257" s="266"/>
      <c r="G257" s="266"/>
      <c r="H257" s="266"/>
    </row>
    <row r="258" spans="1:10" ht="15.75" x14ac:dyDescent="0.25">
      <c r="A258" s="250" t="s">
        <v>94</v>
      </c>
      <c r="B258" s="360">
        <v>20337891237</v>
      </c>
      <c r="C258" s="266"/>
      <c r="D258" s="266"/>
      <c r="E258" s="266"/>
      <c r="F258" s="266"/>
      <c r="G258" s="266"/>
      <c r="H258" s="266"/>
    </row>
    <row r="259" spans="1:10" ht="15.75" x14ac:dyDescent="0.25">
      <c r="A259" s="250" t="s">
        <v>95</v>
      </c>
      <c r="B259" s="250"/>
      <c r="C259" s="266"/>
      <c r="D259" s="266"/>
      <c r="E259" s="417" t="s">
        <v>1247</v>
      </c>
      <c r="F259" s="266"/>
      <c r="G259" s="266"/>
      <c r="H259" s="266"/>
    </row>
    <row r="260" spans="1:10" ht="15.75" x14ac:dyDescent="0.25">
      <c r="A260" s="250" t="s">
        <v>1328</v>
      </c>
      <c r="B260" s="250"/>
      <c r="C260" s="266" t="s">
        <v>1484</v>
      </c>
      <c r="D260" s="266"/>
      <c r="E260" s="266"/>
      <c r="F260" s="266"/>
      <c r="G260" s="266"/>
      <c r="H260" s="266"/>
    </row>
    <row r="261" spans="1:10" ht="15.75" x14ac:dyDescent="0.25">
      <c r="A261" s="250" t="s">
        <v>1329</v>
      </c>
      <c r="B261" s="250"/>
      <c r="C261" s="266"/>
      <c r="D261" s="266" t="s">
        <v>1485</v>
      </c>
      <c r="E261" s="266"/>
      <c r="F261" s="266"/>
      <c r="G261" s="266"/>
      <c r="H261" s="266"/>
    </row>
    <row r="262" spans="1:10" ht="15" x14ac:dyDescent="0.25">
      <c r="A262" s="266"/>
      <c r="B262" s="266"/>
      <c r="C262" s="266"/>
      <c r="D262" s="266"/>
      <c r="E262" s="266"/>
      <c r="F262" s="266"/>
      <c r="G262" s="266"/>
      <c r="H262" s="266"/>
    </row>
    <row r="263" spans="1:10" ht="25.5" x14ac:dyDescent="0.2">
      <c r="A263" s="269" t="s">
        <v>1330</v>
      </c>
      <c r="B263" s="270"/>
      <c r="C263" s="256" t="s">
        <v>1331</v>
      </c>
      <c r="D263" s="256"/>
      <c r="E263" s="256"/>
      <c r="F263" s="257"/>
      <c r="G263" s="271" t="s">
        <v>1332</v>
      </c>
      <c r="H263" s="271"/>
      <c r="I263" s="272" t="s">
        <v>1333</v>
      </c>
      <c r="J263" s="272"/>
    </row>
    <row r="264" spans="1:10" ht="29.25" x14ac:dyDescent="0.2">
      <c r="A264" s="273" t="s">
        <v>1334</v>
      </c>
      <c r="B264" s="274" t="s">
        <v>1335</v>
      </c>
      <c r="C264" s="275" t="s">
        <v>1336</v>
      </c>
      <c r="D264" s="275" t="s">
        <v>1337</v>
      </c>
      <c r="E264" s="276" t="s">
        <v>1338</v>
      </c>
      <c r="F264" s="277" t="s">
        <v>1339</v>
      </c>
      <c r="G264" s="258"/>
      <c r="H264" s="258"/>
      <c r="I264" s="258"/>
      <c r="J264" s="278"/>
    </row>
    <row r="265" spans="1:10" ht="29.25" x14ac:dyDescent="0.2">
      <c r="A265" s="279" t="s">
        <v>1340</v>
      </c>
      <c r="B265" s="274" t="s">
        <v>1341</v>
      </c>
      <c r="C265" s="274" t="s">
        <v>1342</v>
      </c>
      <c r="D265" s="274" t="s">
        <v>1343</v>
      </c>
      <c r="E265" s="280" t="s">
        <v>1344</v>
      </c>
      <c r="F265" s="281" t="s">
        <v>1345</v>
      </c>
      <c r="G265" s="282" t="s">
        <v>1346</v>
      </c>
      <c r="H265" s="282" t="s">
        <v>1347</v>
      </c>
      <c r="I265" s="282" t="s">
        <v>1325</v>
      </c>
      <c r="J265" s="283" t="s">
        <v>1348</v>
      </c>
    </row>
    <row r="266" spans="1:10" ht="19.5" x14ac:dyDescent="0.2">
      <c r="A266" s="284"/>
      <c r="B266" s="285"/>
      <c r="C266" s="286"/>
      <c r="D266" s="286"/>
      <c r="E266" s="286"/>
      <c r="F266" s="287" t="s">
        <v>1349</v>
      </c>
      <c r="G266" s="288"/>
      <c r="H266" s="288"/>
      <c r="I266" s="289"/>
      <c r="J266" s="290"/>
    </row>
    <row r="267" spans="1:10" x14ac:dyDescent="0.2">
      <c r="A267" s="389"/>
      <c r="B267" s="285"/>
      <c r="C267" s="286"/>
      <c r="D267" s="286" t="s">
        <v>431</v>
      </c>
      <c r="E267" s="286"/>
      <c r="F267" s="287"/>
      <c r="G267" s="410"/>
      <c r="H267" s="288" t="e">
        <f>VLOOKUP(G267,'PLAN CONT'!$B$3:$C$1425,2,0)</f>
        <v>#N/A</v>
      </c>
      <c r="I267" s="409" t="e">
        <f>J253</f>
        <v>#REF!</v>
      </c>
      <c r="J267" s="412">
        <f>I253</f>
        <v>0</v>
      </c>
    </row>
    <row r="268" spans="1:10" x14ac:dyDescent="0.2">
      <c r="A268" s="389" t="s">
        <v>223</v>
      </c>
      <c r="B268" s="285">
        <v>41223</v>
      </c>
      <c r="C268" s="495" t="s">
        <v>179</v>
      </c>
      <c r="D268" s="286" t="s">
        <v>1561</v>
      </c>
      <c r="E268" s="286" t="s">
        <v>1559</v>
      </c>
      <c r="F268" s="287" t="s">
        <v>1560</v>
      </c>
      <c r="G268" s="410">
        <v>4212</v>
      </c>
      <c r="H268" s="288" t="str">
        <f>VLOOKUP(G268,'PLAN CONT'!$B$3:$C$1425,2,0)</f>
        <v>Emitidas</v>
      </c>
      <c r="I268" s="415"/>
      <c r="J268" s="414">
        <f>26000*18%+26000</f>
        <v>30680</v>
      </c>
    </row>
    <row r="269" spans="1:10" x14ac:dyDescent="0.2">
      <c r="A269" s="389" t="s">
        <v>228</v>
      </c>
      <c r="B269" s="285">
        <v>41228</v>
      </c>
      <c r="C269" s="495" t="s">
        <v>156</v>
      </c>
      <c r="D269" s="286" t="s">
        <v>1562</v>
      </c>
      <c r="E269" s="286"/>
      <c r="F269" s="287" t="s">
        <v>1563</v>
      </c>
      <c r="G269" s="410">
        <v>4151</v>
      </c>
      <c r="H269" s="288" t="str">
        <f>VLOOKUP(G269,'PLAN CONT'!$B$3:$C$1425,2,0)</f>
        <v>Compensación por tiempo de servicios</v>
      </c>
      <c r="I269" s="415"/>
      <c r="J269" s="414">
        <v>2916.66</v>
      </c>
    </row>
    <row r="270" spans="1:10" x14ac:dyDescent="0.2">
      <c r="A270" s="389" t="s">
        <v>233</v>
      </c>
      <c r="B270" s="285">
        <v>41231</v>
      </c>
      <c r="C270" s="495" t="s">
        <v>161</v>
      </c>
      <c r="D270" s="286" t="s">
        <v>1552</v>
      </c>
      <c r="E270" s="286" t="s">
        <v>1470</v>
      </c>
      <c r="F270" s="287" t="s">
        <v>1564</v>
      </c>
      <c r="G270" s="410">
        <v>4011</v>
      </c>
      <c r="H270" s="288" t="str">
        <f>VLOOKUP(G270,'PLAN CONT'!$B$3:$C$1425,2,0)</f>
        <v>Impuesto general a las ventas</v>
      </c>
      <c r="I270" s="415"/>
      <c r="J270" s="414">
        <v>6660</v>
      </c>
    </row>
    <row r="271" spans="1:10" x14ac:dyDescent="0.2">
      <c r="A271" s="389" t="s">
        <v>236</v>
      </c>
      <c r="B271" s="285">
        <v>41231</v>
      </c>
      <c r="C271" s="495" t="s">
        <v>161</v>
      </c>
      <c r="D271" s="286" t="s">
        <v>1552</v>
      </c>
      <c r="E271" s="286" t="s">
        <v>1470</v>
      </c>
      <c r="F271" s="287" t="s">
        <v>1564</v>
      </c>
      <c r="G271" s="410">
        <v>4017</v>
      </c>
      <c r="H271" s="288" t="str">
        <f>VLOOKUP(G271,'PLAN CONT'!$B$3:$C$1425,2,0)</f>
        <v>Impuesto a la renta</v>
      </c>
      <c r="I271" s="415"/>
      <c r="J271" s="414">
        <v>600</v>
      </c>
    </row>
    <row r="272" spans="1:10" x14ac:dyDescent="0.2">
      <c r="A272" s="389" t="s">
        <v>239</v>
      </c>
      <c r="B272" s="285">
        <v>41231</v>
      </c>
      <c r="C272" s="495" t="s">
        <v>161</v>
      </c>
      <c r="D272" s="286" t="s">
        <v>1552</v>
      </c>
      <c r="E272" s="286" t="s">
        <v>1470</v>
      </c>
      <c r="F272" s="287" t="s">
        <v>1564</v>
      </c>
      <c r="G272" s="410">
        <v>40173</v>
      </c>
      <c r="H272" s="288" t="str">
        <f>VLOOKUP(G272,'PLAN CONT'!$B$3:$C$1425,2,0)</f>
        <v>Renta de quinta categoría</v>
      </c>
      <c r="I272" s="415"/>
      <c r="J272" s="414">
        <v>200</v>
      </c>
    </row>
    <row r="273" spans="1:10" x14ac:dyDescent="0.2">
      <c r="A273" s="389" t="s">
        <v>273</v>
      </c>
      <c r="B273" s="285">
        <v>41231</v>
      </c>
      <c r="C273" s="495" t="s">
        <v>161</v>
      </c>
      <c r="D273" s="286" t="s">
        <v>1552</v>
      </c>
      <c r="E273" s="286" t="s">
        <v>1470</v>
      </c>
      <c r="F273" s="287" t="s">
        <v>1564</v>
      </c>
      <c r="G273" s="410">
        <v>4031</v>
      </c>
      <c r="H273" s="288" t="str">
        <f>VLOOKUP(G273,'PLAN CONT'!$B$3:$C$1425,2,0)</f>
        <v>ESSALUD</v>
      </c>
      <c r="I273" s="415"/>
      <c r="J273" s="414">
        <v>450</v>
      </c>
    </row>
    <row r="274" spans="1:10" x14ac:dyDescent="0.2">
      <c r="A274" s="389" t="s">
        <v>276</v>
      </c>
      <c r="B274" s="285">
        <v>41231</v>
      </c>
      <c r="C274" s="495" t="s">
        <v>161</v>
      </c>
      <c r="D274" s="286" t="s">
        <v>1552</v>
      </c>
      <c r="E274" s="286" t="s">
        <v>1470</v>
      </c>
      <c r="F274" s="287" t="s">
        <v>1564</v>
      </c>
      <c r="G274" s="410">
        <v>4032</v>
      </c>
      <c r="H274" s="288" t="str">
        <f>VLOOKUP(G274,'PLAN CONT'!$B$3:$C$1425,2,0)</f>
        <v>ONP</v>
      </c>
      <c r="I274" s="503"/>
      <c r="J274" s="499">
        <v>300</v>
      </c>
    </row>
    <row r="275" spans="1:10" x14ac:dyDescent="0.2">
      <c r="A275" s="389" t="s">
        <v>280</v>
      </c>
      <c r="B275" s="284">
        <v>41231</v>
      </c>
      <c r="C275" s="389" t="s">
        <v>161</v>
      </c>
      <c r="D275" s="497" t="s">
        <v>1552</v>
      </c>
      <c r="E275" s="497" t="s">
        <v>1470</v>
      </c>
      <c r="F275" s="497" t="s">
        <v>1564</v>
      </c>
      <c r="G275" s="498">
        <v>407</v>
      </c>
      <c r="H275" s="288" t="str">
        <f>VLOOKUP(G275,'PLAN CONT'!$B$3:$C$1425,2,0)</f>
        <v>Administradoras de fondos de pensiones</v>
      </c>
      <c r="I275" s="330"/>
      <c r="J275" s="330">
        <v>350</v>
      </c>
    </row>
    <row r="276" spans="1:10" x14ac:dyDescent="0.2">
      <c r="A276" s="389" t="s">
        <v>283</v>
      </c>
      <c r="B276" s="284">
        <v>41233</v>
      </c>
      <c r="C276" s="389" t="s">
        <v>179</v>
      </c>
      <c r="D276" s="497" t="s">
        <v>1477</v>
      </c>
      <c r="E276" s="497"/>
      <c r="F276" s="497" t="s">
        <v>1565</v>
      </c>
      <c r="G276" s="498">
        <v>4511</v>
      </c>
      <c r="H276" s="288" t="str">
        <f>VLOOKUP(G276,'PLAN CONT'!$B$3:$C$1425,2,0)</f>
        <v>Instituciones financieras</v>
      </c>
      <c r="I276" s="330"/>
      <c r="J276" s="330">
        <v>1130</v>
      </c>
    </row>
    <row r="277" spans="1:10" x14ac:dyDescent="0.2">
      <c r="A277" s="389" t="s">
        <v>287</v>
      </c>
      <c r="B277" s="284">
        <v>41233</v>
      </c>
      <c r="C277" s="389" t="s">
        <v>179</v>
      </c>
      <c r="D277" s="497" t="s">
        <v>1498</v>
      </c>
      <c r="E277" s="497"/>
      <c r="F277" s="497" t="s">
        <v>1565</v>
      </c>
      <c r="G277" s="498">
        <v>45511</v>
      </c>
      <c r="H277" s="288" t="str">
        <f>VLOOKUP(G277,'PLAN CONT'!$B$3:$C$1425,2,0)</f>
        <v>Instituciones financieras</v>
      </c>
      <c r="I277" s="330"/>
      <c r="J277" s="330">
        <v>70</v>
      </c>
    </row>
    <row r="278" spans="1:10" x14ac:dyDescent="0.2">
      <c r="A278" s="389" t="s">
        <v>291</v>
      </c>
      <c r="B278" s="284">
        <v>41238</v>
      </c>
      <c r="C278" s="389" t="s">
        <v>179</v>
      </c>
      <c r="D278" s="497" t="s">
        <v>1567</v>
      </c>
      <c r="E278" s="497" t="str">
        <f>E96</f>
        <v>MANUEL SANCHEZ ZUÑIGA</v>
      </c>
      <c r="F278" s="497" t="s">
        <v>1566</v>
      </c>
      <c r="G278" s="498">
        <v>424</v>
      </c>
      <c r="H278" s="288" t="str">
        <f>VLOOKUP(G278,'PLAN CONT'!$B$3:$C$1425,2,0)</f>
        <v>Honorarios por pagar</v>
      </c>
      <c r="I278" s="330"/>
      <c r="J278" s="330">
        <v>3500</v>
      </c>
    </row>
    <row r="279" spans="1:10" ht="13.5" thickBot="1" x14ac:dyDescent="0.25">
      <c r="A279" s="389" t="s">
        <v>295</v>
      </c>
      <c r="B279" s="284">
        <v>41243</v>
      </c>
      <c r="C279" s="389" t="s">
        <v>179</v>
      </c>
      <c r="D279" s="497" t="s">
        <v>1568</v>
      </c>
      <c r="E279" s="497"/>
      <c r="F279" s="497" t="s">
        <v>1569</v>
      </c>
      <c r="G279" s="498">
        <v>4111</v>
      </c>
      <c r="H279" s="288" t="str">
        <f>VLOOKUP(G279,'PLAN CONT'!$B$3:$C$1425,2,0)</f>
        <v>Sueldos y salarios por pagar</v>
      </c>
      <c r="I279" s="502"/>
      <c r="J279" s="502">
        <v>4150</v>
      </c>
    </row>
    <row r="280" spans="1:10" x14ac:dyDescent="0.2">
      <c r="A280" s="387"/>
      <c r="B280" s="39"/>
      <c r="C280" s="387"/>
      <c r="D280" s="39"/>
      <c r="E280" s="39"/>
      <c r="F280" s="39"/>
      <c r="G280" s="411"/>
      <c r="H280" s="288" t="s">
        <v>102</v>
      </c>
      <c r="I280" s="500" t="e">
        <f>SUM(I267:I279)</f>
        <v>#REF!</v>
      </c>
      <c r="J280" s="500">
        <f>SUM(J267:J279)</f>
        <v>51006.66</v>
      </c>
    </row>
    <row r="281" spans="1:10" x14ac:dyDescent="0.2">
      <c r="A281" s="387"/>
      <c r="B281" s="39"/>
      <c r="C281" s="387"/>
      <c r="D281" s="39"/>
      <c r="E281" s="39"/>
      <c r="F281" s="39"/>
      <c r="G281" s="39"/>
      <c r="H281" s="288" t="s">
        <v>1460</v>
      </c>
      <c r="I281" s="330">
        <v>0</v>
      </c>
      <c r="J281" s="330" t="e">
        <f>I280-J280</f>
        <v>#REF!</v>
      </c>
    </row>
    <row r="282" spans="1:10" ht="16.5" thickBot="1" x14ac:dyDescent="0.3">
      <c r="F282" s="249"/>
      <c r="H282" s="254" t="s">
        <v>1350</v>
      </c>
      <c r="I282" s="388" t="e">
        <f>I280+I281</f>
        <v>#REF!</v>
      </c>
      <c r="J282" s="388" t="e">
        <f>J280+J281</f>
        <v>#REF!</v>
      </c>
    </row>
    <row r="283" spans="1:10" ht="15.75" thickTop="1" x14ac:dyDescent="0.2">
      <c r="A283" s="248"/>
    </row>
    <row r="284" spans="1:10" ht="15" x14ac:dyDescent="0.2">
      <c r="A284" s="248"/>
    </row>
    <row r="285" spans="1:10" ht="15.75" x14ac:dyDescent="0.25">
      <c r="A285" s="250" t="s">
        <v>93</v>
      </c>
      <c r="B285" s="386">
        <v>41244</v>
      </c>
      <c r="C285" s="266"/>
      <c r="D285" s="266"/>
      <c r="E285" s="266"/>
      <c r="F285" s="266"/>
      <c r="G285" s="266"/>
      <c r="H285" s="266"/>
    </row>
    <row r="286" spans="1:10" ht="15.75" x14ac:dyDescent="0.25">
      <c r="A286" s="250" t="s">
        <v>94</v>
      </c>
      <c r="B286" s="360">
        <v>20337891237</v>
      </c>
      <c r="C286" s="266"/>
      <c r="D286" s="266"/>
      <c r="E286" s="266"/>
      <c r="F286" s="266"/>
      <c r="G286" s="266"/>
      <c r="H286" s="266"/>
    </row>
    <row r="287" spans="1:10" ht="15.75" x14ac:dyDescent="0.25">
      <c r="A287" s="250" t="s">
        <v>95</v>
      </c>
      <c r="B287" s="250"/>
      <c r="C287" s="266"/>
      <c r="D287" s="266"/>
      <c r="E287" s="417" t="s">
        <v>1247</v>
      </c>
      <c r="F287" s="266"/>
      <c r="G287" s="266"/>
      <c r="H287" s="266"/>
    </row>
    <row r="288" spans="1:10" ht="15.75" x14ac:dyDescent="0.25">
      <c r="A288" s="250" t="s">
        <v>1328</v>
      </c>
      <c r="B288" s="250"/>
      <c r="C288" s="266" t="s">
        <v>1484</v>
      </c>
      <c r="D288" s="266"/>
      <c r="E288" s="266"/>
      <c r="F288" s="266"/>
      <c r="G288" s="266"/>
      <c r="H288" s="266"/>
    </row>
    <row r="289" spans="1:12" ht="15.75" x14ac:dyDescent="0.25">
      <c r="A289" s="250" t="s">
        <v>1329</v>
      </c>
      <c r="B289" s="250"/>
      <c r="C289" s="266"/>
      <c r="D289" s="266" t="s">
        <v>1485</v>
      </c>
      <c r="E289" s="266"/>
      <c r="F289" s="266"/>
      <c r="G289" s="266"/>
      <c r="H289" s="266"/>
    </row>
    <row r="290" spans="1:12" ht="15" x14ac:dyDescent="0.25">
      <c r="A290" s="266"/>
      <c r="B290" s="266"/>
      <c r="C290" s="266"/>
      <c r="D290" s="266"/>
      <c r="E290" s="266"/>
      <c r="F290" s="266"/>
      <c r="G290" s="266"/>
      <c r="H290" s="266"/>
    </row>
    <row r="291" spans="1:12" ht="25.5" x14ac:dyDescent="0.2">
      <c r="A291" s="269" t="s">
        <v>1330</v>
      </c>
      <c r="B291" s="270"/>
      <c r="C291" s="256" t="s">
        <v>1331</v>
      </c>
      <c r="D291" s="256"/>
      <c r="E291" s="256"/>
      <c r="F291" s="257"/>
      <c r="G291" s="271" t="s">
        <v>1332</v>
      </c>
      <c r="H291" s="271"/>
      <c r="I291" s="272" t="s">
        <v>1333</v>
      </c>
      <c r="J291" s="272"/>
    </row>
    <row r="292" spans="1:12" ht="29.25" x14ac:dyDescent="0.2">
      <c r="A292" s="273" t="s">
        <v>1334</v>
      </c>
      <c r="B292" s="274" t="s">
        <v>1335</v>
      </c>
      <c r="C292" s="275" t="s">
        <v>1336</v>
      </c>
      <c r="D292" s="275" t="s">
        <v>1337</v>
      </c>
      <c r="E292" s="276" t="s">
        <v>1338</v>
      </c>
      <c r="F292" s="277" t="s">
        <v>1339</v>
      </c>
      <c r="G292" s="258"/>
      <c r="H292" s="258"/>
      <c r="I292" s="258"/>
      <c r="J292" s="278"/>
    </row>
    <row r="293" spans="1:12" ht="29.25" x14ac:dyDescent="0.2">
      <c r="A293" s="279" t="s">
        <v>1340</v>
      </c>
      <c r="B293" s="274" t="s">
        <v>1341</v>
      </c>
      <c r="C293" s="274" t="s">
        <v>1342</v>
      </c>
      <c r="D293" s="274" t="s">
        <v>1343</v>
      </c>
      <c r="E293" s="280" t="s">
        <v>1344</v>
      </c>
      <c r="F293" s="281" t="s">
        <v>1345</v>
      </c>
      <c r="G293" s="282" t="s">
        <v>1346</v>
      </c>
      <c r="H293" s="282" t="s">
        <v>1347</v>
      </c>
      <c r="I293" s="282" t="s">
        <v>1325</v>
      </c>
      <c r="J293" s="283" t="s">
        <v>1348</v>
      </c>
    </row>
    <row r="294" spans="1:12" ht="19.5" x14ac:dyDescent="0.2">
      <c r="A294" s="284"/>
      <c r="B294" s="285"/>
      <c r="C294" s="286"/>
      <c r="D294" s="286"/>
      <c r="E294" s="286"/>
      <c r="F294" s="287" t="s">
        <v>1349</v>
      </c>
      <c r="G294" s="288"/>
      <c r="H294" s="288"/>
      <c r="I294" s="289"/>
      <c r="J294" s="290"/>
    </row>
    <row r="295" spans="1:12" x14ac:dyDescent="0.2">
      <c r="A295" s="389"/>
      <c r="B295" s="285"/>
      <c r="C295" s="286"/>
      <c r="D295" s="286" t="s">
        <v>431</v>
      </c>
      <c r="E295" s="286"/>
      <c r="F295" s="287"/>
      <c r="G295" s="288"/>
      <c r="H295" s="288" t="e">
        <f>VLOOKUP(G295,'PLAN CONT'!$B$7:$C$1425,2,0)</f>
        <v>#N/A</v>
      </c>
      <c r="I295" s="409" t="e">
        <f>J281</f>
        <v>#REF!</v>
      </c>
      <c r="J295" s="412">
        <f>I281</f>
        <v>0</v>
      </c>
    </row>
    <row r="296" spans="1:12" x14ac:dyDescent="0.2">
      <c r="A296" s="389" t="s">
        <v>223</v>
      </c>
      <c r="B296" s="285">
        <v>41258</v>
      </c>
      <c r="C296" s="495" t="s">
        <v>179</v>
      </c>
      <c r="D296" s="286" t="s">
        <v>1570</v>
      </c>
      <c r="E296" s="286"/>
      <c r="F296" s="287" t="s">
        <v>1571</v>
      </c>
      <c r="G296" s="410">
        <v>4114</v>
      </c>
      <c r="H296" s="288" t="str">
        <f>VLOOKUP(G296,'PLAN CONT'!$B$7:$C$1425,2,0)</f>
        <v>Gratificaciones por pagar</v>
      </c>
      <c r="I296" s="415"/>
      <c r="J296" s="414">
        <v>5450</v>
      </c>
      <c r="L296" s="353"/>
    </row>
    <row r="297" spans="1:12" x14ac:dyDescent="0.2">
      <c r="A297" s="389" t="s">
        <v>233</v>
      </c>
      <c r="B297" s="285">
        <v>41263</v>
      </c>
      <c r="C297" s="495" t="s">
        <v>179</v>
      </c>
      <c r="D297" s="286" t="s">
        <v>1477</v>
      </c>
      <c r="E297" s="286" t="s">
        <v>1484</v>
      </c>
      <c r="F297" s="287" t="s">
        <v>1572</v>
      </c>
      <c r="G297" s="410">
        <v>4511</v>
      </c>
      <c r="H297" s="288" t="str">
        <f>VLOOKUP(G297,'PLAN CONT'!$B$7:$C$1425,2,0)</f>
        <v>Instituciones financieras</v>
      </c>
      <c r="I297" s="415"/>
      <c r="J297" s="414">
        <v>1140</v>
      </c>
    </row>
    <row r="298" spans="1:12" x14ac:dyDescent="0.2">
      <c r="A298" s="389" t="s">
        <v>236</v>
      </c>
      <c r="B298" s="285">
        <v>41263</v>
      </c>
      <c r="C298" s="495" t="s">
        <v>179</v>
      </c>
      <c r="D298" s="286" t="s">
        <v>1498</v>
      </c>
      <c r="E298" s="286" t="s">
        <v>1484</v>
      </c>
      <c r="F298" s="287" t="s">
        <v>1572</v>
      </c>
      <c r="G298" s="410">
        <v>45511</v>
      </c>
      <c r="H298" s="288" t="str">
        <f>VLOOKUP(G298,'PLAN CONT'!$B$7:$C$1425,2,0)</f>
        <v>Instituciones financieras</v>
      </c>
      <c r="I298" s="415"/>
      <c r="J298" s="414">
        <v>60</v>
      </c>
    </row>
    <row r="299" spans="1:12" x14ac:dyDescent="0.2">
      <c r="A299" s="389" t="s">
        <v>239</v>
      </c>
      <c r="B299" s="285">
        <v>41263</v>
      </c>
      <c r="C299" s="495" t="s">
        <v>161</v>
      </c>
      <c r="D299" s="286" t="s">
        <v>1574</v>
      </c>
      <c r="E299" s="286" t="s">
        <v>1470</v>
      </c>
      <c r="F299" s="287" t="s">
        <v>1573</v>
      </c>
      <c r="G299" s="410">
        <v>40173</v>
      </c>
      <c r="H299" s="288" t="str">
        <f>VLOOKUP(G299,'PLAN CONT'!$B$7:$C$1425,2,0)</f>
        <v>Renta de quinta categoría</v>
      </c>
      <c r="I299" s="415"/>
      <c r="J299" s="414">
        <v>200</v>
      </c>
    </row>
    <row r="300" spans="1:12" x14ac:dyDescent="0.2">
      <c r="A300" s="389" t="s">
        <v>273</v>
      </c>
      <c r="B300" s="285">
        <v>41263</v>
      </c>
      <c r="C300" s="495" t="s">
        <v>161</v>
      </c>
      <c r="D300" s="286" t="s">
        <v>1574</v>
      </c>
      <c r="E300" s="286" t="s">
        <v>1470</v>
      </c>
      <c r="F300" s="287" t="s">
        <v>1573</v>
      </c>
      <c r="G300" s="410">
        <v>4031</v>
      </c>
      <c r="H300" s="288" t="str">
        <f>VLOOKUP(G300,'PLAN CONT'!$B$7:$C$1425,2,0)</f>
        <v>ESSALUD</v>
      </c>
      <c r="I300" s="415"/>
      <c r="J300" s="414">
        <v>450</v>
      </c>
    </row>
    <row r="301" spans="1:12" x14ac:dyDescent="0.2">
      <c r="A301" s="389" t="s">
        <v>276</v>
      </c>
      <c r="B301" s="285">
        <v>41263</v>
      </c>
      <c r="C301" s="495" t="s">
        <v>161</v>
      </c>
      <c r="D301" s="286" t="s">
        <v>1574</v>
      </c>
      <c r="E301" s="286" t="s">
        <v>1470</v>
      </c>
      <c r="F301" s="287" t="s">
        <v>1573</v>
      </c>
      <c r="G301" s="410">
        <v>4032</v>
      </c>
      <c r="H301" s="288" t="str">
        <f>VLOOKUP(G301,'PLAN CONT'!$B$7:$C$1425,2,0)</f>
        <v>ONP</v>
      </c>
      <c r="I301" s="415"/>
      <c r="J301" s="414">
        <v>300</v>
      </c>
    </row>
    <row r="302" spans="1:12" x14ac:dyDescent="0.2">
      <c r="A302" s="389" t="s">
        <v>280</v>
      </c>
      <c r="B302" s="285">
        <v>41263</v>
      </c>
      <c r="C302" s="495" t="s">
        <v>161</v>
      </c>
      <c r="D302" s="286" t="s">
        <v>1574</v>
      </c>
      <c r="E302" s="286" t="s">
        <v>1470</v>
      </c>
      <c r="F302" s="287" t="s">
        <v>1573</v>
      </c>
      <c r="G302" s="410">
        <v>407</v>
      </c>
      <c r="H302" s="288" t="str">
        <f>VLOOKUP(G302,'PLAN CONT'!$B$7:$C$1425,2,0)</f>
        <v>Administradoras de fondos de pensiones</v>
      </c>
      <c r="I302" s="415"/>
      <c r="J302" s="414">
        <v>350</v>
      </c>
    </row>
    <row r="303" spans="1:12" x14ac:dyDescent="0.2">
      <c r="A303" s="389" t="s">
        <v>283</v>
      </c>
      <c r="B303" s="285">
        <v>41264</v>
      </c>
      <c r="C303" s="495" t="s">
        <v>179</v>
      </c>
      <c r="D303" s="286" t="s">
        <v>1577</v>
      </c>
      <c r="E303" s="286"/>
      <c r="F303" s="287" t="s">
        <v>1575</v>
      </c>
      <c r="G303" s="410">
        <v>469</v>
      </c>
      <c r="H303" s="288" t="str">
        <f>VLOOKUP(G303,'PLAN CONT'!$B$7:$C$1425,2,0)</f>
        <v>Otras cuentas por pagar diversas</v>
      </c>
      <c r="I303" s="415"/>
      <c r="J303" s="414">
        <v>708</v>
      </c>
    </row>
    <row r="304" spans="1:12" ht="13.5" thickBot="1" x14ac:dyDescent="0.25">
      <c r="A304" s="389" t="s">
        <v>287</v>
      </c>
      <c r="B304" s="285">
        <v>41274</v>
      </c>
      <c r="C304" s="495" t="s">
        <v>179</v>
      </c>
      <c r="D304" s="286" t="s">
        <v>1578</v>
      </c>
      <c r="E304" s="286"/>
      <c r="F304" s="287" t="s">
        <v>1576</v>
      </c>
      <c r="G304" s="410">
        <v>4111</v>
      </c>
      <c r="H304" s="288" t="str">
        <f>VLOOKUP(G304,'PLAN CONT'!$B$7:$C$1425,2,0)</f>
        <v>Sueldos y salarios por pagar</v>
      </c>
      <c r="I304" s="416"/>
      <c r="J304" s="499">
        <v>4150</v>
      </c>
    </row>
    <row r="305" spans="1:10" x14ac:dyDescent="0.2">
      <c r="A305" s="504"/>
      <c r="B305" s="38"/>
      <c r="C305" s="504"/>
      <c r="D305" s="38"/>
      <c r="E305" s="38"/>
      <c r="F305" s="38"/>
      <c r="G305" s="501"/>
      <c r="H305" s="288" t="s">
        <v>102</v>
      </c>
      <c r="I305" s="414" t="e">
        <f>SUM(I295:I304)</f>
        <v>#REF!</v>
      </c>
      <c r="J305" s="505">
        <f>SUM(J295:J304)</f>
        <v>12808</v>
      </c>
    </row>
    <row r="306" spans="1:10" x14ac:dyDescent="0.2">
      <c r="A306" s="504"/>
      <c r="B306" s="38"/>
      <c r="C306" s="504"/>
      <c r="D306" s="38"/>
      <c r="E306" s="38"/>
      <c r="F306" s="38"/>
      <c r="G306" s="501"/>
      <c r="H306" s="288" t="s">
        <v>1579</v>
      </c>
      <c r="I306" s="339">
        <v>0</v>
      </c>
      <c r="J306" s="339" t="e">
        <f>I305-J305</f>
        <v>#REF!</v>
      </c>
    </row>
    <row r="307" spans="1:10" ht="16.5" thickBot="1" x14ac:dyDescent="0.3">
      <c r="F307" s="249"/>
      <c r="H307" s="254" t="s">
        <v>1350</v>
      </c>
      <c r="I307" s="388" t="e">
        <f>I305+I306</f>
        <v>#REF!</v>
      </c>
      <c r="J307" s="388" t="e">
        <f>J305+J306</f>
        <v>#REF!</v>
      </c>
    </row>
    <row r="308" spans="1:10" ht="15.75" thickTop="1" x14ac:dyDescent="0.2">
      <c r="A308" s="248"/>
    </row>
    <row r="309" spans="1:10" ht="15" x14ac:dyDescent="0.2">
      <c r="A309" s="390"/>
      <c r="B309" s="175"/>
      <c r="C309" s="175"/>
      <c r="D309" s="175"/>
      <c r="E309" s="175"/>
      <c r="F309" s="175"/>
      <c r="G309" s="175"/>
      <c r="H309" s="175"/>
      <c r="I309" s="175"/>
      <c r="J309" s="175"/>
    </row>
    <row r="310" spans="1:10" ht="15.75" x14ac:dyDescent="0.25">
      <c r="A310" s="391"/>
      <c r="B310" s="391"/>
      <c r="C310" s="392"/>
      <c r="D310" s="392"/>
      <c r="E310" s="392"/>
      <c r="F310" s="392"/>
      <c r="G310" s="392"/>
      <c r="H310" s="392"/>
      <c r="I310" s="175"/>
      <c r="J310" s="175"/>
    </row>
    <row r="311" spans="1:10" ht="15.75" x14ac:dyDescent="0.25">
      <c r="A311" s="391"/>
      <c r="B311" s="391"/>
      <c r="C311" s="392"/>
      <c r="D311" s="392"/>
      <c r="E311" s="392"/>
      <c r="F311" s="392"/>
      <c r="G311" s="392"/>
      <c r="H311" s="392"/>
      <c r="I311" s="175"/>
      <c r="J311" s="175"/>
    </row>
    <row r="312" spans="1:10" ht="15.75" x14ac:dyDescent="0.25">
      <c r="A312" s="391"/>
      <c r="B312" s="391"/>
      <c r="C312" s="392"/>
      <c r="D312" s="392"/>
      <c r="E312" s="392"/>
      <c r="F312" s="392"/>
      <c r="G312" s="392"/>
      <c r="H312" s="392"/>
      <c r="I312" s="175"/>
      <c r="J312" s="175"/>
    </row>
    <row r="313" spans="1:10" ht="15.75" x14ac:dyDescent="0.25">
      <c r="A313" s="391"/>
      <c r="B313" s="391"/>
      <c r="C313" s="392"/>
      <c r="D313" s="392"/>
      <c r="E313" s="392"/>
      <c r="F313" s="392"/>
      <c r="G313" s="392"/>
      <c r="H313" s="392"/>
      <c r="I313" s="175"/>
      <c r="J313" s="175"/>
    </row>
    <row r="314" spans="1:10" ht="15.75" x14ac:dyDescent="0.25">
      <c r="A314" s="391"/>
      <c r="B314" s="391"/>
      <c r="C314" s="392"/>
      <c r="D314" s="392"/>
      <c r="E314" s="392"/>
      <c r="F314" s="392"/>
      <c r="G314" s="392"/>
      <c r="H314" s="392"/>
      <c r="I314" s="175"/>
      <c r="J314" s="175"/>
    </row>
    <row r="315" spans="1:10" ht="15" x14ac:dyDescent="0.25">
      <c r="A315" s="392"/>
      <c r="B315" s="392"/>
      <c r="C315" s="392"/>
      <c r="D315" s="392"/>
      <c r="E315" s="392"/>
      <c r="F315" s="392"/>
      <c r="G315" s="392"/>
      <c r="H315" s="392"/>
      <c r="I315" s="175"/>
      <c r="J315" s="175"/>
    </row>
    <row r="316" spans="1:10" ht="15" x14ac:dyDescent="0.2">
      <c r="A316" s="393"/>
      <c r="B316" s="393"/>
      <c r="C316" s="394"/>
      <c r="D316" s="394"/>
      <c r="E316" s="394"/>
      <c r="F316" s="394"/>
      <c r="G316" s="394"/>
      <c r="H316" s="394"/>
      <c r="I316" s="395"/>
      <c r="J316" s="395"/>
    </row>
    <row r="317" spans="1:10" x14ac:dyDescent="0.2">
      <c r="A317" s="396"/>
      <c r="B317" s="396"/>
      <c r="C317" s="396"/>
      <c r="D317" s="396"/>
      <c r="E317" s="397"/>
      <c r="F317" s="281"/>
      <c r="G317" s="396"/>
      <c r="H317" s="396"/>
      <c r="I317" s="396"/>
      <c r="J317" s="396"/>
    </row>
    <row r="318" spans="1:10" x14ac:dyDescent="0.2">
      <c r="A318" s="362"/>
      <c r="B318" s="396"/>
      <c r="C318" s="396"/>
      <c r="D318" s="396"/>
      <c r="E318" s="397"/>
      <c r="F318" s="281"/>
      <c r="G318" s="398"/>
      <c r="H318" s="398"/>
      <c r="I318" s="398"/>
      <c r="J318" s="398"/>
    </row>
    <row r="319" spans="1:10" x14ac:dyDescent="0.2">
      <c r="A319" s="399"/>
      <c r="B319" s="399"/>
      <c r="C319" s="400"/>
      <c r="D319" s="400"/>
      <c r="E319" s="400"/>
      <c r="F319" s="281"/>
      <c r="G319" s="399"/>
      <c r="H319" s="399"/>
      <c r="I319" s="401"/>
      <c r="J319" s="401"/>
    </row>
    <row r="320" spans="1:10" x14ac:dyDescent="0.2">
      <c r="A320" s="398"/>
      <c r="B320" s="399"/>
      <c r="C320" s="400"/>
      <c r="D320" s="400"/>
      <c r="E320" s="400"/>
      <c r="F320" s="281"/>
      <c r="G320" s="399"/>
      <c r="H320" s="399"/>
      <c r="I320" s="401"/>
      <c r="J320" s="401"/>
    </row>
    <row r="321" spans="1:10" x14ac:dyDescent="0.2">
      <c r="A321" s="398"/>
      <c r="B321" s="399"/>
      <c r="C321" s="400"/>
      <c r="D321" s="400"/>
      <c r="E321" s="400"/>
      <c r="F321" s="281"/>
      <c r="G321" s="399"/>
      <c r="H321" s="399"/>
      <c r="I321" s="401"/>
      <c r="J321" s="401"/>
    </row>
    <row r="322" spans="1:10" x14ac:dyDescent="0.2">
      <c r="A322" s="398"/>
      <c r="B322" s="399"/>
      <c r="C322" s="400"/>
      <c r="D322" s="400"/>
      <c r="E322" s="400"/>
      <c r="F322" s="281"/>
      <c r="G322" s="399"/>
      <c r="H322" s="399"/>
      <c r="I322" s="401"/>
      <c r="J322" s="401"/>
    </row>
    <row r="323" spans="1:10" x14ac:dyDescent="0.2">
      <c r="A323" s="398"/>
      <c r="B323" s="399"/>
      <c r="C323" s="400"/>
      <c r="D323" s="400"/>
      <c r="E323" s="400"/>
      <c r="F323" s="281"/>
      <c r="G323" s="399"/>
      <c r="H323" s="399"/>
      <c r="I323" s="401"/>
      <c r="J323" s="401"/>
    </row>
    <row r="324" spans="1:10" x14ac:dyDescent="0.2">
      <c r="A324" s="398"/>
      <c r="B324" s="399"/>
      <c r="C324" s="400"/>
      <c r="D324" s="400"/>
      <c r="E324" s="400"/>
      <c r="F324" s="281"/>
      <c r="G324" s="399"/>
      <c r="H324" s="399"/>
      <c r="I324" s="401"/>
      <c r="J324" s="401"/>
    </row>
    <row r="325" spans="1:10" x14ac:dyDescent="0.2">
      <c r="A325" s="398"/>
      <c r="B325" s="399"/>
      <c r="C325" s="400"/>
      <c r="D325" s="400"/>
      <c r="E325" s="400"/>
      <c r="F325" s="281"/>
      <c r="G325" s="399"/>
      <c r="H325" s="399"/>
      <c r="I325" s="401"/>
      <c r="J325" s="401"/>
    </row>
    <row r="326" spans="1:10" x14ac:dyDescent="0.2">
      <c r="A326" s="398"/>
      <c r="B326" s="399"/>
      <c r="C326" s="400"/>
      <c r="D326" s="400"/>
      <c r="E326" s="400"/>
      <c r="F326" s="281"/>
      <c r="G326" s="399"/>
      <c r="H326" s="399"/>
      <c r="I326" s="401"/>
      <c r="J326" s="401"/>
    </row>
    <row r="327" spans="1:10" x14ac:dyDescent="0.2">
      <c r="A327" s="398"/>
      <c r="B327" s="399"/>
      <c r="C327" s="400"/>
      <c r="D327" s="400"/>
      <c r="E327" s="400"/>
      <c r="F327" s="281"/>
      <c r="G327" s="399"/>
      <c r="H327" s="399"/>
      <c r="I327" s="401"/>
      <c r="J327" s="401"/>
    </row>
    <row r="328" spans="1:10" x14ac:dyDescent="0.2">
      <c r="A328" s="402"/>
      <c r="B328" s="403"/>
      <c r="C328" s="404"/>
      <c r="D328" s="404"/>
      <c r="E328" s="404"/>
      <c r="F328" s="404"/>
      <c r="G328" s="403"/>
      <c r="H328" s="399"/>
      <c r="I328" s="175"/>
      <c r="J328" s="175"/>
    </row>
    <row r="329" spans="1:10" x14ac:dyDescent="0.2">
      <c r="A329" s="405"/>
      <c r="B329" s="406"/>
      <c r="C329" s="406"/>
      <c r="D329" s="406"/>
      <c r="E329" s="406"/>
      <c r="F329" s="406"/>
      <c r="G329" s="406"/>
      <c r="H329" s="399"/>
      <c r="I329" s="175"/>
      <c r="J329" s="175"/>
    </row>
    <row r="330" spans="1:10" x14ac:dyDescent="0.2">
      <c r="A330" s="405"/>
      <c r="B330" s="406"/>
      <c r="C330" s="406"/>
      <c r="D330" s="406"/>
      <c r="E330" s="406"/>
      <c r="F330" s="406"/>
      <c r="G330" s="406"/>
      <c r="H330" s="399"/>
      <c r="I330" s="175"/>
      <c r="J330" s="175"/>
    </row>
    <row r="331" spans="1:10" ht="15.75" x14ac:dyDescent="0.25">
      <c r="A331" s="175"/>
      <c r="B331" s="175"/>
      <c r="C331" s="175"/>
      <c r="D331" s="175"/>
      <c r="E331" s="175"/>
      <c r="F331" s="407"/>
      <c r="G331" s="175"/>
      <c r="H331" s="408"/>
      <c r="I331" s="175"/>
      <c r="J331" s="175"/>
    </row>
    <row r="332" spans="1:10" ht="15" x14ac:dyDescent="0.2">
      <c r="A332" s="390"/>
      <c r="B332" s="175"/>
      <c r="C332" s="175"/>
      <c r="D332" s="175"/>
      <c r="E332" s="175"/>
      <c r="F332" s="175"/>
      <c r="G332" s="175"/>
      <c r="H332" s="175"/>
      <c r="I332" s="175"/>
      <c r="J332" s="175"/>
    </row>
    <row r="333" spans="1:10" ht="15" x14ac:dyDescent="0.2">
      <c r="A333" s="390"/>
      <c r="B333" s="175"/>
      <c r="C333" s="175"/>
      <c r="D333" s="175"/>
      <c r="E333" s="175"/>
      <c r="F333" s="175"/>
      <c r="G333" s="175"/>
      <c r="H333" s="175"/>
      <c r="I333" s="175"/>
      <c r="J333" s="175"/>
    </row>
    <row r="334" spans="1:10" ht="15.75" x14ac:dyDescent="0.25">
      <c r="A334" s="391"/>
      <c r="B334" s="391"/>
      <c r="C334" s="392"/>
      <c r="D334" s="392"/>
      <c r="E334" s="392"/>
      <c r="F334" s="392"/>
      <c r="G334" s="392"/>
      <c r="H334" s="392"/>
      <c r="I334" s="175"/>
      <c r="J334" s="175"/>
    </row>
    <row r="335" spans="1:10" ht="15.75" x14ac:dyDescent="0.25">
      <c r="A335" s="391"/>
      <c r="B335" s="391"/>
      <c r="C335" s="392"/>
      <c r="D335" s="392"/>
      <c r="E335" s="392"/>
      <c r="F335" s="392"/>
      <c r="G335" s="392"/>
      <c r="H335" s="392"/>
      <c r="I335" s="175"/>
      <c r="J335" s="175"/>
    </row>
    <row r="336" spans="1:10" ht="15.75" x14ac:dyDescent="0.25">
      <c r="A336" s="391"/>
      <c r="B336" s="391"/>
      <c r="C336" s="392"/>
      <c r="D336" s="392"/>
      <c r="E336" s="392"/>
      <c r="F336" s="392"/>
      <c r="G336" s="392"/>
      <c r="H336" s="392"/>
      <c r="I336" s="175"/>
      <c r="J336" s="175"/>
    </row>
    <row r="337" spans="1:10" ht="15.75" x14ac:dyDescent="0.25">
      <c r="A337" s="391"/>
      <c r="B337" s="391"/>
      <c r="C337" s="392"/>
      <c r="D337" s="392"/>
      <c r="E337" s="392"/>
      <c r="F337" s="392"/>
      <c r="G337" s="392"/>
      <c r="H337" s="392"/>
      <c r="I337" s="175"/>
      <c r="J337" s="175"/>
    </row>
    <row r="338" spans="1:10" ht="15.75" x14ac:dyDescent="0.25">
      <c r="A338" s="391"/>
      <c r="B338" s="391"/>
      <c r="C338" s="392"/>
      <c r="D338" s="392"/>
      <c r="E338" s="392"/>
      <c r="F338" s="392"/>
      <c r="G338" s="392"/>
      <c r="H338" s="392"/>
      <c r="I338" s="175"/>
      <c r="J338" s="175"/>
    </row>
    <row r="339" spans="1:10" ht="15" x14ac:dyDescent="0.25">
      <c r="A339" s="392"/>
      <c r="B339" s="392"/>
      <c r="C339" s="392"/>
      <c r="D339" s="392"/>
      <c r="E339" s="392"/>
      <c r="F339" s="392"/>
      <c r="G339" s="392"/>
      <c r="H339" s="392"/>
      <c r="I339" s="175"/>
      <c r="J339" s="175"/>
    </row>
    <row r="340" spans="1:10" ht="15" x14ac:dyDescent="0.2">
      <c r="A340" s="393"/>
      <c r="B340" s="393"/>
      <c r="C340" s="394"/>
      <c r="D340" s="394"/>
      <c r="E340" s="394"/>
      <c r="F340" s="394"/>
      <c r="G340" s="394"/>
      <c r="H340" s="394"/>
      <c r="I340" s="395"/>
      <c r="J340" s="395"/>
    </row>
    <row r="341" spans="1:10" x14ac:dyDescent="0.2">
      <c r="A341" s="396"/>
      <c r="B341" s="396"/>
      <c r="C341" s="396"/>
      <c r="D341" s="396"/>
      <c r="E341" s="397"/>
      <c r="F341" s="281"/>
      <c r="G341" s="396"/>
      <c r="H341" s="396"/>
      <c r="I341" s="396"/>
      <c r="J341" s="396"/>
    </row>
    <row r="342" spans="1:10" x14ac:dyDescent="0.2">
      <c r="A342" s="362"/>
      <c r="B342" s="396"/>
      <c r="C342" s="396"/>
      <c r="D342" s="396"/>
      <c r="E342" s="397"/>
      <c r="F342" s="281"/>
      <c r="G342" s="398"/>
      <c r="H342" s="398"/>
      <c r="I342" s="398"/>
      <c r="J342" s="398"/>
    </row>
    <row r="343" spans="1:10" x14ac:dyDescent="0.2">
      <c r="A343" s="399"/>
      <c r="B343" s="399"/>
      <c r="C343" s="400"/>
      <c r="D343" s="400"/>
      <c r="E343" s="400"/>
      <c r="F343" s="281"/>
      <c r="G343" s="399"/>
      <c r="H343" s="399"/>
      <c r="I343" s="401"/>
      <c r="J343" s="401"/>
    </row>
    <row r="344" spans="1:10" x14ac:dyDescent="0.2">
      <c r="A344" s="398"/>
      <c r="B344" s="399"/>
      <c r="C344" s="400"/>
      <c r="D344" s="400"/>
      <c r="E344" s="400"/>
      <c r="F344" s="281"/>
      <c r="G344" s="399"/>
      <c r="H344" s="399"/>
      <c r="I344" s="401"/>
      <c r="J344" s="401"/>
    </row>
    <row r="345" spans="1:10" x14ac:dyDescent="0.2">
      <c r="A345" s="398"/>
      <c r="B345" s="399"/>
      <c r="C345" s="400"/>
      <c r="D345" s="400"/>
      <c r="E345" s="400"/>
      <c r="F345" s="281"/>
      <c r="G345" s="399"/>
      <c r="H345" s="399"/>
      <c r="I345" s="401"/>
      <c r="J345" s="401"/>
    </row>
    <row r="346" spans="1:10" x14ac:dyDescent="0.2">
      <c r="A346" s="398"/>
      <c r="B346" s="399"/>
      <c r="C346" s="400"/>
      <c r="D346" s="400"/>
      <c r="E346" s="400"/>
      <c r="F346" s="281"/>
      <c r="G346" s="399"/>
      <c r="H346" s="399"/>
      <c r="I346" s="401"/>
      <c r="J346" s="401"/>
    </row>
    <row r="347" spans="1:10" x14ac:dyDescent="0.2">
      <c r="A347" s="398"/>
      <c r="B347" s="399"/>
      <c r="C347" s="400"/>
      <c r="D347" s="400"/>
      <c r="E347" s="400"/>
      <c r="F347" s="281"/>
      <c r="G347" s="399"/>
      <c r="H347" s="399"/>
      <c r="I347" s="401"/>
      <c r="J347" s="401"/>
    </row>
    <row r="348" spans="1:10" x14ac:dyDescent="0.2">
      <c r="A348" s="398"/>
      <c r="B348" s="399"/>
      <c r="C348" s="400"/>
      <c r="D348" s="400"/>
      <c r="E348" s="400"/>
      <c r="F348" s="281"/>
      <c r="G348" s="399"/>
      <c r="H348" s="399"/>
      <c r="I348" s="401"/>
      <c r="J348" s="401"/>
    </row>
    <row r="349" spans="1:10" x14ac:dyDescent="0.2">
      <c r="A349" s="398"/>
      <c r="B349" s="399"/>
      <c r="C349" s="400"/>
      <c r="D349" s="400"/>
      <c r="E349" s="400"/>
      <c r="F349" s="281"/>
      <c r="G349" s="399"/>
      <c r="H349" s="399"/>
      <c r="I349" s="401"/>
      <c r="J349" s="401"/>
    </row>
    <row r="350" spans="1:10" x14ac:dyDescent="0.2">
      <c r="A350" s="398"/>
      <c r="B350" s="399"/>
      <c r="C350" s="400"/>
      <c r="D350" s="400"/>
      <c r="E350" s="400"/>
      <c r="F350" s="281"/>
      <c r="G350" s="399"/>
      <c r="H350" s="399"/>
      <c r="I350" s="401"/>
      <c r="J350" s="401"/>
    </row>
    <row r="351" spans="1:10" x14ac:dyDescent="0.2">
      <c r="A351" s="398"/>
      <c r="B351" s="399"/>
      <c r="C351" s="400"/>
      <c r="D351" s="400"/>
      <c r="E351" s="400"/>
      <c r="F351" s="281"/>
      <c r="G351" s="399"/>
      <c r="H351" s="399"/>
      <c r="I351" s="401"/>
      <c r="J351" s="401"/>
    </row>
    <row r="352" spans="1:10" x14ac:dyDescent="0.2">
      <c r="A352" s="402"/>
      <c r="B352" s="403"/>
      <c r="C352" s="404"/>
      <c r="D352" s="404"/>
      <c r="E352" s="404"/>
      <c r="F352" s="404"/>
      <c r="G352" s="403"/>
      <c r="H352" s="399"/>
      <c r="I352" s="175"/>
      <c r="J352" s="175"/>
    </row>
    <row r="353" spans="1:10" x14ac:dyDescent="0.2">
      <c r="A353" s="405"/>
      <c r="B353" s="406"/>
      <c r="C353" s="406"/>
      <c r="D353" s="406"/>
      <c r="E353" s="406"/>
      <c r="F353" s="406"/>
      <c r="G353" s="406"/>
      <c r="H353" s="399"/>
      <c r="I353" s="175"/>
      <c r="J353" s="175"/>
    </row>
    <row r="354" spans="1:10" x14ac:dyDescent="0.2">
      <c r="A354" s="405"/>
      <c r="B354" s="406"/>
      <c r="C354" s="406"/>
      <c r="D354" s="406"/>
      <c r="E354" s="406"/>
      <c r="F354" s="406"/>
      <c r="G354" s="406"/>
      <c r="H354" s="399"/>
      <c r="I354" s="175"/>
      <c r="J354" s="175"/>
    </row>
    <row r="355" spans="1:10" ht="15.75" x14ac:dyDescent="0.25">
      <c r="A355" s="175"/>
      <c r="B355" s="175"/>
      <c r="C355" s="175"/>
      <c r="D355" s="175"/>
      <c r="E355" s="175"/>
      <c r="F355" s="407"/>
      <c r="G355" s="175"/>
      <c r="H355" s="408"/>
      <c r="I355" s="175"/>
      <c r="J355" s="175"/>
    </row>
    <row r="356" spans="1:10" ht="15" x14ac:dyDescent="0.2">
      <c r="A356" s="390"/>
      <c r="B356" s="175"/>
      <c r="C356" s="175"/>
      <c r="D356" s="175"/>
      <c r="E356" s="175"/>
      <c r="F356" s="175"/>
      <c r="G356" s="175"/>
      <c r="H356" s="175"/>
      <c r="I356" s="175"/>
      <c r="J356" s="175"/>
    </row>
    <row r="357" spans="1:10" ht="15" x14ac:dyDescent="0.2">
      <c r="A357" s="390"/>
      <c r="B357" s="175"/>
      <c r="C357" s="175"/>
      <c r="D357" s="175"/>
      <c r="E357" s="175"/>
      <c r="F357" s="175"/>
      <c r="G357" s="175"/>
      <c r="H357" s="175"/>
      <c r="I357" s="175"/>
      <c r="J357" s="175"/>
    </row>
    <row r="358" spans="1:10" ht="15.75" x14ac:dyDescent="0.25">
      <c r="A358" s="391"/>
      <c r="B358" s="391"/>
      <c r="C358" s="392"/>
      <c r="D358" s="392"/>
      <c r="E358" s="392"/>
      <c r="F358" s="392"/>
      <c r="G358" s="392"/>
      <c r="H358" s="392"/>
      <c r="I358" s="175"/>
      <c r="J358" s="175"/>
    </row>
    <row r="359" spans="1:10" ht="15.75" x14ac:dyDescent="0.25">
      <c r="A359" s="391"/>
      <c r="B359" s="391"/>
      <c r="C359" s="392"/>
      <c r="D359" s="392"/>
      <c r="E359" s="392"/>
      <c r="F359" s="392"/>
      <c r="G359" s="392"/>
      <c r="H359" s="392"/>
      <c r="I359" s="175"/>
      <c r="J359" s="175"/>
    </row>
    <row r="360" spans="1:10" ht="15.75" x14ac:dyDescent="0.25">
      <c r="A360" s="391"/>
      <c r="B360" s="391"/>
      <c r="C360" s="392"/>
      <c r="D360" s="392"/>
      <c r="E360" s="392"/>
      <c r="F360" s="392"/>
      <c r="G360" s="392"/>
      <c r="H360" s="392"/>
      <c r="I360" s="175"/>
      <c r="J360" s="175"/>
    </row>
    <row r="361" spans="1:10" ht="15.75" x14ac:dyDescent="0.25">
      <c r="A361" s="391"/>
      <c r="B361" s="391"/>
      <c r="C361" s="392"/>
      <c r="D361" s="392"/>
      <c r="E361" s="392"/>
      <c r="F361" s="392"/>
      <c r="G361" s="392"/>
      <c r="H361" s="392"/>
      <c r="I361" s="175"/>
      <c r="J361" s="175"/>
    </row>
    <row r="362" spans="1:10" ht="15.75" x14ac:dyDescent="0.25">
      <c r="A362" s="391"/>
      <c r="B362" s="391"/>
      <c r="C362" s="392"/>
      <c r="D362" s="392"/>
      <c r="E362" s="392"/>
      <c r="F362" s="392"/>
      <c r="G362" s="392"/>
      <c r="H362" s="392"/>
      <c r="I362" s="175"/>
      <c r="J362" s="175"/>
    </row>
    <row r="363" spans="1:10" ht="15" x14ac:dyDescent="0.25">
      <c r="A363" s="392"/>
      <c r="B363" s="392"/>
      <c r="C363" s="392"/>
      <c r="D363" s="392"/>
      <c r="E363" s="392"/>
      <c r="F363" s="392"/>
      <c r="G363" s="392"/>
      <c r="H363" s="392"/>
      <c r="I363" s="175"/>
      <c r="J363" s="175"/>
    </row>
    <row r="364" spans="1:10" ht="15" x14ac:dyDescent="0.2">
      <c r="A364" s="393"/>
      <c r="B364" s="393"/>
      <c r="C364" s="394"/>
      <c r="D364" s="394"/>
      <c r="E364" s="394"/>
      <c r="F364" s="394"/>
      <c r="G364" s="394"/>
      <c r="H364" s="394"/>
      <c r="I364" s="395"/>
      <c r="J364" s="395"/>
    </row>
    <row r="365" spans="1:10" x14ac:dyDescent="0.2">
      <c r="A365" s="396"/>
      <c r="B365" s="396"/>
      <c r="C365" s="396"/>
      <c r="D365" s="396"/>
      <c r="E365" s="397"/>
      <c r="F365" s="281"/>
      <c r="G365" s="396"/>
      <c r="H365" s="396"/>
      <c r="I365" s="396"/>
      <c r="J365" s="396"/>
    </row>
    <row r="366" spans="1:10" x14ac:dyDescent="0.2">
      <c r="A366" s="362"/>
      <c r="B366" s="396"/>
      <c r="C366" s="396"/>
      <c r="D366" s="396"/>
      <c r="E366" s="397"/>
      <c r="F366" s="281"/>
      <c r="G366" s="398"/>
      <c r="H366" s="398"/>
      <c r="I366" s="398"/>
      <c r="J366" s="398"/>
    </row>
    <row r="367" spans="1:10" x14ac:dyDescent="0.2">
      <c r="A367" s="399"/>
      <c r="B367" s="399"/>
      <c r="C367" s="400"/>
      <c r="D367" s="400"/>
      <c r="E367" s="400"/>
      <c r="F367" s="281"/>
      <c r="G367" s="399"/>
      <c r="H367" s="399"/>
      <c r="I367" s="401"/>
      <c r="J367" s="401"/>
    </row>
    <row r="368" spans="1:10" x14ac:dyDescent="0.2">
      <c r="A368" s="398"/>
      <c r="B368" s="399"/>
      <c r="C368" s="400"/>
      <c r="D368" s="400"/>
      <c r="E368" s="400"/>
      <c r="F368" s="281"/>
      <c r="G368" s="399"/>
      <c r="H368" s="399"/>
      <c r="I368" s="401"/>
      <c r="J368" s="401"/>
    </row>
    <row r="369" spans="1:10" x14ac:dyDescent="0.2">
      <c r="A369" s="398"/>
      <c r="B369" s="399"/>
      <c r="C369" s="400"/>
      <c r="D369" s="400"/>
      <c r="E369" s="400"/>
      <c r="F369" s="281"/>
      <c r="G369" s="399"/>
      <c r="H369" s="399"/>
      <c r="I369" s="401"/>
      <c r="J369" s="401"/>
    </row>
    <row r="370" spans="1:10" x14ac:dyDescent="0.2">
      <c r="A370" s="398"/>
      <c r="B370" s="399"/>
      <c r="C370" s="400"/>
      <c r="D370" s="400"/>
      <c r="E370" s="400"/>
      <c r="F370" s="281"/>
      <c r="G370" s="399"/>
      <c r="H370" s="399"/>
      <c r="I370" s="401"/>
      <c r="J370" s="401"/>
    </row>
    <row r="371" spans="1:10" x14ac:dyDescent="0.2">
      <c r="A371" s="398"/>
      <c r="B371" s="399"/>
      <c r="C371" s="400"/>
      <c r="D371" s="400"/>
      <c r="E371" s="400"/>
      <c r="F371" s="281"/>
      <c r="G371" s="399"/>
      <c r="H371" s="399"/>
      <c r="I371" s="401"/>
      <c r="J371" s="401"/>
    </row>
    <row r="372" spans="1:10" x14ac:dyDescent="0.2">
      <c r="A372" s="398"/>
      <c r="B372" s="399"/>
      <c r="C372" s="400"/>
      <c r="D372" s="400"/>
      <c r="E372" s="400"/>
      <c r="F372" s="281"/>
      <c r="G372" s="399"/>
      <c r="H372" s="399"/>
      <c r="I372" s="401"/>
      <c r="J372" s="401"/>
    </row>
    <row r="373" spans="1:10" x14ac:dyDescent="0.2">
      <c r="A373" s="398"/>
      <c r="B373" s="399"/>
      <c r="C373" s="400"/>
      <c r="D373" s="400"/>
      <c r="E373" s="400"/>
      <c r="F373" s="281"/>
      <c r="G373" s="399"/>
      <c r="H373" s="399"/>
      <c r="I373" s="401"/>
      <c r="J373" s="401"/>
    </row>
    <row r="374" spans="1:10" x14ac:dyDescent="0.2">
      <c r="A374" s="398"/>
      <c r="B374" s="399"/>
      <c r="C374" s="400"/>
      <c r="D374" s="400"/>
      <c r="E374" s="400"/>
      <c r="F374" s="281"/>
      <c r="G374" s="399"/>
      <c r="H374" s="399"/>
      <c r="I374" s="401"/>
      <c r="J374" s="401"/>
    </row>
    <row r="375" spans="1:10" x14ac:dyDescent="0.2">
      <c r="A375" s="398"/>
      <c r="B375" s="399"/>
      <c r="C375" s="400"/>
      <c r="D375" s="400"/>
      <c r="E375" s="400"/>
      <c r="F375" s="281"/>
      <c r="G375" s="399"/>
      <c r="H375" s="399"/>
      <c r="I375" s="401"/>
      <c r="J375" s="401"/>
    </row>
    <row r="376" spans="1:10" x14ac:dyDescent="0.2">
      <c r="A376" s="402"/>
      <c r="B376" s="403"/>
      <c r="C376" s="404"/>
      <c r="D376" s="404"/>
      <c r="E376" s="404"/>
      <c r="F376" s="404"/>
      <c r="G376" s="403"/>
      <c r="H376" s="399"/>
      <c r="I376" s="175"/>
      <c r="J376" s="175"/>
    </row>
    <row r="377" spans="1:10" x14ac:dyDescent="0.2">
      <c r="A377" s="405"/>
      <c r="B377" s="406"/>
      <c r="C377" s="406"/>
      <c r="D377" s="406"/>
      <c r="E377" s="406"/>
      <c r="F377" s="406"/>
      <c r="G377" s="406"/>
      <c r="H377" s="399"/>
      <c r="I377" s="175"/>
      <c r="J377" s="175"/>
    </row>
    <row r="378" spans="1:10" x14ac:dyDescent="0.2">
      <c r="A378" s="405"/>
      <c r="B378" s="406"/>
      <c r="C378" s="406"/>
      <c r="D378" s="406"/>
      <c r="E378" s="406"/>
      <c r="F378" s="406"/>
      <c r="G378" s="406"/>
      <c r="H378" s="399"/>
      <c r="I378" s="175"/>
      <c r="J378" s="175"/>
    </row>
    <row r="379" spans="1:10" ht="15.75" x14ac:dyDescent="0.25">
      <c r="A379" s="175"/>
      <c r="B379" s="175"/>
      <c r="C379" s="175"/>
      <c r="D379" s="175"/>
      <c r="E379" s="175"/>
      <c r="F379" s="407"/>
      <c r="G379" s="175"/>
      <c r="H379" s="408"/>
      <c r="I379" s="175"/>
      <c r="J379" s="175"/>
    </row>
    <row r="380" spans="1:10" ht="15" x14ac:dyDescent="0.2">
      <c r="A380" s="390"/>
      <c r="B380" s="175"/>
      <c r="C380" s="175"/>
      <c r="D380" s="175"/>
      <c r="E380" s="175"/>
      <c r="F380" s="175"/>
      <c r="G380" s="175"/>
      <c r="H380" s="175"/>
      <c r="I380" s="175"/>
      <c r="J380" s="175"/>
    </row>
    <row r="381" spans="1:10" ht="15" x14ac:dyDescent="0.2">
      <c r="A381" s="390"/>
      <c r="B381" s="175"/>
      <c r="C381" s="175"/>
      <c r="D381" s="175"/>
      <c r="E381" s="175"/>
      <c r="F381" s="175"/>
      <c r="G381" s="175"/>
      <c r="H381" s="175"/>
      <c r="I381" s="175"/>
      <c r="J381" s="175"/>
    </row>
    <row r="382" spans="1:10" ht="15.75" x14ac:dyDescent="0.25">
      <c r="A382" s="391"/>
      <c r="B382" s="391"/>
      <c r="C382" s="392"/>
      <c r="D382" s="392"/>
      <c r="E382" s="392"/>
      <c r="F382" s="392"/>
      <c r="G382" s="392"/>
      <c r="H382" s="392"/>
      <c r="I382" s="175"/>
      <c r="J382" s="175"/>
    </row>
    <row r="383" spans="1:10" ht="15.75" x14ac:dyDescent="0.25">
      <c r="A383" s="391"/>
      <c r="B383" s="391"/>
      <c r="C383" s="392"/>
      <c r="D383" s="392"/>
      <c r="E383" s="392"/>
      <c r="F383" s="392"/>
      <c r="G383" s="392"/>
      <c r="H383" s="392"/>
      <c r="I383" s="175"/>
      <c r="J383" s="175"/>
    </row>
    <row r="384" spans="1:10" ht="15.75" x14ac:dyDescent="0.25">
      <c r="A384" s="391"/>
      <c r="B384" s="391"/>
      <c r="C384" s="392"/>
      <c r="D384" s="392"/>
      <c r="E384" s="392"/>
      <c r="F384" s="392"/>
      <c r="G384" s="392"/>
      <c r="H384" s="392"/>
      <c r="I384" s="175"/>
      <c r="J384" s="175"/>
    </row>
    <row r="385" spans="1:10" ht="15.75" x14ac:dyDescent="0.25">
      <c r="A385" s="391"/>
      <c r="B385" s="391"/>
      <c r="C385" s="392"/>
      <c r="D385" s="392"/>
      <c r="E385" s="392"/>
      <c r="F385" s="392"/>
      <c r="G385" s="392"/>
      <c r="H385" s="392"/>
      <c r="I385" s="175"/>
      <c r="J385" s="175"/>
    </row>
    <row r="386" spans="1:10" ht="15.75" x14ac:dyDescent="0.25">
      <c r="A386" s="391"/>
      <c r="B386" s="391"/>
      <c r="C386" s="392"/>
      <c r="D386" s="392"/>
      <c r="E386" s="392"/>
      <c r="F386" s="392"/>
      <c r="G386" s="392"/>
      <c r="H386" s="392"/>
      <c r="I386" s="175"/>
      <c r="J386" s="175"/>
    </row>
    <row r="387" spans="1:10" ht="15" x14ac:dyDescent="0.25">
      <c r="A387" s="392"/>
      <c r="B387" s="392"/>
      <c r="C387" s="392"/>
      <c r="D387" s="392"/>
      <c r="E387" s="392"/>
      <c r="F387" s="392"/>
      <c r="G387" s="392"/>
      <c r="H387" s="392"/>
      <c r="I387" s="175"/>
      <c r="J387" s="175"/>
    </row>
    <row r="388" spans="1:10" ht="15" x14ac:dyDescent="0.2">
      <c r="A388" s="393"/>
      <c r="B388" s="393"/>
      <c r="C388" s="394"/>
      <c r="D388" s="394"/>
      <c r="E388" s="394"/>
      <c r="F388" s="394"/>
      <c r="G388" s="394"/>
      <c r="H388" s="394"/>
      <c r="I388" s="395"/>
      <c r="J388" s="395"/>
    </row>
    <row r="389" spans="1:10" x14ac:dyDescent="0.2">
      <c r="A389" s="396"/>
      <c r="B389" s="396"/>
      <c r="C389" s="396"/>
      <c r="D389" s="396"/>
      <c r="E389" s="397"/>
      <c r="F389" s="281"/>
      <c r="G389" s="396"/>
      <c r="H389" s="396"/>
      <c r="I389" s="396"/>
      <c r="J389" s="396"/>
    </row>
    <row r="390" spans="1:10" x14ac:dyDescent="0.2">
      <c r="A390" s="362"/>
      <c r="B390" s="396"/>
      <c r="C390" s="396"/>
      <c r="D390" s="396"/>
      <c r="E390" s="397"/>
      <c r="F390" s="281"/>
      <c r="G390" s="398"/>
      <c r="H390" s="398"/>
      <c r="I390" s="398"/>
      <c r="J390" s="398"/>
    </row>
    <row r="391" spans="1:10" x14ac:dyDescent="0.2">
      <c r="A391" s="399"/>
      <c r="B391" s="399"/>
      <c r="C391" s="400"/>
      <c r="D391" s="400"/>
      <c r="E391" s="400"/>
      <c r="F391" s="281"/>
      <c r="G391" s="399"/>
      <c r="H391" s="399"/>
      <c r="I391" s="401"/>
      <c r="J391" s="401"/>
    </row>
    <row r="392" spans="1:10" x14ac:dyDescent="0.2">
      <c r="A392" s="398"/>
      <c r="B392" s="399"/>
      <c r="C392" s="400"/>
      <c r="D392" s="400"/>
      <c r="E392" s="400"/>
      <c r="F392" s="281"/>
      <c r="G392" s="399"/>
      <c r="H392" s="399"/>
      <c r="I392" s="401"/>
      <c r="J392" s="401"/>
    </row>
    <row r="393" spans="1:10" x14ac:dyDescent="0.2">
      <c r="A393" s="398"/>
      <c r="B393" s="399"/>
      <c r="C393" s="400"/>
      <c r="D393" s="400"/>
      <c r="E393" s="400"/>
      <c r="F393" s="281"/>
      <c r="G393" s="399"/>
      <c r="H393" s="399"/>
      <c r="I393" s="401"/>
      <c r="J393" s="401"/>
    </row>
    <row r="394" spans="1:10" x14ac:dyDescent="0.2">
      <c r="A394" s="398"/>
      <c r="B394" s="399"/>
      <c r="C394" s="400"/>
      <c r="D394" s="400"/>
      <c r="E394" s="400"/>
      <c r="F394" s="281"/>
      <c r="G394" s="399"/>
      <c r="H394" s="399"/>
      <c r="I394" s="401"/>
      <c r="J394" s="401"/>
    </row>
    <row r="395" spans="1:10" x14ac:dyDescent="0.2">
      <c r="A395" s="398"/>
      <c r="B395" s="399"/>
      <c r="C395" s="400"/>
      <c r="D395" s="400"/>
      <c r="E395" s="400"/>
      <c r="F395" s="281"/>
      <c r="G395" s="399"/>
      <c r="H395" s="399"/>
      <c r="I395" s="401"/>
      <c r="J395" s="401"/>
    </row>
    <row r="396" spans="1:10" x14ac:dyDescent="0.2">
      <c r="A396" s="398"/>
      <c r="B396" s="399"/>
      <c r="C396" s="400"/>
      <c r="D396" s="400"/>
      <c r="E396" s="400"/>
      <c r="F396" s="281"/>
      <c r="G396" s="399"/>
      <c r="H396" s="399"/>
      <c r="I396" s="401"/>
      <c r="J396" s="401"/>
    </row>
    <row r="397" spans="1:10" x14ac:dyDescent="0.2">
      <c r="A397" s="398"/>
      <c r="B397" s="399"/>
      <c r="C397" s="400"/>
      <c r="D397" s="400"/>
      <c r="E397" s="400"/>
      <c r="F397" s="281"/>
      <c r="G397" s="399"/>
      <c r="H397" s="399"/>
      <c r="I397" s="401"/>
      <c r="J397" s="401"/>
    </row>
    <row r="398" spans="1:10" x14ac:dyDescent="0.2">
      <c r="A398" s="398"/>
      <c r="B398" s="399"/>
      <c r="C398" s="400"/>
      <c r="D398" s="400"/>
      <c r="E398" s="400"/>
      <c r="F398" s="281"/>
      <c r="G398" s="399"/>
      <c r="H398" s="399"/>
      <c r="I398" s="401"/>
      <c r="J398" s="401"/>
    </row>
    <row r="399" spans="1:10" x14ac:dyDescent="0.2">
      <c r="A399" s="398"/>
      <c r="B399" s="399"/>
      <c r="C399" s="400"/>
      <c r="D399" s="400"/>
      <c r="E399" s="400"/>
      <c r="F399" s="281"/>
      <c r="G399" s="399"/>
      <c r="H399" s="399"/>
      <c r="I399" s="401"/>
      <c r="J399" s="401"/>
    </row>
    <row r="400" spans="1:10" x14ac:dyDescent="0.2">
      <c r="A400" s="402"/>
      <c r="B400" s="403"/>
      <c r="C400" s="404"/>
      <c r="D400" s="404"/>
      <c r="E400" s="404"/>
      <c r="F400" s="404"/>
      <c r="G400" s="403"/>
      <c r="H400" s="399"/>
      <c r="I400" s="175"/>
      <c r="J400" s="175"/>
    </row>
    <row r="401" spans="1:10" x14ac:dyDescent="0.2">
      <c r="A401" s="405"/>
      <c r="B401" s="406"/>
      <c r="C401" s="406"/>
      <c r="D401" s="406"/>
      <c r="E401" s="406"/>
      <c r="F401" s="406"/>
      <c r="G401" s="406"/>
      <c r="H401" s="399"/>
      <c r="I401" s="175"/>
      <c r="J401" s="175"/>
    </row>
    <row r="402" spans="1:10" x14ac:dyDescent="0.2">
      <c r="A402" s="405"/>
      <c r="B402" s="406"/>
      <c r="C402" s="406"/>
      <c r="D402" s="406"/>
      <c r="E402" s="406"/>
      <c r="F402" s="406"/>
      <c r="G402" s="406"/>
      <c r="H402" s="399"/>
      <c r="I402" s="175"/>
      <c r="J402" s="175"/>
    </row>
    <row r="403" spans="1:10" ht="15.75" x14ac:dyDescent="0.25">
      <c r="A403" s="175"/>
      <c r="B403" s="175"/>
      <c r="C403" s="175"/>
      <c r="D403" s="175"/>
      <c r="E403" s="175"/>
      <c r="F403" s="407"/>
      <c r="G403" s="175"/>
      <c r="H403" s="408"/>
      <c r="I403" s="175"/>
      <c r="J403" s="175"/>
    </row>
    <row r="404" spans="1:10" ht="15" x14ac:dyDescent="0.2">
      <c r="A404" s="390"/>
      <c r="B404" s="175"/>
      <c r="C404" s="175"/>
      <c r="D404" s="175"/>
      <c r="E404" s="175"/>
      <c r="F404" s="175"/>
      <c r="G404" s="175"/>
      <c r="H404" s="175"/>
      <c r="I404" s="175"/>
      <c r="J404" s="175"/>
    </row>
    <row r="405" spans="1:10" ht="15" x14ac:dyDescent="0.2">
      <c r="A405" s="390"/>
      <c r="B405" s="175"/>
      <c r="C405" s="175"/>
      <c r="D405" s="175"/>
      <c r="E405" s="175"/>
      <c r="F405" s="175"/>
      <c r="G405" s="175"/>
      <c r="H405" s="175"/>
      <c r="I405" s="175"/>
      <c r="J405" s="175"/>
    </row>
    <row r="406" spans="1:10" ht="15.75" x14ac:dyDescent="0.25">
      <c r="A406" s="391"/>
      <c r="B406" s="391"/>
      <c r="C406" s="392"/>
      <c r="D406" s="392"/>
      <c r="E406" s="392"/>
      <c r="F406" s="392"/>
      <c r="G406" s="392"/>
      <c r="H406" s="392"/>
      <c r="I406" s="175"/>
      <c r="J406" s="175"/>
    </row>
    <row r="407" spans="1:10" ht="15.75" x14ac:dyDescent="0.25">
      <c r="A407" s="391"/>
      <c r="B407" s="391"/>
      <c r="C407" s="392"/>
      <c r="D407" s="392"/>
      <c r="E407" s="392"/>
      <c r="F407" s="392"/>
      <c r="G407" s="392"/>
      <c r="H407" s="392"/>
      <c r="I407" s="175"/>
      <c r="J407" s="175"/>
    </row>
    <row r="408" spans="1:10" ht="15.75" x14ac:dyDescent="0.25">
      <c r="A408" s="391"/>
      <c r="B408" s="391"/>
      <c r="C408" s="392"/>
      <c r="D408" s="392"/>
      <c r="E408" s="392"/>
      <c r="F408" s="392"/>
      <c r="G408" s="392"/>
      <c r="H408" s="392"/>
      <c r="I408" s="175"/>
      <c r="J408" s="175"/>
    </row>
    <row r="409" spans="1:10" ht="15.75" x14ac:dyDescent="0.25">
      <c r="A409" s="391"/>
      <c r="B409" s="391"/>
      <c r="C409" s="392"/>
      <c r="D409" s="392"/>
      <c r="E409" s="392"/>
      <c r="F409" s="392"/>
      <c r="G409" s="392"/>
      <c r="H409" s="392"/>
      <c r="I409" s="175"/>
      <c r="J409" s="175"/>
    </row>
    <row r="410" spans="1:10" ht="15.75" x14ac:dyDescent="0.25">
      <c r="A410" s="391"/>
      <c r="B410" s="391"/>
      <c r="C410" s="392"/>
      <c r="D410" s="392"/>
      <c r="E410" s="392"/>
      <c r="F410" s="392"/>
      <c r="G410" s="392"/>
      <c r="H410" s="392"/>
      <c r="I410" s="175"/>
      <c r="J410" s="175"/>
    </row>
    <row r="411" spans="1:10" ht="15" x14ac:dyDescent="0.25">
      <c r="A411" s="392"/>
      <c r="B411" s="392"/>
      <c r="C411" s="392"/>
      <c r="D411" s="392"/>
      <c r="E411" s="392"/>
      <c r="F411" s="392"/>
      <c r="G411" s="392"/>
      <c r="H411" s="392"/>
      <c r="I411" s="175"/>
      <c r="J411" s="175"/>
    </row>
    <row r="412" spans="1:10" ht="15" x14ac:dyDescent="0.2">
      <c r="A412" s="393"/>
      <c r="B412" s="393"/>
      <c r="C412" s="394"/>
      <c r="D412" s="394"/>
      <c r="E412" s="394"/>
      <c r="F412" s="394"/>
      <c r="G412" s="394"/>
      <c r="H412" s="394"/>
      <c r="I412" s="395"/>
      <c r="J412" s="395"/>
    </row>
    <row r="413" spans="1:10" x14ac:dyDescent="0.2">
      <c r="A413" s="396"/>
      <c r="B413" s="396"/>
      <c r="C413" s="396"/>
      <c r="D413" s="396"/>
      <c r="E413" s="397"/>
      <c r="F413" s="281"/>
      <c r="G413" s="396"/>
      <c r="H413" s="396"/>
      <c r="I413" s="396"/>
      <c r="J413" s="396"/>
    </row>
    <row r="414" spans="1:10" x14ac:dyDescent="0.2">
      <c r="A414" s="362"/>
      <c r="B414" s="396"/>
      <c r="C414" s="396"/>
      <c r="D414" s="396"/>
      <c r="E414" s="397"/>
      <c r="F414" s="281"/>
      <c r="G414" s="398"/>
      <c r="H414" s="398"/>
      <c r="I414" s="398"/>
      <c r="J414" s="398"/>
    </row>
    <row r="415" spans="1:10" x14ac:dyDescent="0.2">
      <c r="A415" s="399"/>
      <c r="B415" s="399"/>
      <c r="C415" s="400"/>
      <c r="D415" s="400"/>
      <c r="E415" s="400"/>
      <c r="F415" s="281"/>
      <c r="G415" s="399"/>
      <c r="H415" s="399"/>
      <c r="I415" s="401"/>
      <c r="J415" s="401"/>
    </row>
    <row r="416" spans="1:10" x14ac:dyDescent="0.2">
      <c r="A416" s="398"/>
      <c r="B416" s="399"/>
      <c r="C416" s="400"/>
      <c r="D416" s="400"/>
      <c r="E416" s="400"/>
      <c r="F416" s="281"/>
      <c r="G416" s="399"/>
      <c r="H416" s="399"/>
      <c r="I416" s="401"/>
      <c r="J416" s="401"/>
    </row>
    <row r="417" spans="1:10" x14ac:dyDescent="0.2">
      <c r="A417" s="398"/>
      <c r="B417" s="399"/>
      <c r="C417" s="400"/>
      <c r="D417" s="400"/>
      <c r="E417" s="400"/>
      <c r="F417" s="281"/>
      <c r="G417" s="399"/>
      <c r="H417" s="399"/>
      <c r="I417" s="401"/>
      <c r="J417" s="401"/>
    </row>
    <row r="418" spans="1:10" x14ac:dyDescent="0.2">
      <c r="A418" s="398"/>
      <c r="B418" s="399"/>
      <c r="C418" s="400"/>
      <c r="D418" s="400"/>
      <c r="E418" s="400"/>
      <c r="F418" s="281"/>
      <c r="G418" s="399"/>
      <c r="H418" s="399"/>
      <c r="I418" s="401"/>
      <c r="J418" s="401"/>
    </row>
    <row r="419" spans="1:10" x14ac:dyDescent="0.2">
      <c r="A419" s="398"/>
      <c r="B419" s="399"/>
      <c r="C419" s="400"/>
      <c r="D419" s="400"/>
      <c r="E419" s="400"/>
      <c r="F419" s="281"/>
      <c r="G419" s="399"/>
      <c r="H419" s="399"/>
      <c r="I419" s="401"/>
      <c r="J419" s="401"/>
    </row>
    <row r="420" spans="1:10" x14ac:dyDescent="0.2">
      <c r="A420" s="398"/>
      <c r="B420" s="399"/>
      <c r="C420" s="400"/>
      <c r="D420" s="400"/>
      <c r="E420" s="400"/>
      <c r="F420" s="281"/>
      <c r="G420" s="399"/>
      <c r="H420" s="399"/>
      <c r="I420" s="401"/>
      <c r="J420" s="401"/>
    </row>
    <row r="421" spans="1:10" x14ac:dyDescent="0.2">
      <c r="A421" s="398"/>
      <c r="B421" s="399"/>
      <c r="C421" s="400"/>
      <c r="D421" s="400"/>
      <c r="E421" s="400"/>
      <c r="F421" s="281"/>
      <c r="G421" s="399"/>
      <c r="H421" s="399"/>
      <c r="I421" s="401"/>
      <c r="J421" s="401"/>
    </row>
    <row r="422" spans="1:10" x14ac:dyDescent="0.2">
      <c r="A422" s="398"/>
      <c r="B422" s="399"/>
      <c r="C422" s="400"/>
      <c r="D422" s="400"/>
      <c r="E422" s="400"/>
      <c r="F422" s="281"/>
      <c r="G422" s="399"/>
      <c r="H422" s="399"/>
      <c r="I422" s="401"/>
      <c r="J422" s="401"/>
    </row>
    <row r="423" spans="1:10" x14ac:dyDescent="0.2">
      <c r="A423" s="398"/>
      <c r="B423" s="399"/>
      <c r="C423" s="400"/>
      <c r="D423" s="400"/>
      <c r="E423" s="400"/>
      <c r="F423" s="281"/>
      <c r="G423" s="399"/>
      <c r="H423" s="399"/>
      <c r="I423" s="401"/>
      <c r="J423" s="401"/>
    </row>
    <row r="424" spans="1:10" x14ac:dyDescent="0.2">
      <c r="A424" s="402"/>
      <c r="B424" s="403"/>
      <c r="C424" s="404"/>
      <c r="D424" s="404"/>
      <c r="E424" s="404"/>
      <c r="F424" s="404"/>
      <c r="G424" s="403"/>
      <c r="H424" s="399"/>
      <c r="I424" s="175"/>
      <c r="J424" s="175"/>
    </row>
    <row r="425" spans="1:10" x14ac:dyDescent="0.2">
      <c r="A425" s="405"/>
      <c r="B425" s="406"/>
      <c r="C425" s="406"/>
      <c r="D425" s="406"/>
      <c r="E425" s="406"/>
      <c r="F425" s="406"/>
      <c r="G425" s="406"/>
      <c r="H425" s="399"/>
      <c r="I425" s="175"/>
      <c r="J425" s="175"/>
    </row>
    <row r="426" spans="1:10" x14ac:dyDescent="0.2">
      <c r="A426" s="405"/>
      <c r="B426" s="406"/>
      <c r="C426" s="406"/>
      <c r="D426" s="406"/>
      <c r="E426" s="406"/>
      <c r="F426" s="406"/>
      <c r="G426" s="406"/>
      <c r="H426" s="399"/>
      <c r="I426" s="175"/>
      <c r="J426" s="175"/>
    </row>
    <row r="427" spans="1:10" ht="15.75" x14ac:dyDescent="0.25">
      <c r="A427" s="175"/>
      <c r="B427" s="175"/>
      <c r="C427" s="175"/>
      <c r="D427" s="175"/>
      <c r="E427" s="175"/>
      <c r="F427" s="407"/>
      <c r="G427" s="175"/>
      <c r="H427" s="408"/>
      <c r="I427" s="175"/>
      <c r="J427" s="175"/>
    </row>
    <row r="428" spans="1:10" ht="15" x14ac:dyDescent="0.2">
      <c r="A428" s="248"/>
    </row>
    <row r="429" spans="1:10" ht="15" x14ac:dyDescent="0.2">
      <c r="A429" s="248"/>
    </row>
  </sheetData>
  <mergeCells count="1">
    <mergeCell ref="L1:N3"/>
  </mergeCells>
  <conditionalFormatting sqref="H218:H228 H13:H30 H43 H48:H56 H69:H81 H95:H106 H145:H156 H195:H204 H120:H131 H242:H253 H267:H281 H295:H306 H170:H181">
    <cfRule type="containsErrors" dxfId="1" priority="2">
      <formula>ISERROR(H13)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PLAN CONT</vt:lpstr>
      <vt:lpstr>TABLAS </vt:lpstr>
      <vt:lpstr>INVEN Y BALAN</vt:lpstr>
      <vt:lpstr>COMPRA </vt:lpstr>
      <vt:lpstr>VENTAS</vt:lpstr>
      <vt:lpstr>PLANILLA</vt:lpstr>
      <vt:lpstr>ACTIVO </vt:lpstr>
      <vt:lpstr>EFECT</vt:lpstr>
      <vt:lpstr>CTA CTE</vt:lpstr>
      <vt:lpstr>LIBRO DIARIO</vt:lpstr>
      <vt:lpstr>LIBRO DIARIO DE FORM SIMP</vt:lpstr>
      <vt:lpstr>MAYOR</vt:lpstr>
      <vt:lpstr>BALANCE DE COMPROBACION </vt:lpstr>
      <vt:lpstr>H Trabajo</vt:lpstr>
      <vt:lpstr>BBGG</vt:lpstr>
      <vt:lpstr>EEGGPP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DOCENTE01</dc:creator>
  <cp:lastModifiedBy>Principal</cp:lastModifiedBy>
  <cp:lastPrinted>2013-09-27T20:48:03Z</cp:lastPrinted>
  <dcterms:created xsi:type="dcterms:W3CDTF">2010-07-02T18:16:49Z</dcterms:created>
  <dcterms:modified xsi:type="dcterms:W3CDTF">2016-08-02T15:09:40Z</dcterms:modified>
</cp:coreProperties>
</file>