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i/Desktop/Projects/excelPDF/"/>
    </mc:Choice>
  </mc:AlternateContent>
  <xr:revisionPtr revIDLastSave="0" documentId="13_ncr:1_{AA0AD221-3518-094A-A904-37BC900DD382}" xr6:coauthVersionLast="47" xr6:coauthVersionMax="47" xr10:uidLastSave="{00000000-0000-0000-0000-000000000000}"/>
  <bookViews>
    <workbookView xWindow="0" yWindow="760" windowWidth="29400" windowHeight="17080" xr2:uid="{AD5EEB7A-8104-4FA8-A3F7-3232662F7F0C}"/>
  </bookViews>
  <sheets>
    <sheet name="Woda 06" sheetId="1" r:id="rId1"/>
    <sheet name="9" sheetId="5" r:id="rId2"/>
    <sheet name="ster" sheetId="6" r:id="rId3"/>
  </sheets>
  <externalReferences>
    <externalReference r:id="rId4"/>
  </externalReferences>
  <definedNames>
    <definedName name="_xlnm.Print_Area" localSheetId="1">'9'!$A$1:$H$38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5" l="1"/>
  <c r="L18" i="5"/>
  <c r="K18" i="5"/>
  <c r="F18" i="5"/>
  <c r="D18" i="5"/>
  <c r="F33" i="5"/>
  <c r="F28" i="5"/>
  <c r="F25" i="5"/>
  <c r="D25" i="5"/>
  <c r="E21" i="5"/>
  <c r="F19" i="5"/>
  <c r="E25" i="5"/>
  <c r="F20" i="5"/>
  <c r="J20" i="5" s="1"/>
  <c r="D19" i="5"/>
  <c r="B36" i="5"/>
  <c r="D28" i="5"/>
  <c r="E18" i="5"/>
  <c r="C10" i="5"/>
  <c r="C9" i="5"/>
  <c r="E19" i="5" l="1"/>
  <c r="J33" i="5" l="1"/>
  <c r="F21" i="5"/>
  <c r="D21" i="5"/>
  <c r="J21" i="5" l="1"/>
  <c r="F36" i="5"/>
  <c r="J36" i="5" s="1"/>
  <c r="J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ignacy buczek</author>
  </authors>
  <commentList>
    <comment ref="D25" authorId="0" shapeId="0" xr:uid="{65360995-5F94-DC46-A7FB-8EF0E98DFF2A}">
      <text>
        <r>
          <rPr>
            <b/>
            <sz val="10"/>
            <color rgb="FF000000"/>
            <rFont val="Tahoma"/>
            <family val="2"/>
          </rPr>
          <t>ignacy buczek: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<sst xmlns="http://schemas.openxmlformats.org/spreadsheetml/2006/main" count="123" uniqueCount="91">
  <si>
    <t>Rozliczenie lokali za wodę zimną i podgrzanie od 01.06.2024 do 30.06.2024</t>
  </si>
  <si>
    <t>Licznik wody zimnej</t>
  </si>
  <si>
    <t>licznik wody ciepłej</t>
  </si>
  <si>
    <t>Lokatorzy</t>
  </si>
  <si>
    <t>Lokal użytkowy</t>
  </si>
  <si>
    <t>BO "-" niedopłata/"+"nadpłata</t>
  </si>
  <si>
    <t>Wpłaty</t>
  </si>
  <si>
    <t>stan początkowy</t>
  </si>
  <si>
    <t>stan końcowy</t>
  </si>
  <si>
    <t>zużycie wody zimnej</t>
  </si>
  <si>
    <t>zużycie wody ciepłej wody</t>
  </si>
  <si>
    <t>Łączne zuzycie wody</t>
  </si>
  <si>
    <t>stawka za wodę zimną i ścieki</t>
  </si>
  <si>
    <t>Koszt zużycia wody</t>
  </si>
  <si>
    <t>róznice licznikowe oraz części wspólne</t>
  </si>
  <si>
    <t>Łączny koszt zimnej wody</t>
  </si>
  <si>
    <t>Koszt stały podgrzania</t>
  </si>
  <si>
    <t>stawka za podgrzanie wody</t>
  </si>
  <si>
    <t>Koszt zmienny</t>
  </si>
  <si>
    <t>Łączny koszt podgrzania</t>
  </si>
  <si>
    <t>BZ "-" niedopłata/"+"nadpłata</t>
  </si>
  <si>
    <t>5=4-3</t>
  </si>
  <si>
    <t xml:space="preserve">8=7-6 </t>
  </si>
  <si>
    <t>9=8+5</t>
  </si>
  <si>
    <t>11=9x10</t>
  </si>
  <si>
    <t>13=11+12</t>
  </si>
  <si>
    <t>16=15x8</t>
  </si>
  <si>
    <t>17=14+16</t>
  </si>
  <si>
    <t>18=1+2-13-17</t>
  </si>
  <si>
    <t>DZIARNOWSKA</t>
  </si>
  <si>
    <t>DĄBROWSKA GRAZYNA</t>
  </si>
  <si>
    <t>KRZESKA</t>
  </si>
  <si>
    <t>JARZYŃSKI</t>
  </si>
  <si>
    <t>PAPROCKI</t>
  </si>
  <si>
    <t>CZURYŁO</t>
  </si>
  <si>
    <t>WIŚNIEWSKI E.</t>
  </si>
  <si>
    <t>GĄSIEWSKA</t>
  </si>
  <si>
    <t>BUCZEK</t>
  </si>
  <si>
    <t>ŁOŻYŃSCY</t>
  </si>
  <si>
    <t>SZCZĘSNY</t>
  </si>
  <si>
    <t>MISIAK</t>
  </si>
  <si>
    <t>LIPIŃSKI</t>
  </si>
  <si>
    <t>KACPRZAK</t>
  </si>
  <si>
    <t>MORDZAK</t>
  </si>
  <si>
    <t>PECIAKOWSCY</t>
  </si>
  <si>
    <t>SZYSZ</t>
  </si>
  <si>
    <t>LIBICH</t>
  </si>
  <si>
    <t>OMELAN</t>
  </si>
  <si>
    <t>CIECHOMSKA MONIKA</t>
  </si>
  <si>
    <t>KRZESKA-GOMUŁKA</t>
  </si>
  <si>
    <t>PALMOWSCY</t>
  </si>
  <si>
    <t>MULTISERWIS</t>
  </si>
  <si>
    <t>m-c</t>
  </si>
  <si>
    <t>Wspólnota Mieszkaniowa Nieruchomości przy ul. Misjonarskiej 1b w Płocku</t>
  </si>
  <si>
    <t xml:space="preserve">ul. Misjonarska 1B </t>
  </si>
  <si>
    <t>09-402 Płock</t>
  </si>
  <si>
    <t>wspolnota.misjonarska@gmail.com</t>
  </si>
  <si>
    <t>Mieszkanie nr:</t>
  </si>
  <si>
    <t>Powierzchnia [m2]:</t>
  </si>
  <si>
    <t>sprawdzenie</t>
  </si>
  <si>
    <t>Opłaty</t>
  </si>
  <si>
    <t>ilość miesięcy</t>
  </si>
  <si>
    <t>Kwota obciążenia mieszkania za cały okres</t>
  </si>
  <si>
    <t>[a]</t>
  </si>
  <si>
    <t>[b]</t>
  </si>
  <si>
    <t>[2]</t>
  </si>
  <si>
    <t>[3]</t>
  </si>
  <si>
    <t>Razem [1]+[2]</t>
  </si>
  <si>
    <t>[4]</t>
  </si>
  <si>
    <t>[a]x[b]</t>
  </si>
  <si>
    <t>[5]</t>
  </si>
  <si>
    <t>[6]</t>
  </si>
  <si>
    <t>[7]</t>
  </si>
  <si>
    <t>Rozliczenie opłat za wodę za okres od 01.06. do 30.06.2024 roku</t>
  </si>
  <si>
    <t>[1]</t>
  </si>
  <si>
    <t>Koszt zuzycia zimnej wody</t>
  </si>
  <si>
    <t>Koszt zużycia ciepłej wody</t>
  </si>
  <si>
    <t>[m3]</t>
  </si>
  <si>
    <t>Stawka [zł/m3]</t>
  </si>
  <si>
    <t>Różnice licznikowe</t>
  </si>
  <si>
    <t>WODA</t>
  </si>
  <si>
    <t>PODGRZANIE</t>
  </si>
  <si>
    <t>Koszt stały podgrzania wody</t>
  </si>
  <si>
    <t>Kwota</t>
  </si>
  <si>
    <t>Koszt ogrzania wody</t>
  </si>
  <si>
    <t>Razem  podgrzanie</t>
  </si>
  <si>
    <t>rok</t>
  </si>
  <si>
    <t>30.06.</t>
  </si>
  <si>
    <t>Maile</t>
  </si>
  <si>
    <t>cos</t>
  </si>
  <si>
    <t>wertex3233@gmail.com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</si>
</sst>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zł&quot;;[Red]\-#,##0.00\ &quot;zł&quot;"/>
    <numFmt numFmtId="165" formatCode="#,##0.00_ ;[Red]\-#,##0.00\ "/>
    <numFmt numFmtId="166" formatCode="#,##0.0000_ ;[Red]\-#,##0.0000\ "/>
    <numFmt numFmtId="167" formatCode="#,##0.000_ ;[Red]\-#,##0.000\ "/>
  </numFmts>
  <fonts count="2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</font>
    <font>
      <sz val="8"/>
      <color indexed="8"/>
      <name val="Calibri"/>
      <family val="2"/>
    </font>
    <font>
      <b/>
      <sz val="8"/>
      <name val="Cambria"/>
      <family val="1"/>
      <charset val="238"/>
    </font>
    <font>
      <sz val="8"/>
      <color indexed="8"/>
      <name val="Cambria"/>
      <family val="1"/>
      <charset val="238"/>
    </font>
    <font>
      <sz val="8"/>
      <name val="Cambria"/>
      <family val="1"/>
      <charset val="238"/>
    </font>
    <font>
      <b/>
      <sz val="8"/>
      <name val="Arial"/>
      <family val="2"/>
      <charset val="238"/>
    </font>
    <font>
      <sz val="8"/>
      <name val="Arial"/>
      <family val="2"/>
    </font>
    <font>
      <b/>
      <sz val="12"/>
      <name val="Arial"/>
      <family val="2"/>
      <charset val="238"/>
    </font>
    <font>
      <i/>
      <sz val="11"/>
      <color indexed="8"/>
      <name val="Calibri"/>
      <family val="2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1" applyFont="1"/>
    <xf numFmtId="0" fontId="1" fillId="0" borderId="0" xfId="1"/>
    <xf numFmtId="2" fontId="1" fillId="0" borderId="0" xfId="1" applyNumberFormat="1" applyAlignment="1">
      <alignment horizontal="right"/>
    </xf>
    <xf numFmtId="165" fontId="1" fillId="0" borderId="0" xfId="1" applyNumberFormat="1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0" xfId="1" applyNumberFormat="1"/>
    <xf numFmtId="0" fontId="4" fillId="0" borderId="4" xfId="1" applyFont="1" applyBorder="1" applyAlignment="1">
      <alignment vertical="center"/>
    </xf>
    <xf numFmtId="0" fontId="5" fillId="0" borderId="4" xfId="1" applyFont="1" applyBorder="1" applyAlignment="1">
      <alignment horizontal="center" vertical="center" wrapText="1"/>
    </xf>
    <xf numFmtId="0" fontId="1" fillId="0" borderId="4" xfId="1" applyBorder="1" applyAlignment="1">
      <alignment wrapText="1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wrapText="1"/>
    </xf>
    <xf numFmtId="0" fontId="6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165" fontId="9" fillId="0" borderId="4" xfId="1" applyNumberFormat="1" applyFont="1" applyBorder="1" applyAlignment="1">
      <alignment horizontal="center" vertical="center" wrapText="1"/>
    </xf>
    <xf numFmtId="165" fontId="11" fillId="0" borderId="4" xfId="1" applyNumberFormat="1" applyFont="1" applyBorder="1" applyAlignment="1">
      <alignment horizontal="center" vertical="center"/>
    </xf>
    <xf numFmtId="165" fontId="1" fillId="2" borderId="4" xfId="1" applyNumberFormat="1" applyFill="1" applyBorder="1" applyAlignment="1">
      <alignment horizontal="center" vertical="center"/>
    </xf>
    <xf numFmtId="165" fontId="1" fillId="0" borderId="4" xfId="1" applyNumberFormat="1" applyBorder="1" applyAlignment="1">
      <alignment horizontal="center" vertical="center"/>
    </xf>
    <xf numFmtId="167" fontId="1" fillId="0" borderId="0" xfId="1" applyNumberFormat="1"/>
    <xf numFmtId="167" fontId="11" fillId="0" borderId="4" xfId="1" applyNumberFormat="1" applyFont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2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5" borderId="0" xfId="2" applyFill="1"/>
    <xf numFmtId="0" fontId="16" fillId="5" borderId="0" xfId="0" applyFont="1" applyFill="1"/>
    <xf numFmtId="0" fontId="16" fillId="6" borderId="0" xfId="0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4" xfId="0" applyFill="1" applyBorder="1" applyAlignment="1">
      <alignment horizontal="center" vertical="center" wrapText="1"/>
    </xf>
    <xf numFmtId="164" fontId="13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right"/>
    </xf>
    <xf numFmtId="0" fontId="18" fillId="5" borderId="4" xfId="0" applyFont="1" applyFill="1" applyBorder="1" applyAlignment="1">
      <alignment horizontal="center" wrapText="1"/>
    </xf>
    <xf numFmtId="0" fontId="18" fillId="5" borderId="4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64" fontId="18" fillId="5" borderId="4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164" fontId="19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13" fillId="5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5" fillId="5" borderId="1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4" fontId="15" fillId="5" borderId="4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4" fontId="15" fillId="5" borderId="4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165" fontId="15" fillId="5" borderId="4" xfId="0" applyNumberFormat="1" applyFont="1" applyFill="1" applyBorder="1" applyAlignment="1">
      <alignment horizontal="center" vertical="center"/>
    </xf>
    <xf numFmtId="4" fontId="15" fillId="5" borderId="2" xfId="0" applyNumberFormat="1" applyFont="1" applyFill="1" applyBorder="1" applyAlignment="1">
      <alignment horizontal="center" vertical="center"/>
    </xf>
    <xf numFmtId="164" fontId="19" fillId="3" borderId="2" xfId="0" applyNumberFormat="1" applyFont="1" applyFill="1" applyBorder="1" applyAlignment="1">
      <alignment horizontal="center" vertical="center"/>
    </xf>
    <xf numFmtId="0" fontId="14" fillId="0" borderId="0" xfId="2"/>
    <xf numFmtId="16" fontId="0" fillId="0" borderId="0" xfId="0" quotePrefix="1" applyNumberFormat="1"/>
    <xf numFmtId="165" fontId="1" fillId="4" borderId="4" xfId="1" applyNumberFormat="1" applyFill="1" applyBorder="1" applyAlignment="1">
      <alignment horizontal="center" vertical="center"/>
    </xf>
    <xf numFmtId="0" fontId="1" fillId="0" borderId="4" xfId="1" applyBorder="1"/>
    <xf numFmtId="0" fontId="10" fillId="4" borderId="4" xfId="1" applyFont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5" fontId="0" fillId="0" borderId="0" xfId="0" applyNumberFormat="1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ny 9" xfId="1" xr:uid="{004D535C-83C6-4877-AF97-855BBCBA2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afal/Desktop/WSPOLNOTA/KSIEGI%20WSPOLNOTY/Ksiegi%202023/Woda&amp;CO/CO_2023.xlsx" TargetMode="External"/><Relationship Id="rId1" Type="http://schemas.openxmlformats.org/officeDocument/2006/relationships/externalLinkPath" Target="file:///C:/Users/rafal/Desktop/WSPOLNOTA/KSIEGI%20WSPOLNOTY/Ksiegi%202023/Woda&amp;CO/CO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ierzchnia bez garaży"/>
      <sheetName val="arkusz sprawdzający"/>
      <sheetName val="Kartoteka mieszkanców"/>
      <sheetName val="ster"/>
      <sheetName val="1"/>
      <sheetName val="2 old"/>
      <sheetName val="2"/>
      <sheetName val="3 old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2 (2)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</sheetNames>
    <sheetDataSet>
      <sheetData sheetId="0">
        <row r="14">
          <cell r="D14">
            <v>121.55</v>
          </cell>
        </row>
      </sheetData>
      <sheetData sheetId="1"/>
      <sheetData sheetId="2">
        <row r="16">
          <cell r="B16">
            <v>9</v>
          </cell>
          <cell r="F16">
            <v>147.99</v>
          </cell>
        </row>
      </sheetData>
      <sheetData sheetId="3">
        <row r="2">
          <cell r="B2">
            <v>2023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ertex3233@gmail.com" TargetMode="External"/><Relationship Id="rId1" Type="http://schemas.openxmlformats.org/officeDocument/2006/relationships/hyperlink" Target="mailto:wertex323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spolnota.misjonarska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6D6C-E6C3-4E29-9900-755B942BAE09}">
  <dimension ref="A1:U31"/>
  <sheetViews>
    <sheetView tabSelected="1" workbookViewId="0">
      <selection activeCell="U5" sqref="U5:U28"/>
    </sheetView>
  </sheetViews>
  <sheetFormatPr baseColWidth="10" defaultColWidth="8.83203125" defaultRowHeight="15" x14ac:dyDescent="0.2"/>
  <cols>
    <col min="1" max="1" width="29.1640625" customWidth="1"/>
    <col min="3" max="3" width="16.33203125" customWidth="1"/>
    <col min="20" max="20" width="17.33203125" customWidth="1"/>
    <col min="23" max="23" width="19.83203125" customWidth="1"/>
  </cols>
  <sheetData>
    <row r="1" spans="1:2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>
        <v>0</v>
      </c>
      <c r="Q1" s="4">
        <v>0</v>
      </c>
      <c r="R1" s="5">
        <v>0</v>
      </c>
      <c r="S1" s="2"/>
      <c r="T1" s="2"/>
      <c r="U1" s="2"/>
    </row>
    <row r="2" spans="1:21" ht="14.5" customHeight="1" x14ac:dyDescent="0.2">
      <c r="A2" s="2"/>
      <c r="B2" s="2"/>
      <c r="C2" s="2"/>
      <c r="D2" s="2"/>
      <c r="E2" s="91" t="s">
        <v>1</v>
      </c>
      <c r="F2" s="92"/>
      <c r="G2" s="93"/>
      <c r="H2" s="91" t="s">
        <v>2</v>
      </c>
      <c r="I2" s="92"/>
      <c r="J2" s="93"/>
      <c r="K2" s="2"/>
      <c r="L2" s="2"/>
      <c r="M2" s="2"/>
      <c r="N2" s="2"/>
      <c r="O2" s="2"/>
      <c r="P2" s="2"/>
      <c r="Q2" s="2"/>
      <c r="R2" s="2"/>
      <c r="S2" s="2"/>
      <c r="T2" s="6"/>
      <c r="U2" s="2"/>
    </row>
    <row r="3" spans="1:21" ht="70" x14ac:dyDescent="0.2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1" t="s">
        <v>9</v>
      </c>
      <c r="H3" s="11" t="s">
        <v>7</v>
      </c>
      <c r="I3" s="12" t="s">
        <v>8</v>
      </c>
      <c r="J3" s="11" t="s">
        <v>10</v>
      </c>
      <c r="K3" s="11" t="s">
        <v>11</v>
      </c>
      <c r="L3" s="11" t="s">
        <v>12</v>
      </c>
      <c r="M3" s="11" t="s">
        <v>13</v>
      </c>
      <c r="N3" s="13" t="s">
        <v>14</v>
      </c>
      <c r="O3" s="10" t="s">
        <v>15</v>
      </c>
      <c r="P3" s="13" t="s">
        <v>16</v>
      </c>
      <c r="Q3" s="13" t="s">
        <v>17</v>
      </c>
      <c r="R3" s="13" t="s">
        <v>18</v>
      </c>
      <c r="S3" s="10" t="s">
        <v>19</v>
      </c>
      <c r="T3" s="14" t="s">
        <v>20</v>
      </c>
      <c r="U3" s="89" t="s">
        <v>88</v>
      </c>
    </row>
    <row r="4" spans="1:21" x14ac:dyDescent="0.2">
      <c r="A4" s="15"/>
      <c r="B4" s="16"/>
      <c r="C4" s="17">
        <v>1</v>
      </c>
      <c r="D4" s="18">
        <v>2</v>
      </c>
      <c r="E4" s="19">
        <v>3</v>
      </c>
      <c r="F4" s="19">
        <v>4</v>
      </c>
      <c r="G4" s="19" t="s">
        <v>21</v>
      </c>
      <c r="H4" s="19">
        <v>6</v>
      </c>
      <c r="I4" s="19">
        <v>7</v>
      </c>
      <c r="J4" s="19" t="s">
        <v>22</v>
      </c>
      <c r="K4" s="19" t="s">
        <v>23</v>
      </c>
      <c r="L4" s="19">
        <v>10</v>
      </c>
      <c r="M4" s="19" t="s">
        <v>24</v>
      </c>
      <c r="N4" s="19">
        <v>12</v>
      </c>
      <c r="O4" s="18" t="s">
        <v>25</v>
      </c>
      <c r="P4" s="19">
        <v>14</v>
      </c>
      <c r="Q4" s="19">
        <v>15</v>
      </c>
      <c r="R4" s="19" t="s">
        <v>26</v>
      </c>
      <c r="S4" s="18" t="s">
        <v>27</v>
      </c>
      <c r="T4" s="20" t="s">
        <v>28</v>
      </c>
      <c r="U4" s="85" t="s">
        <v>89</v>
      </c>
    </row>
    <row r="5" spans="1:21" ht="16" x14ac:dyDescent="0.2">
      <c r="A5" s="87" t="s">
        <v>29</v>
      </c>
      <c r="B5" s="86">
        <v>1</v>
      </c>
      <c r="C5" s="21">
        <v>-90.782941976123482</v>
      </c>
      <c r="D5" s="22">
        <v>90.75</v>
      </c>
      <c r="E5" s="23">
        <v>39.996000000000002</v>
      </c>
      <c r="F5" s="23">
        <v>41.371000000000002</v>
      </c>
      <c r="G5" s="84">
        <v>1.375</v>
      </c>
      <c r="H5" s="23">
        <v>26.93</v>
      </c>
      <c r="I5" s="23">
        <v>27.597000000000001</v>
      </c>
      <c r="J5" s="84">
        <v>0.66700000000000159</v>
      </c>
      <c r="K5" s="23">
        <v>2.0420000000000016</v>
      </c>
      <c r="L5" s="84">
        <v>16.963176250490644</v>
      </c>
      <c r="M5" s="23">
        <v>34.638805903501925</v>
      </c>
      <c r="N5" s="84">
        <v>-0.84570716033076399</v>
      </c>
      <c r="O5" s="22">
        <v>33.793098743171164</v>
      </c>
      <c r="P5" s="84">
        <v>37.801304347826083</v>
      </c>
      <c r="Q5" s="84">
        <v>19.130814639905566</v>
      </c>
      <c r="R5" s="23">
        <v>12.760253364817043</v>
      </c>
      <c r="S5" s="22">
        <v>50.561557712643122</v>
      </c>
      <c r="T5" s="21">
        <v>-84.387598431937761</v>
      </c>
      <c r="U5" s="82" t="s">
        <v>90</v>
      </c>
    </row>
    <row r="6" spans="1:21" ht="16" x14ac:dyDescent="0.2">
      <c r="A6" s="87" t="s">
        <v>30</v>
      </c>
      <c r="B6" s="86">
        <v>2</v>
      </c>
      <c r="C6" s="21">
        <v>-553.49658692533069</v>
      </c>
      <c r="D6" s="22">
        <v>553.54000000000008</v>
      </c>
      <c r="E6" s="23">
        <v>100.54</v>
      </c>
      <c r="F6" s="23">
        <v>103.57899999999999</v>
      </c>
      <c r="G6" s="84">
        <v>3.0389999999999873</v>
      </c>
      <c r="H6" s="23">
        <v>17.245999999999999</v>
      </c>
      <c r="I6" s="23">
        <v>17.591999999999999</v>
      </c>
      <c r="J6" s="84">
        <v>0.34600000000000009</v>
      </c>
      <c r="K6" s="23">
        <v>3.3849999999999874</v>
      </c>
      <c r="L6" s="84">
        <v>16.963176250490644</v>
      </c>
      <c r="M6" s="23">
        <v>57.420351607910618</v>
      </c>
      <c r="N6" s="84">
        <v>-1.4019190684229295</v>
      </c>
      <c r="O6" s="22">
        <v>56.018432539487691</v>
      </c>
      <c r="P6" s="84">
        <v>37.801304347826083</v>
      </c>
      <c r="Q6" s="84">
        <v>19.130814639905566</v>
      </c>
      <c r="R6" s="23">
        <v>6.6192618654073279</v>
      </c>
      <c r="S6" s="22">
        <v>44.420566213233414</v>
      </c>
      <c r="T6" s="25">
        <v>-100.39558567805172</v>
      </c>
      <c r="U6" s="82" t="s">
        <v>90</v>
      </c>
    </row>
    <row r="7" spans="1:21" ht="16" x14ac:dyDescent="0.2">
      <c r="A7" s="87" t="s">
        <v>31</v>
      </c>
      <c r="B7" s="86">
        <v>3</v>
      </c>
      <c r="C7" s="21">
        <v>-277.33146612052542</v>
      </c>
      <c r="D7" s="22">
        <v>277.45</v>
      </c>
      <c r="E7" s="23">
        <v>157.29599999999999</v>
      </c>
      <c r="F7" s="23">
        <v>162.78899999999999</v>
      </c>
      <c r="G7" s="84">
        <v>5.492999999999995</v>
      </c>
      <c r="H7" s="23">
        <v>122.054</v>
      </c>
      <c r="I7" s="23">
        <v>125.887</v>
      </c>
      <c r="J7" s="84">
        <v>3.8329999999999984</v>
      </c>
      <c r="K7" s="23">
        <v>9.3259999999999934</v>
      </c>
      <c r="L7" s="84">
        <v>16.963176250490644</v>
      </c>
      <c r="M7" s="23">
        <v>158.19858171207562</v>
      </c>
      <c r="N7" s="84">
        <v>-3.8624216343020024</v>
      </c>
      <c r="O7" s="22">
        <v>154.33616007777363</v>
      </c>
      <c r="P7" s="84">
        <v>37.801304347826083</v>
      </c>
      <c r="Q7" s="84">
        <v>19.130814639905566</v>
      </c>
      <c r="R7" s="23">
        <v>73.328412514758</v>
      </c>
      <c r="S7" s="22">
        <v>111.12971686258408</v>
      </c>
      <c r="T7" s="21">
        <v>-265.34734306088313</v>
      </c>
      <c r="U7" s="82" t="s">
        <v>90</v>
      </c>
    </row>
    <row r="8" spans="1:21" ht="16" x14ac:dyDescent="0.2">
      <c r="A8" s="87" t="s">
        <v>32</v>
      </c>
      <c r="B8" s="86">
        <v>4</v>
      </c>
      <c r="C8" s="21">
        <v>-434.5587453455575</v>
      </c>
      <c r="D8" s="22">
        <v>0</v>
      </c>
      <c r="E8" s="23">
        <v>52.209000000000003</v>
      </c>
      <c r="F8" s="23">
        <v>53.359000000000002</v>
      </c>
      <c r="G8" s="84">
        <v>1.1499999999999986</v>
      </c>
      <c r="H8" s="23">
        <v>36.036000000000001</v>
      </c>
      <c r="I8" s="23">
        <v>36.508000000000003</v>
      </c>
      <c r="J8" s="84">
        <v>0.47200000000000131</v>
      </c>
      <c r="K8" s="23">
        <v>1.6219999999999999</v>
      </c>
      <c r="L8" s="84">
        <v>16.963176250490644</v>
      </c>
      <c r="M8" s="23">
        <v>27.514271878295823</v>
      </c>
      <c r="N8" s="84">
        <v>-0.67176151520886263</v>
      </c>
      <c r="O8" s="22">
        <v>26.842510363086959</v>
      </c>
      <c r="P8" s="84">
        <v>37.801304347826083</v>
      </c>
      <c r="Q8" s="84">
        <v>19.130814639905566</v>
      </c>
      <c r="R8" s="23">
        <v>9.029744510035453</v>
      </c>
      <c r="S8" s="22">
        <v>46.831048857861532</v>
      </c>
      <c r="T8" s="21">
        <v>-508.23230456650595</v>
      </c>
      <c r="U8" s="82" t="s">
        <v>90</v>
      </c>
    </row>
    <row r="9" spans="1:21" ht="16" x14ac:dyDescent="0.2">
      <c r="A9" s="87" t="s">
        <v>33</v>
      </c>
      <c r="B9" s="86">
        <v>5</v>
      </c>
      <c r="C9" s="21">
        <v>-141.78850332692934</v>
      </c>
      <c r="D9" s="22">
        <v>109.15</v>
      </c>
      <c r="E9" s="23">
        <v>8.3659999999999997</v>
      </c>
      <c r="F9" s="23">
        <v>8.8450000000000006</v>
      </c>
      <c r="G9" s="84">
        <v>0.47900000000000098</v>
      </c>
      <c r="H9" s="23">
        <v>7.2759999999999998</v>
      </c>
      <c r="I9" s="23">
        <v>7.7789999999999999</v>
      </c>
      <c r="J9" s="84">
        <v>0.50300000000000011</v>
      </c>
      <c r="K9" s="23">
        <v>0.98200000000000109</v>
      </c>
      <c r="L9" s="84">
        <v>16.963176250490644</v>
      </c>
      <c r="M9" s="23">
        <v>16.65783907798183</v>
      </c>
      <c r="N9" s="84">
        <v>-0.40670148454691973</v>
      </c>
      <c r="O9" s="22">
        <v>16.251137593434912</v>
      </c>
      <c r="P9" s="84">
        <v>37.801304347826083</v>
      </c>
      <c r="Q9" s="84">
        <v>19.130814639905566</v>
      </c>
      <c r="R9" s="23">
        <v>9.6227997638725018</v>
      </c>
      <c r="S9" s="22">
        <v>47.424104111698583</v>
      </c>
      <c r="T9" s="21">
        <v>-96.313745032062826</v>
      </c>
      <c r="U9" s="82" t="s">
        <v>90</v>
      </c>
    </row>
    <row r="10" spans="1:21" ht="16" x14ac:dyDescent="0.2">
      <c r="A10" s="87" t="s">
        <v>34</v>
      </c>
      <c r="B10" s="86">
        <v>6</v>
      </c>
      <c r="C10" s="21">
        <v>-458.61646544479231</v>
      </c>
      <c r="D10" s="22">
        <v>0</v>
      </c>
      <c r="E10" s="23">
        <v>48.667000000000002</v>
      </c>
      <c r="F10" s="23">
        <v>49.703000000000003</v>
      </c>
      <c r="G10" s="84">
        <v>1.0360000000000014</v>
      </c>
      <c r="H10" s="23">
        <v>22.436</v>
      </c>
      <c r="I10" s="23">
        <v>22.966000000000001</v>
      </c>
      <c r="J10" s="84">
        <v>0.53000000000000114</v>
      </c>
      <c r="K10" s="23">
        <v>1.5660000000000025</v>
      </c>
      <c r="L10" s="84">
        <v>16.963176250490644</v>
      </c>
      <c r="M10" s="23">
        <v>26.564334008268393</v>
      </c>
      <c r="N10" s="84">
        <v>-0.64856876252594364</v>
      </c>
      <c r="O10" s="22">
        <v>25.915765245742449</v>
      </c>
      <c r="P10" s="84">
        <v>37.801304347826083</v>
      </c>
      <c r="Q10" s="84">
        <v>19.130814639905566</v>
      </c>
      <c r="R10" s="23">
        <v>10.139331759149972</v>
      </c>
      <c r="S10" s="22">
        <v>47.940636106976058</v>
      </c>
      <c r="T10" s="21">
        <v>-532.47286679751085</v>
      </c>
      <c r="U10" s="82" t="s">
        <v>90</v>
      </c>
    </row>
    <row r="11" spans="1:21" ht="16" x14ac:dyDescent="0.2">
      <c r="A11" s="87" t="s">
        <v>35</v>
      </c>
      <c r="B11" s="86">
        <v>7</v>
      </c>
      <c r="C11" s="21">
        <v>-279.00593225335319</v>
      </c>
      <c r="D11" s="22">
        <v>279.01</v>
      </c>
      <c r="E11" s="23">
        <v>107.889</v>
      </c>
      <c r="F11" s="23">
        <v>111.09399999999999</v>
      </c>
      <c r="G11" s="84">
        <v>3.2049999999999983</v>
      </c>
      <c r="H11" s="23">
        <v>119.622</v>
      </c>
      <c r="I11" s="23">
        <v>123.408</v>
      </c>
      <c r="J11" s="84">
        <v>3.7860000000000014</v>
      </c>
      <c r="K11" s="23">
        <v>6.9909999999999997</v>
      </c>
      <c r="L11" s="84">
        <v>16.963176250490644</v>
      </c>
      <c r="M11" s="23">
        <v>118.58956516718008</v>
      </c>
      <c r="N11" s="84">
        <v>-2.8953666786838217</v>
      </c>
      <c r="O11" s="22">
        <v>115.69419848849626</v>
      </c>
      <c r="P11" s="84">
        <v>37.801304347826083</v>
      </c>
      <c r="Q11" s="84">
        <v>19.130814639905566</v>
      </c>
      <c r="R11" s="23">
        <v>72.429264226682506</v>
      </c>
      <c r="S11" s="22">
        <v>110.2305685745086</v>
      </c>
      <c r="T11" s="21">
        <v>-225.92069931635805</v>
      </c>
      <c r="U11" s="82" t="s">
        <v>90</v>
      </c>
    </row>
    <row r="12" spans="1:21" ht="16" x14ac:dyDescent="0.2">
      <c r="A12" s="87" t="s">
        <v>36</v>
      </c>
      <c r="B12" s="86">
        <v>8</v>
      </c>
      <c r="C12" s="21">
        <v>-362.52724726149978</v>
      </c>
      <c r="D12" s="22">
        <v>362.46000000000004</v>
      </c>
      <c r="E12" s="23">
        <v>151.08600000000001</v>
      </c>
      <c r="F12" s="23">
        <v>155.85400000000001</v>
      </c>
      <c r="G12" s="84">
        <v>4.7680000000000007</v>
      </c>
      <c r="H12" s="23">
        <v>89.864000000000004</v>
      </c>
      <c r="I12" s="23">
        <v>92.35</v>
      </c>
      <c r="J12" s="84">
        <v>2.48599999999999</v>
      </c>
      <c r="K12" s="23">
        <v>7.2539999999999907</v>
      </c>
      <c r="L12" s="84">
        <v>16.963176250490644</v>
      </c>
      <c r="M12" s="23">
        <v>123.05088052105897</v>
      </c>
      <c r="N12" s="84">
        <v>-3.00428978503396</v>
      </c>
      <c r="O12" s="22">
        <v>120.04659073602501</v>
      </c>
      <c r="P12" s="84">
        <v>37.801304347826083</v>
      </c>
      <c r="Q12" s="84">
        <v>19.130814639905566</v>
      </c>
      <c r="R12" s="23">
        <v>47.559205194805045</v>
      </c>
      <c r="S12" s="22">
        <v>85.360509542631121</v>
      </c>
      <c r="T12" s="21">
        <v>-205.47434754015586</v>
      </c>
      <c r="U12" s="82" t="s">
        <v>90</v>
      </c>
    </row>
    <row r="13" spans="1:21" ht="16" x14ac:dyDescent="0.2">
      <c r="A13" s="87" t="s">
        <v>37</v>
      </c>
      <c r="B13" s="86">
        <v>9</v>
      </c>
      <c r="C13" s="21">
        <v>-994.00693518822436</v>
      </c>
      <c r="D13" s="22">
        <v>0</v>
      </c>
      <c r="E13" s="23">
        <v>296.83</v>
      </c>
      <c r="F13" s="23">
        <v>305.77699999999999</v>
      </c>
      <c r="G13" s="84">
        <v>8.9470000000000027</v>
      </c>
      <c r="H13" s="23">
        <v>253.202</v>
      </c>
      <c r="I13" s="23">
        <v>260.036</v>
      </c>
      <c r="J13" s="84">
        <v>6.8339999999999996</v>
      </c>
      <c r="K13" s="23">
        <v>15.781000000000006</v>
      </c>
      <c r="L13" s="84">
        <v>16.963176250490644</v>
      </c>
      <c r="M13" s="23">
        <v>267.69588440899298</v>
      </c>
      <c r="N13" s="84">
        <v>-6.5358005373064501</v>
      </c>
      <c r="O13" s="22">
        <v>261.16008387168654</v>
      </c>
      <c r="P13" s="84">
        <v>37.801304347826083</v>
      </c>
      <c r="Q13" s="84">
        <v>19.130814639905566</v>
      </c>
      <c r="R13" s="23">
        <v>130.73998724911471</v>
      </c>
      <c r="S13" s="22">
        <v>168.54129159694079</v>
      </c>
      <c r="T13" s="21">
        <v>-1423.7083106568516</v>
      </c>
      <c r="U13" s="82" t="s">
        <v>90</v>
      </c>
    </row>
    <row r="14" spans="1:21" ht="16" x14ac:dyDescent="0.2">
      <c r="A14" s="87" t="s">
        <v>38</v>
      </c>
      <c r="B14" s="86">
        <v>10</v>
      </c>
      <c r="C14" s="21">
        <v>-239.3151348082958</v>
      </c>
      <c r="D14" s="22">
        <v>239.31</v>
      </c>
      <c r="E14" s="23">
        <v>148.75</v>
      </c>
      <c r="F14" s="23">
        <v>152.577</v>
      </c>
      <c r="G14" s="84">
        <v>3.8269999999999982</v>
      </c>
      <c r="H14" s="23">
        <v>86.606999999999999</v>
      </c>
      <c r="I14" s="23">
        <v>88.936000000000007</v>
      </c>
      <c r="J14" s="84">
        <v>2.3290000000000077</v>
      </c>
      <c r="K14" s="23">
        <v>6.1560000000000059</v>
      </c>
      <c r="L14" s="84">
        <v>16.963176250490644</v>
      </c>
      <c r="M14" s="23">
        <v>104.4253129980205</v>
      </c>
      <c r="N14" s="84">
        <v>-2.5495461699295698</v>
      </c>
      <c r="O14" s="22">
        <v>101.87576682809093</v>
      </c>
      <c r="P14" s="84">
        <v>37.801304347826083</v>
      </c>
      <c r="Q14" s="84">
        <v>19.130814639905566</v>
      </c>
      <c r="R14" s="23">
        <v>44.555667296340211</v>
      </c>
      <c r="S14" s="22">
        <v>82.356971644166293</v>
      </c>
      <c r="T14" s="21">
        <v>-184.237873280553</v>
      </c>
      <c r="U14" s="82" t="s">
        <v>90</v>
      </c>
    </row>
    <row r="15" spans="1:21" ht="16" x14ac:dyDescent="0.2">
      <c r="A15" s="87" t="s">
        <v>39</v>
      </c>
      <c r="B15" s="86">
        <v>11</v>
      </c>
      <c r="C15" s="21">
        <v>-203.96357584947188</v>
      </c>
      <c r="D15" s="22">
        <v>203.96</v>
      </c>
      <c r="E15" s="23">
        <v>158.44399999999999</v>
      </c>
      <c r="F15" s="23">
        <v>164.292</v>
      </c>
      <c r="G15" s="84">
        <v>5.8480000000000132</v>
      </c>
      <c r="H15" s="23">
        <v>75.603999999999999</v>
      </c>
      <c r="I15" s="23">
        <v>77.572000000000003</v>
      </c>
      <c r="J15" s="84">
        <v>1.9680000000000035</v>
      </c>
      <c r="K15" s="23">
        <v>7.8160000000000167</v>
      </c>
      <c r="L15" s="84">
        <v>16.963176250490644</v>
      </c>
      <c r="M15" s="23">
        <v>132.58418557383516</v>
      </c>
      <c r="N15" s="84">
        <v>-3.23704562445899</v>
      </c>
      <c r="O15" s="22">
        <v>129.34713994937616</v>
      </c>
      <c r="P15" s="84">
        <v>37.801304347826083</v>
      </c>
      <c r="Q15" s="84">
        <v>19.130814639905566</v>
      </c>
      <c r="R15" s="23">
        <v>37.649443211334223</v>
      </c>
      <c r="S15" s="22">
        <v>75.450747559160305</v>
      </c>
      <c r="T15" s="21">
        <v>-204.80146335800833</v>
      </c>
      <c r="U15" s="82" t="s">
        <v>90</v>
      </c>
    </row>
    <row r="16" spans="1:21" ht="16" x14ac:dyDescent="0.2">
      <c r="A16" s="87" t="s">
        <v>40</v>
      </c>
      <c r="B16" s="86">
        <v>12</v>
      </c>
      <c r="C16" s="21">
        <v>-1.5631940186722204E-13</v>
      </c>
      <c r="D16" s="22">
        <v>0</v>
      </c>
      <c r="E16" s="23"/>
      <c r="F16" s="23"/>
      <c r="G16" s="84"/>
      <c r="H16" s="23"/>
      <c r="I16" s="23"/>
      <c r="J16" s="84"/>
      <c r="K16" s="23"/>
      <c r="L16" s="84"/>
      <c r="M16" s="23"/>
      <c r="N16" s="84"/>
      <c r="O16" s="22">
        <v>0</v>
      </c>
      <c r="P16" s="84"/>
      <c r="Q16" s="84"/>
      <c r="R16" s="23"/>
      <c r="S16" s="22"/>
      <c r="T16" s="21">
        <v>-1.5631940186722204E-13</v>
      </c>
      <c r="U16" s="82" t="s">
        <v>90</v>
      </c>
    </row>
    <row r="17" spans="1:21" ht="16" x14ac:dyDescent="0.2">
      <c r="A17" s="87" t="s">
        <v>41</v>
      </c>
      <c r="B17" s="86">
        <v>12</v>
      </c>
      <c r="C17" s="21">
        <v>-181.41082996700146</v>
      </c>
      <c r="D17" s="22">
        <v>181.77</v>
      </c>
      <c r="E17" s="23">
        <v>179.762</v>
      </c>
      <c r="F17" s="23">
        <v>190.226</v>
      </c>
      <c r="G17" s="84">
        <v>10.463999999999999</v>
      </c>
      <c r="H17" s="23">
        <v>71.756</v>
      </c>
      <c r="I17" s="23">
        <v>73.283000000000001</v>
      </c>
      <c r="J17" s="84">
        <v>1.527000000000001</v>
      </c>
      <c r="K17" s="23">
        <v>11.991</v>
      </c>
      <c r="L17" s="84">
        <v>16.963176250490644</v>
      </c>
      <c r="M17" s="23">
        <v>203.40544641963331</v>
      </c>
      <c r="N17" s="84">
        <v>-4.9661481682302533</v>
      </c>
      <c r="O17" s="22">
        <v>198.43929825140305</v>
      </c>
      <c r="P17" s="84">
        <v>37.801304347826083</v>
      </c>
      <c r="Q17" s="84">
        <v>19.130814639905566</v>
      </c>
      <c r="R17" s="23">
        <v>29.21275395513582</v>
      </c>
      <c r="S17" s="22">
        <v>67.014058302961899</v>
      </c>
      <c r="T17" s="21">
        <v>-265.0941865213664</v>
      </c>
      <c r="U17" s="82" t="s">
        <v>90</v>
      </c>
    </row>
    <row r="18" spans="1:21" ht="16" x14ac:dyDescent="0.2">
      <c r="A18" s="87" t="s">
        <v>42</v>
      </c>
      <c r="B18" s="86">
        <v>13</v>
      </c>
      <c r="C18" s="21">
        <v>-382.10387860789723</v>
      </c>
      <c r="D18" s="22">
        <v>0</v>
      </c>
      <c r="E18" s="23">
        <v>213.26300000000001</v>
      </c>
      <c r="F18" s="23">
        <v>218.41399999999999</v>
      </c>
      <c r="G18" s="84">
        <v>5.150999999999982</v>
      </c>
      <c r="H18" s="23">
        <v>198.03100000000001</v>
      </c>
      <c r="I18" s="23">
        <v>202.10599999999999</v>
      </c>
      <c r="J18" s="84">
        <v>4.0749999999999886</v>
      </c>
      <c r="K18" s="23">
        <v>9.2259999999999707</v>
      </c>
      <c r="L18" s="84">
        <v>16.963176250490644</v>
      </c>
      <c r="M18" s="23">
        <v>156.50226408702619</v>
      </c>
      <c r="N18" s="84">
        <v>-3.821006004511065</v>
      </c>
      <c r="O18" s="22">
        <v>152.68125808251511</v>
      </c>
      <c r="P18" s="84">
        <v>37.801304347826083</v>
      </c>
      <c r="Q18" s="84">
        <v>19.130814639905566</v>
      </c>
      <c r="R18" s="23">
        <v>77.958069657614956</v>
      </c>
      <c r="S18" s="22">
        <v>115.75937400544103</v>
      </c>
      <c r="T18" s="21">
        <v>-650.54451069585343</v>
      </c>
      <c r="U18" s="82" t="s">
        <v>90</v>
      </c>
    </row>
    <row r="19" spans="1:21" ht="16" x14ac:dyDescent="0.2">
      <c r="A19" s="87" t="s">
        <v>36</v>
      </c>
      <c r="B19" s="86">
        <v>14</v>
      </c>
      <c r="C19" s="21">
        <v>-410.43468863596098</v>
      </c>
      <c r="D19" s="22">
        <v>207.99</v>
      </c>
      <c r="E19" s="23">
        <v>129.697</v>
      </c>
      <c r="F19" s="23">
        <v>132.84</v>
      </c>
      <c r="G19" s="84">
        <v>3.1430000000000007</v>
      </c>
      <c r="H19" s="23">
        <v>110.983</v>
      </c>
      <c r="I19" s="23">
        <v>113.81699999999999</v>
      </c>
      <c r="J19" s="84">
        <v>2.833999999999989</v>
      </c>
      <c r="K19" s="23">
        <v>5.9769999999999897</v>
      </c>
      <c r="L19" s="84">
        <v>16.963176250490644</v>
      </c>
      <c r="M19" s="23">
        <v>101.38890444918241</v>
      </c>
      <c r="N19" s="84">
        <v>-2.4754121926038009</v>
      </c>
      <c r="O19" s="22">
        <v>98.913492256578607</v>
      </c>
      <c r="P19" s="84">
        <v>37.801304347826083</v>
      </c>
      <c r="Q19" s="84">
        <v>19.130814639905566</v>
      </c>
      <c r="R19" s="23">
        <v>54.216728689492165</v>
      </c>
      <c r="S19" s="22">
        <v>92.018033037318247</v>
      </c>
      <c r="T19" s="21">
        <v>-393.37621392985784</v>
      </c>
      <c r="U19" s="82" t="s">
        <v>90</v>
      </c>
    </row>
    <row r="20" spans="1:21" ht="16" x14ac:dyDescent="0.2">
      <c r="A20" s="87" t="s">
        <v>43</v>
      </c>
      <c r="B20" s="86">
        <v>15</v>
      </c>
      <c r="C20" s="21">
        <v>-100.21760798791306</v>
      </c>
      <c r="D20" s="22">
        <v>100.23</v>
      </c>
      <c r="E20" s="23">
        <v>63.715000000000003</v>
      </c>
      <c r="F20" s="23">
        <v>65.335999999999999</v>
      </c>
      <c r="G20" s="84">
        <v>1.6209999999999951</v>
      </c>
      <c r="H20" s="23">
        <v>30.759</v>
      </c>
      <c r="I20" s="23">
        <v>31.638999999999999</v>
      </c>
      <c r="J20" s="84">
        <v>0.87999999999999901</v>
      </c>
      <c r="K20" s="23">
        <v>2.5009999999999941</v>
      </c>
      <c r="L20" s="84">
        <v>16.963176250490644</v>
      </c>
      <c r="M20" s="23">
        <v>42.424903802477004</v>
      </c>
      <c r="N20" s="84">
        <v>-1.0358049010711232</v>
      </c>
      <c r="O20" s="22">
        <v>41.38909890140588</v>
      </c>
      <c r="P20" s="84">
        <v>37.801304347826083</v>
      </c>
      <c r="Q20" s="84">
        <v>19.130814639905566</v>
      </c>
      <c r="R20" s="23">
        <v>16.835116883116878</v>
      </c>
      <c r="S20" s="22">
        <v>54.636421230942958</v>
      </c>
      <c r="T20" s="21">
        <v>-96.013128120261882</v>
      </c>
      <c r="U20" s="82" t="s">
        <v>90</v>
      </c>
    </row>
    <row r="21" spans="1:21" ht="16" x14ac:dyDescent="0.2">
      <c r="A21" s="87" t="s">
        <v>44</v>
      </c>
      <c r="B21" s="86">
        <v>16</v>
      </c>
      <c r="C21" s="21">
        <v>-187.96136153570635</v>
      </c>
      <c r="D21" s="22">
        <v>0</v>
      </c>
      <c r="E21" s="23">
        <v>3.431</v>
      </c>
      <c r="F21" s="23">
        <v>3.4329999999999998</v>
      </c>
      <c r="G21" s="84">
        <v>1.9999999999997797E-3</v>
      </c>
      <c r="H21" s="23">
        <v>0.63900000000000001</v>
      </c>
      <c r="I21" s="23">
        <v>0.63900000000000001</v>
      </c>
      <c r="J21" s="84">
        <v>0</v>
      </c>
      <c r="K21" s="23">
        <v>1.9999999999997797E-3</v>
      </c>
      <c r="L21" s="84">
        <v>16.963176250490644</v>
      </c>
      <c r="M21" s="23">
        <v>3.3926352500977551E-2</v>
      </c>
      <c r="N21" s="84">
        <v>-8.2831259581848168E-4</v>
      </c>
      <c r="O21" s="22">
        <v>3.3098039905159068E-2</v>
      </c>
      <c r="P21" s="84">
        <v>37.801304347826083</v>
      </c>
      <c r="Q21" s="84">
        <v>19.130814639905566</v>
      </c>
      <c r="R21" s="23">
        <v>0</v>
      </c>
      <c r="S21" s="22">
        <v>37.801304347826083</v>
      </c>
      <c r="T21" s="21">
        <v>-225.79576392343759</v>
      </c>
      <c r="U21" s="82" t="s">
        <v>90</v>
      </c>
    </row>
    <row r="22" spans="1:21" ht="16" x14ac:dyDescent="0.2">
      <c r="A22" s="87" t="s">
        <v>45</v>
      </c>
      <c r="B22" s="86">
        <v>17</v>
      </c>
      <c r="C22" s="21">
        <v>-70.490613459112211</v>
      </c>
      <c r="D22" s="22">
        <v>37.799999999999997</v>
      </c>
      <c r="E22" s="23">
        <v>3.903</v>
      </c>
      <c r="F22" s="23">
        <v>3.903</v>
      </c>
      <c r="G22" s="84">
        <v>0</v>
      </c>
      <c r="H22" s="23">
        <v>2.2570000000000001</v>
      </c>
      <c r="I22" s="23">
        <v>2.2570000000000001</v>
      </c>
      <c r="J22" s="84">
        <v>0</v>
      </c>
      <c r="K22" s="23">
        <v>0</v>
      </c>
      <c r="L22" s="84">
        <v>16.963176250490644</v>
      </c>
      <c r="M22" s="23">
        <v>0</v>
      </c>
      <c r="N22" s="84">
        <v>0</v>
      </c>
      <c r="O22" s="22">
        <v>0</v>
      </c>
      <c r="P22" s="84">
        <v>37.801304347826083</v>
      </c>
      <c r="Q22" s="84">
        <v>19.130814639905566</v>
      </c>
      <c r="R22" s="23">
        <v>0</v>
      </c>
      <c r="S22" s="22">
        <v>37.801304347826083</v>
      </c>
      <c r="T22" s="21">
        <v>-70.491917806938289</v>
      </c>
      <c r="U22" s="82" t="s">
        <v>90</v>
      </c>
    </row>
    <row r="23" spans="1:21" ht="16" x14ac:dyDescent="0.2">
      <c r="A23" s="87" t="s">
        <v>46</v>
      </c>
      <c r="B23" s="86">
        <v>18</v>
      </c>
      <c r="C23" s="21">
        <v>-41.22597316075958</v>
      </c>
      <c r="D23" s="22">
        <v>41.32</v>
      </c>
      <c r="E23" s="23">
        <v>3.3260000000000001</v>
      </c>
      <c r="F23" s="23">
        <v>3.8759999999999999</v>
      </c>
      <c r="G23" s="84">
        <v>0.54999999999999982</v>
      </c>
      <c r="H23" s="23">
        <v>2.2320000000000002</v>
      </c>
      <c r="I23" s="23">
        <v>2.5979999999999999</v>
      </c>
      <c r="J23" s="84">
        <v>0.36599999999999966</v>
      </c>
      <c r="K23" s="23">
        <v>0.91599999999999948</v>
      </c>
      <c r="L23" s="84">
        <v>16.963176250490644</v>
      </c>
      <c r="M23" s="23">
        <v>15.538269445449421</v>
      </c>
      <c r="N23" s="84">
        <v>-0.37936716888490618</v>
      </c>
      <c r="O23" s="22">
        <v>15.158902276564515</v>
      </c>
      <c r="P23" s="84">
        <v>37.801304347826083</v>
      </c>
      <c r="Q23" s="84">
        <v>19.130814639905566</v>
      </c>
      <c r="R23" s="23">
        <v>7.0018781582054306</v>
      </c>
      <c r="S23" s="22">
        <v>44.803182506031511</v>
      </c>
      <c r="T23" s="21">
        <v>-59.868057943355609</v>
      </c>
      <c r="U23" s="82" t="s">
        <v>90</v>
      </c>
    </row>
    <row r="24" spans="1:21" ht="16" x14ac:dyDescent="0.2">
      <c r="A24" s="87" t="s">
        <v>47</v>
      </c>
      <c r="B24" s="86">
        <v>19</v>
      </c>
      <c r="C24" s="21">
        <v>-458.70271457525598</v>
      </c>
      <c r="D24" s="22">
        <v>0</v>
      </c>
      <c r="E24" s="23">
        <v>41.737000000000002</v>
      </c>
      <c r="F24" s="23">
        <v>42.603000000000002</v>
      </c>
      <c r="G24" s="84">
        <v>0.86599999999999966</v>
      </c>
      <c r="H24" s="23">
        <v>31.492999999999999</v>
      </c>
      <c r="I24" s="23">
        <v>32.232999999999997</v>
      </c>
      <c r="J24" s="84">
        <v>0.73999999999999844</v>
      </c>
      <c r="K24" s="23">
        <v>1.6059999999999981</v>
      </c>
      <c r="L24" s="84">
        <v>16.963176250490644</v>
      </c>
      <c r="M24" s="23">
        <v>27.242861058287943</v>
      </c>
      <c r="N24" s="84">
        <v>-0.66513501444231327</v>
      </c>
      <c r="O24" s="22">
        <v>26.57772604384563</v>
      </c>
      <c r="P24" s="84">
        <v>37.801304347826083</v>
      </c>
      <c r="Q24" s="84">
        <v>19.130814639905566</v>
      </c>
      <c r="R24" s="23">
        <v>14.156802833530088</v>
      </c>
      <c r="S24" s="22">
        <v>51.958107181356169</v>
      </c>
      <c r="T24" s="21">
        <v>-537.23854780045781</v>
      </c>
      <c r="U24" s="82" t="s">
        <v>90</v>
      </c>
    </row>
    <row r="25" spans="1:21" ht="16" x14ac:dyDescent="0.2">
      <c r="A25" s="87" t="s">
        <v>48</v>
      </c>
      <c r="B25" s="86">
        <v>20</v>
      </c>
      <c r="C25" s="21">
        <v>-179.60661397456838</v>
      </c>
      <c r="D25" s="22">
        <v>179.6</v>
      </c>
      <c r="E25" s="23">
        <v>222.41900000000001</v>
      </c>
      <c r="F25" s="23">
        <v>229.648</v>
      </c>
      <c r="G25" s="84">
        <v>7.228999999999985</v>
      </c>
      <c r="H25" s="23">
        <v>93.117999999999995</v>
      </c>
      <c r="I25" s="23">
        <v>94.972999999999999</v>
      </c>
      <c r="J25" s="84">
        <v>1.855000000000004</v>
      </c>
      <c r="K25" s="23">
        <v>9.083999999999989</v>
      </c>
      <c r="L25" s="84">
        <v>16.963176250490644</v>
      </c>
      <c r="M25" s="23">
        <v>154.09349305945682</v>
      </c>
      <c r="N25" s="84">
        <v>-3.7621958102079534</v>
      </c>
      <c r="O25" s="22">
        <v>150.33129724924888</v>
      </c>
      <c r="P25" s="84">
        <v>37.801304347826083</v>
      </c>
      <c r="Q25" s="84">
        <v>19.130814639905566</v>
      </c>
      <c r="R25" s="23">
        <v>35.487661157024903</v>
      </c>
      <c r="S25" s="22">
        <v>73.288965504850978</v>
      </c>
      <c r="T25" s="21">
        <v>-223.62687672866824</v>
      </c>
      <c r="U25" s="82" t="s">
        <v>90</v>
      </c>
    </row>
    <row r="26" spans="1:21" ht="16" x14ac:dyDescent="0.2">
      <c r="A26" s="87" t="s">
        <v>49</v>
      </c>
      <c r="B26" s="86">
        <v>21</v>
      </c>
      <c r="C26" s="21">
        <v>-188.20469376336328</v>
      </c>
      <c r="D26" s="22">
        <v>188.31</v>
      </c>
      <c r="E26" s="23">
        <v>166.11799999999999</v>
      </c>
      <c r="F26" s="23">
        <v>171.03899999999999</v>
      </c>
      <c r="G26" s="84">
        <v>4.9209999999999923</v>
      </c>
      <c r="H26" s="23">
        <v>97.62</v>
      </c>
      <c r="I26" s="23">
        <v>100.181</v>
      </c>
      <c r="J26" s="84">
        <v>2.5609999999999928</v>
      </c>
      <c r="K26" s="23">
        <v>7.4819999999999851</v>
      </c>
      <c r="L26" s="84">
        <v>16.963176250490644</v>
      </c>
      <c r="M26" s="23">
        <v>126.91848470617074</v>
      </c>
      <c r="N26" s="84">
        <v>-3.098717420957275</v>
      </c>
      <c r="O26" s="22">
        <v>123.81976728521347</v>
      </c>
      <c r="P26" s="84">
        <v>37.801304347826083</v>
      </c>
      <c r="Q26" s="84">
        <v>19.130814639905566</v>
      </c>
      <c r="R26" s="23">
        <v>48.994016292798015</v>
      </c>
      <c r="S26" s="22">
        <v>86.795320640624098</v>
      </c>
      <c r="T26" s="21">
        <v>-210.50978168920085</v>
      </c>
      <c r="U26" s="82" t="s">
        <v>90</v>
      </c>
    </row>
    <row r="27" spans="1:21" ht="16" x14ac:dyDescent="0.2">
      <c r="A27" s="87" t="s">
        <v>50</v>
      </c>
      <c r="B27" s="86">
        <v>22</v>
      </c>
      <c r="C27" s="21">
        <v>-221.32069638423988</v>
      </c>
      <c r="D27" s="22">
        <v>0</v>
      </c>
      <c r="E27" s="23">
        <v>159.422</v>
      </c>
      <c r="F27" s="23">
        <v>165.512</v>
      </c>
      <c r="G27" s="84">
        <v>6.0900000000000034</v>
      </c>
      <c r="H27" s="23">
        <v>97.542000000000002</v>
      </c>
      <c r="I27" s="23">
        <v>101.131</v>
      </c>
      <c r="J27" s="84">
        <v>3.5889999999999986</v>
      </c>
      <c r="K27" s="23">
        <v>9.679000000000002</v>
      </c>
      <c r="L27" s="84">
        <v>16.963176250490644</v>
      </c>
      <c r="M27" s="23">
        <v>164.18658292849898</v>
      </c>
      <c r="N27" s="84">
        <v>-4.0086188074639848</v>
      </c>
      <c r="O27" s="22">
        <v>160.17796412103499</v>
      </c>
      <c r="P27" s="84">
        <v>37.801304347826083</v>
      </c>
      <c r="Q27" s="84">
        <v>19.130814639905566</v>
      </c>
      <c r="R27" s="23">
        <v>68.660493742621043</v>
      </c>
      <c r="S27" s="22">
        <v>106.46179809044713</v>
      </c>
      <c r="T27" s="21">
        <v>-487.960458595722</v>
      </c>
      <c r="U27" s="82" t="s">
        <v>90</v>
      </c>
    </row>
    <row r="28" spans="1:21" ht="16" x14ac:dyDescent="0.2">
      <c r="A28" s="88" t="s">
        <v>51</v>
      </c>
      <c r="B28" s="86">
        <v>23</v>
      </c>
      <c r="C28" s="26">
        <v>-68.299507526573535</v>
      </c>
      <c r="D28" s="22">
        <v>68.34</v>
      </c>
      <c r="E28" s="22">
        <v>75.406999999999996</v>
      </c>
      <c r="F28" s="22">
        <v>76.807000000000002</v>
      </c>
      <c r="G28" s="84">
        <v>1.4000000000000057</v>
      </c>
      <c r="H28" s="22">
        <v>6.8049999999999997</v>
      </c>
      <c r="I28" s="22">
        <v>6.9740000000000002</v>
      </c>
      <c r="J28" s="84">
        <v>0.16900000000000048</v>
      </c>
      <c r="K28" s="22">
        <v>1.5690000000000062</v>
      </c>
      <c r="L28" s="84">
        <v>16.963176250490644</v>
      </c>
      <c r="M28" s="22">
        <v>26.615223537019926</v>
      </c>
      <c r="N28" s="84">
        <v>-0.64981123141967301</v>
      </c>
      <c r="O28" s="22">
        <v>25.965412305600253</v>
      </c>
      <c r="P28" s="84">
        <v>37.801304347826083</v>
      </c>
      <c r="Q28" s="84">
        <v>19.130814639905566</v>
      </c>
      <c r="R28" s="22">
        <v>3.2331076741440499</v>
      </c>
      <c r="S28" s="22">
        <v>41.034412021970134</v>
      </c>
      <c r="T28" s="26">
        <v>-66.959331854143926</v>
      </c>
      <c r="U28" s="82" t="s">
        <v>90</v>
      </c>
    </row>
    <row r="29" spans="1:21" x14ac:dyDescent="0.2">
      <c r="A29" s="2"/>
      <c r="B29" s="2"/>
      <c r="C29" s="6">
        <v>-6525.372714078454</v>
      </c>
      <c r="D29" s="27">
        <v>3120.9900000000007</v>
      </c>
      <c r="E29" s="28">
        <v>2532.2729999999997</v>
      </c>
      <c r="F29" s="28">
        <v>2612.877</v>
      </c>
      <c r="G29" s="27">
        <v>80.603999999999957</v>
      </c>
      <c r="H29" s="28">
        <v>1600.1119999999999</v>
      </c>
      <c r="I29" s="28">
        <v>1642.4619999999998</v>
      </c>
      <c r="J29" s="27">
        <v>42.349999999999966</v>
      </c>
      <c r="K29" s="27">
        <v>122.95399999999992</v>
      </c>
      <c r="L29" s="28"/>
      <c r="M29" s="28">
        <v>2085.6903727028257</v>
      </c>
      <c r="N29" s="28">
        <v>-50.922173453138377</v>
      </c>
      <c r="O29" s="27">
        <v>2034.7681992496871</v>
      </c>
      <c r="P29" s="28">
        <v>869.43</v>
      </c>
      <c r="Q29" s="29"/>
      <c r="R29" s="28">
        <v>810.1900000000004</v>
      </c>
      <c r="S29" s="27">
        <v>1679.6200000000003</v>
      </c>
      <c r="T29" s="27">
        <v>-7118.7709133281442</v>
      </c>
      <c r="U29" s="24"/>
    </row>
    <row r="30" spans="1:21" x14ac:dyDescent="0.2">
      <c r="A30" s="2"/>
      <c r="B30" s="2"/>
      <c r="C30" s="6">
        <v>-6525.372714078454</v>
      </c>
      <c r="D30" s="28">
        <v>3120.9900000000007</v>
      </c>
      <c r="E30" s="28">
        <v>2532.2729999999997</v>
      </c>
      <c r="F30" s="28">
        <v>2612.877</v>
      </c>
      <c r="G30" s="28">
        <v>80.603999999999957</v>
      </c>
      <c r="H30" s="28">
        <v>1600.1119999999999</v>
      </c>
      <c r="I30" s="28">
        <v>1642.4619999999998</v>
      </c>
      <c r="J30" s="30">
        <v>42.349999999999966</v>
      </c>
      <c r="K30" s="31"/>
      <c r="L30" s="31"/>
      <c r="M30" s="32">
        <v>221.53716255849622</v>
      </c>
      <c r="N30" s="28">
        <v>-50.922173453138385</v>
      </c>
      <c r="O30" s="28">
        <v>2034.7681992496871</v>
      </c>
      <c r="P30" s="28">
        <v>869.43</v>
      </c>
      <c r="Q30" s="31"/>
      <c r="R30" s="28">
        <v>810.1900000000004</v>
      </c>
      <c r="S30" s="22">
        <v>1679.6200000000003</v>
      </c>
      <c r="T30" s="22">
        <v>7118.7709133017297</v>
      </c>
      <c r="U30" s="2"/>
    </row>
    <row r="31" spans="1:21" x14ac:dyDescent="0.2">
      <c r="A31" s="2"/>
      <c r="B31" s="2"/>
      <c r="C31" s="6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1"/>
      <c r="L31" s="31"/>
      <c r="M31" s="31"/>
      <c r="N31" s="32">
        <v>0</v>
      </c>
      <c r="O31" s="32">
        <v>0</v>
      </c>
      <c r="P31" s="32">
        <v>0</v>
      </c>
      <c r="Q31" s="31"/>
      <c r="R31" s="32">
        <v>0</v>
      </c>
      <c r="S31" s="6">
        <v>0</v>
      </c>
      <c r="T31" s="6">
        <v>-2.6414454623591155E-8</v>
      </c>
      <c r="U31" s="6"/>
    </row>
  </sheetData>
  <mergeCells count="2">
    <mergeCell ref="E2:G2"/>
    <mergeCell ref="H2:J2"/>
  </mergeCells>
  <hyperlinks>
    <hyperlink ref="U5" r:id="rId1" xr:uid="{66964BE2-E2AC-BD49-978F-2DDE56A93BCE}"/>
    <hyperlink ref="U6:U28" r:id="rId2" display="wertex3233@gmail.com" xr:uid="{0BA26D29-335B-2648-8D9E-416C90C8FF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2EAB-4537-4F38-A539-301284D7CE37}">
  <sheetPr>
    <pageSetUpPr fitToPage="1"/>
  </sheetPr>
  <dimension ref="A1:M38"/>
  <sheetViews>
    <sheetView topLeftCell="A11" zoomScale="107" zoomScaleNormal="115" workbookViewId="0">
      <selection activeCell="K18" sqref="K18"/>
    </sheetView>
  </sheetViews>
  <sheetFormatPr baseColWidth="10" defaultColWidth="8.83203125" defaultRowHeight="15" x14ac:dyDescent="0.2"/>
  <cols>
    <col min="1" max="1" width="4" customWidth="1"/>
    <col min="2" max="2" width="25.5" customWidth="1"/>
    <col min="3" max="3" width="7.5" style="70" customWidth="1"/>
    <col min="4" max="4" width="9.83203125" customWidth="1"/>
    <col min="5" max="5" width="13.83203125" customWidth="1"/>
    <col min="6" max="6" width="32" customWidth="1"/>
    <col min="7" max="7" width="26" customWidth="1"/>
    <col min="8" max="8" width="5.5" customWidth="1"/>
    <col min="10" max="10" width="13.5" style="36" customWidth="1"/>
  </cols>
  <sheetData>
    <row r="1" spans="1:10" x14ac:dyDescent="0.2">
      <c r="A1" s="33"/>
      <c r="B1" s="33"/>
      <c r="C1" s="34"/>
      <c r="D1" s="33"/>
      <c r="E1" s="33"/>
      <c r="F1" s="33"/>
      <c r="G1" s="33"/>
      <c r="H1" s="33"/>
      <c r="J1" s="35">
        <f>J36</f>
        <v>0</v>
      </c>
    </row>
    <row r="2" spans="1:10" x14ac:dyDescent="0.2">
      <c r="A2" s="33"/>
      <c r="B2" s="96" t="s">
        <v>53</v>
      </c>
      <c r="C2" s="96"/>
      <c r="D2" s="96"/>
      <c r="E2" s="96"/>
      <c r="F2" s="96"/>
      <c r="G2" s="96"/>
      <c r="H2" s="33"/>
    </row>
    <row r="3" spans="1:10" x14ac:dyDescent="0.2">
      <c r="A3" s="33"/>
      <c r="B3" s="33" t="s">
        <v>54</v>
      </c>
      <c r="C3" s="34"/>
      <c r="D3" s="33"/>
      <c r="E3" s="33"/>
      <c r="F3" s="33"/>
      <c r="G3" s="33"/>
      <c r="H3" s="33"/>
    </row>
    <row r="4" spans="1:10" x14ac:dyDescent="0.2">
      <c r="A4" s="33"/>
      <c r="B4" s="33" t="s">
        <v>55</v>
      </c>
      <c r="C4" s="34"/>
      <c r="D4" s="33"/>
      <c r="E4" s="33"/>
      <c r="F4" s="33"/>
      <c r="G4" s="33"/>
      <c r="H4" s="33"/>
    </row>
    <row r="5" spans="1:10" x14ac:dyDescent="0.2">
      <c r="A5" s="33"/>
      <c r="B5" s="37" t="s">
        <v>56</v>
      </c>
      <c r="C5" s="34"/>
      <c r="D5" s="33"/>
      <c r="E5" s="33"/>
      <c r="F5" s="33"/>
      <c r="G5" s="33"/>
      <c r="H5" s="33"/>
    </row>
    <row r="6" spans="1:10" x14ac:dyDescent="0.2">
      <c r="A6" s="33"/>
      <c r="B6" s="33"/>
      <c r="C6" s="34"/>
      <c r="D6" s="33"/>
      <c r="E6" s="33"/>
      <c r="F6" s="33"/>
      <c r="G6" s="33"/>
      <c r="H6" s="33"/>
    </row>
    <row r="7" spans="1:10" ht="19" x14ac:dyDescent="0.25">
      <c r="A7" s="33"/>
      <c r="B7" s="97" t="s">
        <v>73</v>
      </c>
      <c r="C7" s="97"/>
      <c r="D7" s="97"/>
      <c r="E7" s="97"/>
      <c r="F7" s="97"/>
      <c r="G7" s="97"/>
      <c r="H7" s="33"/>
    </row>
    <row r="8" spans="1:10" x14ac:dyDescent="0.2">
      <c r="A8" s="33"/>
      <c r="B8" s="33"/>
      <c r="C8" s="34"/>
      <c r="D8" s="33"/>
      <c r="E8" s="33"/>
      <c r="F8" s="33"/>
      <c r="G8" s="33"/>
      <c r="H8" s="33"/>
    </row>
    <row r="9" spans="1:10" ht="19" x14ac:dyDescent="0.25">
      <c r="A9" s="33"/>
      <c r="B9" s="38" t="s">
        <v>57</v>
      </c>
      <c r="C9" s="39">
        <f>'[1]Kartoteka mieszkanców'!B16</f>
        <v>9</v>
      </c>
      <c r="D9" s="33"/>
      <c r="E9" s="33"/>
      <c r="F9" s="33"/>
      <c r="G9" s="33"/>
      <c r="H9" s="33"/>
    </row>
    <row r="10" spans="1:10" x14ac:dyDescent="0.2">
      <c r="A10" s="33"/>
      <c r="B10" s="33" t="s">
        <v>58</v>
      </c>
      <c r="C10" s="40">
        <f>'[1]Kartoteka mieszkanców'!F16</f>
        <v>147.99</v>
      </c>
      <c r="D10" s="33"/>
      <c r="E10" s="33"/>
      <c r="F10" s="33"/>
      <c r="G10" s="33"/>
      <c r="H10" s="33"/>
    </row>
    <row r="11" spans="1:10" x14ac:dyDescent="0.2">
      <c r="A11" s="33"/>
      <c r="B11" s="33"/>
      <c r="C11" s="34"/>
      <c r="D11" s="33"/>
      <c r="E11" s="33"/>
      <c r="F11" s="33"/>
      <c r="G11" s="33"/>
      <c r="H11" s="33"/>
      <c r="J11" s="41" t="s">
        <v>59</v>
      </c>
    </row>
    <row r="12" spans="1:10" ht="42.75" customHeight="1" x14ac:dyDescent="0.2">
      <c r="A12" s="33"/>
      <c r="B12" s="98"/>
      <c r="C12" s="99"/>
      <c r="D12" s="99"/>
      <c r="E12" s="42"/>
      <c r="F12" s="43"/>
      <c r="G12" s="44"/>
      <c r="H12" s="33"/>
      <c r="J12" s="45"/>
    </row>
    <row r="13" spans="1:10" x14ac:dyDescent="0.2">
      <c r="A13" s="33"/>
      <c r="B13" s="33"/>
      <c r="C13" s="34"/>
      <c r="D13" s="33"/>
      <c r="E13" s="33"/>
      <c r="F13" s="33"/>
      <c r="G13" s="33"/>
      <c r="H13" s="33"/>
      <c r="J13" s="41"/>
    </row>
    <row r="14" spans="1:10" ht="16" x14ac:dyDescent="0.2">
      <c r="A14" s="33"/>
      <c r="B14" s="100" t="s">
        <v>60</v>
      </c>
      <c r="C14" s="101"/>
      <c r="D14" s="101"/>
      <c r="E14" s="101"/>
      <c r="F14" s="101"/>
      <c r="G14" s="102"/>
      <c r="H14" s="33"/>
      <c r="J14" s="41"/>
    </row>
    <row r="15" spans="1:10" x14ac:dyDescent="0.2">
      <c r="A15" s="33"/>
      <c r="B15" s="33"/>
      <c r="C15" s="46"/>
      <c r="D15" s="47"/>
      <c r="E15" s="47"/>
      <c r="F15" s="33"/>
      <c r="G15" s="33"/>
      <c r="H15" s="33"/>
      <c r="J15" s="41"/>
    </row>
    <row r="16" spans="1:10" ht="32" x14ac:dyDescent="0.2">
      <c r="A16" s="33"/>
      <c r="B16" s="49" t="s">
        <v>80</v>
      </c>
      <c r="C16" s="49"/>
      <c r="D16" s="49" t="s">
        <v>77</v>
      </c>
      <c r="E16" s="49" t="s">
        <v>78</v>
      </c>
      <c r="F16" s="50" t="s">
        <v>62</v>
      </c>
      <c r="G16" s="33"/>
      <c r="H16" s="33"/>
      <c r="I16" s="41"/>
      <c r="J16"/>
    </row>
    <row r="17" spans="1:13" ht="12.5" customHeight="1" x14ac:dyDescent="0.2">
      <c r="A17" s="33"/>
      <c r="B17" s="48"/>
      <c r="C17" s="49"/>
      <c r="D17" s="51" t="s">
        <v>63</v>
      </c>
      <c r="E17" s="51" t="s">
        <v>64</v>
      </c>
      <c r="F17" s="52" t="s">
        <v>69</v>
      </c>
      <c r="G17" s="33"/>
      <c r="H17" s="33"/>
      <c r="I17" s="41"/>
      <c r="J17"/>
    </row>
    <row r="18" spans="1:13" x14ac:dyDescent="0.2">
      <c r="A18" s="33"/>
      <c r="B18" s="53" t="s">
        <v>75</v>
      </c>
      <c r="C18" s="54" t="s">
        <v>74</v>
      </c>
      <c r="D18" s="55">
        <f>'Woda 06'!G13</f>
        <v>8.9470000000000027</v>
      </c>
      <c r="E18" s="56">
        <f>'Woda 06'!L5</f>
        <v>16.963176250490644</v>
      </c>
      <c r="F18" s="57">
        <f>E18*D18</f>
        <v>151.76953791313983</v>
      </c>
      <c r="G18" s="33"/>
      <c r="H18" s="33"/>
      <c r="I18" s="45"/>
      <c r="J18"/>
      <c r="K18" s="90">
        <f>ROUND(D18,2)</f>
        <v>8.9499999999999993</v>
      </c>
      <c r="L18" s="90">
        <f>ROUND(E18,2)</f>
        <v>16.96</v>
      </c>
      <c r="M18">
        <f>ROUND(K18*L18,2)</f>
        <v>151.79</v>
      </c>
    </row>
    <row r="19" spans="1:13" ht="16" x14ac:dyDescent="0.2">
      <c r="A19" s="33"/>
      <c r="B19" s="58" t="s">
        <v>76</v>
      </c>
      <c r="C19" s="59" t="s">
        <v>65</v>
      </c>
      <c r="D19" s="55">
        <f>'Woda 06'!J13</f>
        <v>6.8339999999999996</v>
      </c>
      <c r="E19" s="56">
        <f>E18</f>
        <v>16.963176250490644</v>
      </c>
      <c r="F19" s="57">
        <f>E19*D19</f>
        <v>115.92634649585305</v>
      </c>
      <c r="G19" s="33"/>
      <c r="H19" s="33"/>
      <c r="I19" s="45"/>
      <c r="J19"/>
    </row>
    <row r="20" spans="1:13" ht="16" x14ac:dyDescent="0.2">
      <c r="A20" s="33"/>
      <c r="B20" s="58" t="s">
        <v>79</v>
      </c>
      <c r="C20" s="59" t="s">
        <v>66</v>
      </c>
      <c r="D20" s="55"/>
      <c r="E20" s="56"/>
      <c r="F20" s="60">
        <f>'Woda 06'!N13</f>
        <v>-6.5358005373064501</v>
      </c>
      <c r="G20" s="33"/>
      <c r="H20" s="33"/>
      <c r="I20" s="45"/>
      <c r="J20" s="72">
        <f>F20-'Woda 06'!N13</f>
        <v>0</v>
      </c>
    </row>
    <row r="21" spans="1:13" ht="16" x14ac:dyDescent="0.2">
      <c r="A21" s="33"/>
      <c r="B21" s="50" t="s">
        <v>67</v>
      </c>
      <c r="C21" s="61" t="s">
        <v>68</v>
      </c>
      <c r="D21" s="71">
        <f>SUM(D18:D20)</f>
        <v>15.781000000000002</v>
      </c>
      <c r="E21" s="60">
        <f>E19</f>
        <v>16.963176250490644</v>
      </c>
      <c r="F21" s="60">
        <f>SUM(F18:F20)</f>
        <v>261.16008387168642</v>
      </c>
      <c r="G21" s="33"/>
      <c r="H21" s="33"/>
      <c r="I21" s="41"/>
      <c r="J21" s="72">
        <f>F21-'Woda 06'!O13</f>
        <v>0</v>
      </c>
    </row>
    <row r="22" spans="1:13" x14ac:dyDescent="0.2">
      <c r="A22" s="33"/>
      <c r="B22" s="33"/>
      <c r="C22" s="46"/>
      <c r="D22" s="34"/>
      <c r="E22" s="34"/>
      <c r="F22" s="34"/>
      <c r="G22" s="62"/>
      <c r="H22" s="33"/>
      <c r="J22" s="41"/>
    </row>
    <row r="23" spans="1:13" ht="32" x14ac:dyDescent="0.2">
      <c r="A23" s="33"/>
      <c r="B23" s="49" t="s">
        <v>81</v>
      </c>
      <c r="C23" s="49"/>
      <c r="D23" s="49" t="s">
        <v>83</v>
      </c>
      <c r="E23" s="76" t="s">
        <v>61</v>
      </c>
      <c r="F23" s="61" t="s">
        <v>62</v>
      </c>
      <c r="G23" s="33"/>
      <c r="I23" s="41"/>
      <c r="J23"/>
    </row>
    <row r="24" spans="1:13" ht="12.5" customHeight="1" x14ac:dyDescent="0.2">
      <c r="A24" s="33"/>
      <c r="B24" s="49"/>
      <c r="C24" s="49"/>
      <c r="D24" s="51" t="s">
        <v>63</v>
      </c>
      <c r="E24" s="73" t="s">
        <v>64</v>
      </c>
      <c r="F24" s="52" t="s">
        <v>69</v>
      </c>
      <c r="G24" s="33"/>
      <c r="I24" s="41"/>
      <c r="J24"/>
    </row>
    <row r="25" spans="1:13" ht="12.5" customHeight="1" x14ac:dyDescent="0.2">
      <c r="A25" s="33"/>
      <c r="B25" s="54" t="s">
        <v>84</v>
      </c>
      <c r="C25" s="54" t="s">
        <v>70</v>
      </c>
      <c r="D25" s="79">
        <f>D19</f>
        <v>6.8339999999999996</v>
      </c>
      <c r="E25" s="80">
        <f>'Woda 06'!Q13</f>
        <v>19.130814639905566</v>
      </c>
      <c r="F25" s="77">
        <f>E25*D25</f>
        <v>130.73998724911462</v>
      </c>
      <c r="G25" s="33"/>
      <c r="I25" s="41"/>
      <c r="J25"/>
    </row>
    <row r="26" spans="1:13" ht="12.5" customHeight="1" x14ac:dyDescent="0.2">
      <c r="A26" s="33"/>
      <c r="B26" s="49"/>
      <c r="C26" s="49"/>
      <c r="D26" s="51"/>
      <c r="E26" s="78"/>
      <c r="F26" s="52"/>
      <c r="G26" s="33"/>
      <c r="I26" s="41"/>
      <c r="J26"/>
    </row>
    <row r="27" spans="1:13" ht="12.5" customHeight="1" x14ac:dyDescent="0.2">
      <c r="A27" s="33"/>
      <c r="B27" s="49"/>
      <c r="C27" s="49"/>
      <c r="D27" s="51"/>
      <c r="E27" s="76" t="s">
        <v>61</v>
      </c>
      <c r="F27" s="61" t="s">
        <v>62</v>
      </c>
      <c r="G27" s="33"/>
      <c r="I27" s="41"/>
      <c r="J27"/>
    </row>
    <row r="28" spans="1:13" ht="12.5" customHeight="1" x14ac:dyDescent="0.2">
      <c r="A28" s="33"/>
      <c r="B28" s="54" t="s">
        <v>82</v>
      </c>
      <c r="C28" s="59" t="s">
        <v>71</v>
      </c>
      <c r="D28" s="75">
        <f>'Woda 06'!P13</f>
        <v>37.801304347826083</v>
      </c>
      <c r="E28" s="74">
        <v>1</v>
      </c>
      <c r="F28" s="77">
        <f>E28*D28</f>
        <v>37.801304347826083</v>
      </c>
      <c r="G28" s="33"/>
      <c r="I28" s="41"/>
      <c r="J28"/>
    </row>
    <row r="29" spans="1:13" ht="12.5" customHeight="1" x14ac:dyDescent="0.2">
      <c r="A29" s="33"/>
      <c r="B29" s="49"/>
      <c r="C29" s="49"/>
      <c r="D29" s="51"/>
      <c r="E29" s="74"/>
      <c r="F29" s="52"/>
      <c r="G29" s="33"/>
      <c r="I29" s="41"/>
      <c r="J29"/>
    </row>
    <row r="30" spans="1:13" ht="12.5" customHeight="1" x14ac:dyDescent="0.2">
      <c r="A30" s="33"/>
      <c r="B30" s="49"/>
      <c r="C30" s="49"/>
      <c r="D30" s="51"/>
      <c r="E30" s="74"/>
      <c r="F30" s="52"/>
      <c r="G30" s="33"/>
      <c r="I30" s="41"/>
      <c r="J30"/>
    </row>
    <row r="31" spans="1:13" ht="12.5" customHeight="1" x14ac:dyDescent="0.2">
      <c r="A31" s="33"/>
      <c r="B31" s="49"/>
      <c r="C31" s="49"/>
      <c r="D31" s="51"/>
      <c r="E31" s="74"/>
      <c r="F31" s="52"/>
      <c r="G31" s="33"/>
      <c r="I31" s="41"/>
      <c r="J31"/>
    </row>
    <row r="32" spans="1:13" x14ac:dyDescent="0.2">
      <c r="A32" s="33"/>
      <c r="B32" s="33"/>
      <c r="C32" s="33"/>
      <c r="D32" s="33"/>
      <c r="E32" s="33"/>
      <c r="F32" s="33"/>
      <c r="G32" s="33"/>
      <c r="I32" s="41"/>
      <c r="J32"/>
    </row>
    <row r="33" spans="1:10" ht="17" x14ac:dyDescent="0.2">
      <c r="A33" s="33"/>
      <c r="B33" s="63" t="s">
        <v>85</v>
      </c>
      <c r="C33" s="64" t="s">
        <v>72</v>
      </c>
      <c r="D33" s="65"/>
      <c r="E33" s="66"/>
      <c r="F33" s="67">
        <f>F25+F28</f>
        <v>168.54129159694071</v>
      </c>
      <c r="G33" s="33"/>
      <c r="I33" s="41"/>
      <c r="J33" s="72">
        <f>'Woda 06'!S13-F33</f>
        <v>0</v>
      </c>
    </row>
    <row r="34" spans="1:10" x14ac:dyDescent="0.2">
      <c r="A34" s="33"/>
      <c r="B34" s="33"/>
      <c r="C34" s="34"/>
      <c r="D34" s="33"/>
      <c r="E34" s="33"/>
      <c r="F34" s="33"/>
      <c r="G34" s="33"/>
      <c r="I34" s="41"/>
      <c r="J34"/>
    </row>
    <row r="35" spans="1:10" x14ac:dyDescent="0.2">
      <c r="A35" s="33"/>
      <c r="B35" s="33"/>
      <c r="C35" s="34"/>
      <c r="D35" s="33"/>
      <c r="E35" s="33"/>
      <c r="F35" s="33"/>
      <c r="G35" s="33"/>
      <c r="H35" s="33"/>
      <c r="J35" s="41"/>
    </row>
    <row r="36" spans="1:10" ht="63" customHeight="1" x14ac:dyDescent="0.2">
      <c r="A36" s="33"/>
      <c r="B36" s="94" t="str">
        <f>CONCATENATE("Saldo na dzień ",ster!B3,ster!B2,":","                                                                                        [7]+[4]")</f>
        <v>Saldo na dzień 30.06.2024:                                                                                        [7]+[4]</v>
      </c>
      <c r="C36" s="95"/>
      <c r="D36" s="95"/>
      <c r="E36" s="68"/>
      <c r="F36" s="81">
        <f>F33+F21</f>
        <v>429.70137546862713</v>
      </c>
      <c r="G36" s="69"/>
      <c r="H36" s="33"/>
      <c r="J36" s="45">
        <f>F36-'Woda 06'!O13-'Woda 06'!S13</f>
        <v>0</v>
      </c>
    </row>
    <row r="37" spans="1:10" ht="12.5" customHeight="1" x14ac:dyDescent="0.2">
      <c r="A37" s="33"/>
      <c r="B37" s="33"/>
      <c r="C37" s="34"/>
      <c r="D37" s="33"/>
      <c r="E37" s="33"/>
      <c r="F37" s="33"/>
      <c r="G37" s="33"/>
      <c r="H37" s="33"/>
    </row>
    <row r="38" spans="1:10" x14ac:dyDescent="0.2">
      <c r="A38" s="33"/>
      <c r="B38" s="33"/>
      <c r="C38" s="33"/>
      <c r="D38" s="33"/>
      <c r="E38" s="33"/>
      <c r="F38" s="33"/>
      <c r="G38" s="33"/>
      <c r="H38" s="33"/>
    </row>
  </sheetData>
  <mergeCells count="5">
    <mergeCell ref="B36:D36"/>
    <mergeCell ref="B2:G2"/>
    <mergeCell ref="B7:G7"/>
    <mergeCell ref="B12:D12"/>
    <mergeCell ref="B14:G14"/>
  </mergeCells>
  <hyperlinks>
    <hyperlink ref="B5" r:id="rId1" xr:uid="{CD764AF7-73EB-424B-818E-B04DF281AFC5}"/>
  </hyperlinks>
  <pageMargins left="0.7" right="0.7" top="0.75" bottom="0.75" header="0.3" footer="0.3"/>
  <pageSetup paperSize="9" scale="70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163E-E5DE-4967-8C76-7F2EC5B34554}">
  <dimension ref="A2:B3"/>
  <sheetViews>
    <sheetView workbookViewId="0">
      <selection activeCell="B3" sqref="B3"/>
    </sheetView>
  </sheetViews>
  <sheetFormatPr baseColWidth="10" defaultColWidth="8.83203125" defaultRowHeight="15" x14ac:dyDescent="0.2"/>
  <sheetData>
    <row r="2" spans="1:2" x14ac:dyDescent="0.2">
      <c r="A2" t="s">
        <v>86</v>
      </c>
      <c r="B2">
        <v>2024</v>
      </c>
    </row>
    <row r="3" spans="1:2" x14ac:dyDescent="0.2">
      <c r="A3" t="s">
        <v>52</v>
      </c>
      <c r="B3" s="8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Woda 06</vt:lpstr>
      <vt:lpstr>9</vt:lpstr>
      <vt:lpstr>ster</vt:lpstr>
      <vt:lpstr>'9'!Print_Area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Buczek</dc:creator>
  <cp:lastModifiedBy>Buczek Ignacy</cp:lastModifiedBy>
  <cp:lastPrinted>2024-07-22T14:43:44Z</cp:lastPrinted>
  <dcterms:created xsi:type="dcterms:W3CDTF">2024-07-03T09:10:48Z</dcterms:created>
  <dcterms:modified xsi:type="dcterms:W3CDTF">2024-07-25T20:28:38Z</dcterms:modified>
</cp:coreProperties>
</file>