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06"/>
  <workbookPr/>
  <mc:AlternateContent xmlns:mc="http://schemas.openxmlformats.org/markup-compatibility/2006">
    <mc:Choice Requires="x15">
      <x15ac:absPath xmlns:x15ac="http://schemas.microsoft.com/office/spreadsheetml/2010/11/ac" url="C:\Users\lab239\OneDrive - University of Exeter\Behavior\Pressure\ElectronicControlledExperiments\"/>
    </mc:Choice>
  </mc:AlternateContent>
  <xr:revisionPtr revIDLastSave="3479" documentId="11_9DE7EAF66AB3A18D619E7A5F9A2145B42D002275" xr6:coauthVersionLast="47" xr6:coauthVersionMax="47" xr10:uidLastSave="{4474C98E-4EBB-4DFB-B285-5F543F14C9BE}"/>
  <bookViews>
    <workbookView xWindow="0" yWindow="0" windowWidth="19200" windowHeight="7050" firstSheet="2" activeTab="2" xr2:uid="{00000000-000D-0000-FFFF-FFFF00000000}"/>
  </bookViews>
  <sheets>
    <sheet name="CalciumImaging_Ciona" sheetId="6" r:id="rId1"/>
    <sheet name="SelectedStacks_forPaper" sheetId="5" r:id="rId2"/>
    <sheet name="CalciumImaging_Platy" sheetId="1" r:id="rId3"/>
    <sheet name="Old_data_summary" sheetId="3" r:id="rId4"/>
    <sheet name="Dynamics_table_export" sheetId="4" r:id="rId5"/>
    <sheet name="Ciona" sheetId="2" r:id="rId6"/>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39" i="1" l="1"/>
  <c r="W637" i="1"/>
  <c r="W636" i="1"/>
  <c r="W635" i="1"/>
  <c r="W634" i="1"/>
  <c r="W633" i="1"/>
  <c r="W628" i="1"/>
  <c r="W627" i="1"/>
  <c r="W626" i="1"/>
  <c r="W625" i="1"/>
  <c r="W624" i="1"/>
  <c r="W623" i="1"/>
  <c r="W618" i="1"/>
  <c r="W617" i="1"/>
  <c r="W616" i="1"/>
  <c r="W615" i="1"/>
  <c r="W614" i="1"/>
  <c r="W610" i="1"/>
  <c r="W608" i="1"/>
  <c r="W607" i="1"/>
  <c r="W606" i="1"/>
  <c r="W603" i="1"/>
  <c r="W602" i="1"/>
  <c r="W601" i="1"/>
  <c r="W600" i="1"/>
  <c r="W599" i="1"/>
  <c r="W594" i="1"/>
  <c r="W593" i="1"/>
  <c r="W592" i="1"/>
  <c r="W591" i="1"/>
  <c r="W590" i="1"/>
  <c r="W586" i="1"/>
  <c r="W585" i="1"/>
  <c r="W584" i="1"/>
  <c r="W583" i="1"/>
  <c r="W582" i="1"/>
  <c r="W573" i="1"/>
  <c r="W571" i="1"/>
  <c r="W570" i="1"/>
  <c r="W569" i="1"/>
  <c r="W568" i="1"/>
  <c r="W565" i="1"/>
  <c r="W563" i="1"/>
  <c r="W562" i="1"/>
  <c r="W561" i="1"/>
  <c r="W560" i="1"/>
  <c r="W559" i="1"/>
  <c r="W558" i="1"/>
  <c r="W557" i="1"/>
  <c r="W556" i="1"/>
  <c r="W555" i="1"/>
  <c r="W554" i="1"/>
  <c r="W543" i="1"/>
  <c r="W542" i="1"/>
  <c r="W541" i="1"/>
  <c r="W540" i="1"/>
  <c r="W539" i="1"/>
  <c r="W538" i="1"/>
  <c r="W537" i="1"/>
  <c r="W536" i="1"/>
  <c r="W535" i="1"/>
  <c r="W534" i="1"/>
  <c r="W533" i="1"/>
  <c r="W513" i="1"/>
  <c r="W491" i="1"/>
  <c r="W490" i="1"/>
  <c r="W489" i="1"/>
  <c r="W488" i="1"/>
  <c r="W487" i="1"/>
  <c r="W473" i="1" a="1"/>
  <c r="W473" i="1"/>
  <c r="W472" i="1"/>
  <c r="W471" i="1"/>
  <c r="W470" i="1"/>
  <c r="W469" i="1"/>
  <c r="W461" i="1"/>
  <c r="W457" i="1"/>
  <c r="X454" i="1"/>
  <c r="X455" i="1"/>
  <c r="X451" i="1"/>
  <c r="X452" i="1"/>
  <c r="X453" i="1"/>
  <c r="X450" i="1"/>
  <c r="V435" i="1"/>
  <c r="V436" i="1"/>
  <c r="V437" i="1"/>
  <c r="V432" i="1"/>
  <c r="V433" i="1"/>
  <c r="V434" i="1"/>
  <c r="K432" i="1"/>
  <c r="W421" i="1"/>
  <c r="W419" i="1"/>
  <c r="W418" i="1"/>
  <c r="U2" i="5"/>
  <c r="T4" i="5"/>
  <c r="T5" i="5"/>
  <c r="T3" i="5"/>
  <c r="F5" i="4"/>
  <c r="U123" i="3"/>
  <c r="F4" i="4"/>
  <c r="U122" i="3"/>
  <c r="F6" i="4"/>
  <c r="U157" i="3"/>
  <c r="D319" i="3"/>
  <c r="U158" i="3"/>
  <c r="U151" i="3"/>
  <c r="F3" i="4"/>
  <c r="F7" i="4"/>
  <c r="F2" i="4"/>
  <c r="U175" i="3"/>
  <c r="U26" i="3"/>
  <c r="U112" i="3"/>
  <c r="AT155" i="1"/>
  <c r="E317" i="3"/>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<sst xmlns="http://schemas.openxmlformats.org/spreadsheetml/2006/main" count="5681" uniqueCount="1721">
  <si>
    <t>Date</t>
  </si>
  <si>
    <t>Experiment_ID</t>
  </si>
  <si>
    <t>Type_experiment</t>
  </si>
  <si>
    <t>Microscope</t>
  </si>
  <si>
    <t>Type_recording</t>
  </si>
  <si>
    <t>Injected _dye</t>
  </si>
  <si>
    <t>Injection_date</t>
  </si>
  <si>
    <t>Fert_time</t>
  </si>
  <si>
    <t>Stage</t>
  </si>
  <si>
    <t>comments</t>
  </si>
  <si>
    <t>Mounting</t>
  </si>
  <si>
    <t>Type_stimulus</t>
  </si>
  <si>
    <t>Time_trial</t>
  </si>
  <si>
    <t>Pinhole</t>
  </si>
  <si>
    <t>488nm_laser</t>
  </si>
  <si>
    <t>Pressure_code (Transducer_V_mb)</t>
  </si>
  <si>
    <t>supply</t>
  </si>
  <si>
    <t>Stack_processed</t>
  </si>
  <si>
    <t>Cells_activity_change</t>
  </si>
  <si>
    <t>Z_Shift</t>
  </si>
  <si>
    <t>Definite_focus</t>
  </si>
  <si>
    <t>ROI</t>
  </si>
  <si>
    <t>Registered</t>
  </si>
  <si>
    <t>Sigma_1</t>
  </si>
  <si>
    <t>Threshold</t>
  </si>
  <si>
    <t>Final_pressure(bar)</t>
  </si>
  <si>
    <t>chamber</t>
  </si>
  <si>
    <t>magnif</t>
  </si>
  <si>
    <t>Zoom</t>
  </si>
  <si>
    <t>FPS</t>
  </si>
  <si>
    <t>Center_Zstack</t>
  </si>
  <si>
    <t>Starting_Z</t>
  </si>
  <si>
    <t>Z_adjusted</t>
  </si>
  <si>
    <t>Prior_pressure_duration (s)</t>
  </si>
  <si>
    <t>Duration_pressure-stimulus (s)</t>
  </si>
  <si>
    <t>Post_duration (s)</t>
  </si>
  <si>
    <t>Comments_Trial</t>
  </si>
  <si>
    <t>Signal_cPRC_observed_TL</t>
  </si>
  <si>
    <t>Paired_Zstack</t>
  </si>
  <si>
    <t>Signal_ZstackComparison</t>
  </si>
  <si>
    <t>Zstack_1st</t>
  </si>
  <si>
    <t>Zstack_last</t>
  </si>
  <si>
    <t>fileName_substracted</t>
  </si>
  <si>
    <t>29.01.21</t>
  </si>
  <si>
    <t>290121_L1_E001</t>
  </si>
  <si>
    <t>LSM880</t>
  </si>
  <si>
    <t>Zstack</t>
  </si>
  <si>
    <t>GC</t>
  </si>
  <si>
    <t>NA</t>
  </si>
  <si>
    <t>micpressurechamber</t>
  </si>
  <si>
    <t>290121_L1_E002</t>
  </si>
  <si>
    <t>TL</t>
  </si>
  <si>
    <t>100_3.9_89</t>
  </si>
  <si>
    <t>290121_L1_E003</t>
  </si>
  <si>
    <t>290121_L1_E004</t>
  </si>
  <si>
    <t>290121_L2_E001</t>
  </si>
  <si>
    <t>19.05.22</t>
  </si>
  <si>
    <t>2022-05-19-InjRNA180522_M1_L1_E001</t>
  </si>
  <si>
    <t>WF Observer</t>
  </si>
  <si>
    <t>checking signal only</t>
  </si>
  <si>
    <t>2022-05-19-InjRNA180522_M1_L1_E002</t>
  </si>
  <si>
    <t>checking BF health animal</t>
  </si>
  <si>
    <t>2022-05-19-InjRNA180522_M1_L1_E003</t>
  </si>
  <si>
    <t>2022-05-19-InjRNA180522_M1_L1_E004</t>
  </si>
  <si>
    <t>2022-05-19-InjRNA180522_M1_L1_E005</t>
  </si>
  <si>
    <t>NoPprioe</t>
  </si>
  <si>
    <t>2022-05-19-InjRNA180522_M1_L1_E006</t>
  </si>
  <si>
    <t>1000_4.94_1000</t>
  </si>
  <si>
    <t>2022-05-19-InjRNA180522_M1_L1_E006-2</t>
  </si>
  <si>
    <t>2022-05-19-InjRNA180522_M1_L1_E007</t>
  </si>
  <si>
    <t>2022-05-19-InjRNA180522_M1_L1_E008</t>
  </si>
  <si>
    <t>2022-05-19-InjRNA180522_M1_L1_E009</t>
  </si>
  <si>
    <t>2022-05-19-InjRNA180522_M1_L1_E010</t>
  </si>
  <si>
    <t>BF Zstack check</t>
  </si>
  <si>
    <t>20.05.22</t>
  </si>
  <si>
    <t>2022-05-20-InjDNA180522_M1_L1_E001</t>
  </si>
  <si>
    <t>2022-05-20-InjDNA180522_M1_L1_E002</t>
  </si>
  <si>
    <t>2022-05-20-InjDNA180522_M1_L1_E002-2</t>
  </si>
  <si>
    <t>2022-05-20-InjDNA180522_M1_L1_E003</t>
  </si>
  <si>
    <t>NoPpost</t>
  </si>
  <si>
    <t>2022-05-20-InjDNA180522_M2_L1_E001</t>
  </si>
  <si>
    <t>2022-05-20-InjDNA180522_M2_L1_E002</t>
  </si>
  <si>
    <t>2022-05-20-InjDNA180522_M2_L1_E002-2</t>
  </si>
  <si>
    <t>2022-05-20-InjDNA180522_M2_L1_E003</t>
  </si>
  <si>
    <t>2022-05-20-InjDNA180522_M2_L1_E004</t>
  </si>
  <si>
    <t>2022-05-20-InjDNA180522_M3_L1_E001</t>
  </si>
  <si>
    <t>bad animal</t>
  </si>
  <si>
    <t>2022-05-20-InjDNA180522_M4_L1_E001</t>
  </si>
  <si>
    <t>2022-05-20-InjDNA180522_M4_L1_E002</t>
  </si>
  <si>
    <t>2022-05-20-InjDNA180522_M4_L1_E003</t>
  </si>
  <si>
    <t>2022-05-20-InjDNA180522_M4_L1_E004</t>
  </si>
  <si>
    <t>2022-05-20-InjDNA180522_M4_L1_E004-2</t>
  </si>
  <si>
    <t>2022-05-20-InjDNA180522_M4_L1_E004-3</t>
  </si>
  <si>
    <t>2022-05-20-InjDNA180522_M4_L1_E005</t>
  </si>
  <si>
    <t>2022-05-20-InjDNA180522_M4_L1_E006</t>
  </si>
  <si>
    <t>2022-05-20-InjDNA180522_M4_L1_E007</t>
  </si>
  <si>
    <t>2022-05-20-InjDNA180522_M4_L1_E007-2</t>
  </si>
  <si>
    <t>2022-05-20-InjDNA180522_M4_L1_E007-3</t>
  </si>
  <si>
    <t>2022-05-20-InjDNA180522_M4_L1_E008</t>
  </si>
  <si>
    <t>2022-05-20-InjDNA180522_M4_L1_E009</t>
  </si>
  <si>
    <t>2022-05-20-InjDNA180522_M4_L1_E010</t>
  </si>
  <si>
    <t>21.05.22</t>
  </si>
  <si>
    <t>210522_CaI_CionaInjRNA170822_M1_L1_001</t>
  </si>
  <si>
    <t>Stellaris_confocal</t>
  </si>
  <si>
    <t>210522_CaI_CionaInjRNA170822_M1_L1_002</t>
  </si>
  <si>
    <t>210522_CaI_CionaInjRNA170822_M1_L1_002-2</t>
  </si>
  <si>
    <t>210522_CaI_CionaInjRNA170822_M1_L1_003</t>
  </si>
  <si>
    <t>No_post</t>
  </si>
  <si>
    <t>210522_CaI_CionaInjRNA170822_M1_L1_004</t>
  </si>
  <si>
    <t>one cell ligthing up on the perifery</t>
  </si>
  <si>
    <t>210522_CaI_CionaInjRNA170822_M1_L1_005</t>
  </si>
  <si>
    <t>210522_CaI_CionaInjRNA170822_M2_L1_001</t>
  </si>
  <si>
    <t>210522_CaI_CionaInjRNA170822_M2_L1_002</t>
  </si>
  <si>
    <t>210522_CaI_CionaInjRNA170822_M2_L1_002-2</t>
  </si>
  <si>
    <t>210522_CaI_CionaInjRNA170822_M2_L1_002-3</t>
  </si>
  <si>
    <t>210522_CaI_CionaInjRNA170822_M2_L1_003</t>
  </si>
  <si>
    <t>210522_CaI_CionaInjRNA170822_M2_L1_004</t>
  </si>
  <si>
    <t xml:space="preserve">nothing </t>
  </si>
  <si>
    <t>210522_CaI_CionaInjRNA170822_M2_L1_005</t>
  </si>
  <si>
    <t>24.05.22</t>
  </si>
  <si>
    <t>240522_CaI_Ciona_M1_L1_E001</t>
  </si>
  <si>
    <t>NoPprior</t>
  </si>
  <si>
    <t>240522_CaI_Ciona_M1_L1_E002</t>
  </si>
  <si>
    <t>240522_CaI_Ciona_M1_L1_E002-2</t>
  </si>
  <si>
    <t>240522_CaI_Ciona_M1_L1_E003</t>
  </si>
  <si>
    <t>240522_CaI_Ciona_M1_L1_E003-2</t>
  </si>
  <si>
    <t>240522_CaI_Ciona_M1_L1_E004</t>
  </si>
  <si>
    <t>240522_CaI_Ciona_M1_L1_E005</t>
  </si>
  <si>
    <t>240522_CaI_Ciona_M1_L1_E005-2</t>
  </si>
  <si>
    <t>240522_CaI_Ciona_M1_L1_E006</t>
  </si>
  <si>
    <t>240522_CaI_Ciona_M1_L1_E007</t>
  </si>
  <si>
    <t>240522_CaI_Ciona_M1_L1_E008</t>
  </si>
  <si>
    <t>240522_CaI_Ciona_M1_L1_E008-2</t>
  </si>
  <si>
    <t>240522_CaI_Ciona_M1_L1_E008-3</t>
  </si>
  <si>
    <t>240522_CaI_Ciona_M1_L1_E009</t>
  </si>
  <si>
    <t>25.05.22</t>
  </si>
  <si>
    <t>250522_CaI_Ciona_M1_L1_E001</t>
  </si>
  <si>
    <t>animal is abnormal</t>
  </si>
  <si>
    <t>250522_CaI_Ciona_M1_L1_E002</t>
  </si>
  <si>
    <t>250522_CaI_Ciona_M1_L1_E003</t>
  </si>
  <si>
    <t>250522_CaI_Ciona_M2_L1_E001</t>
  </si>
  <si>
    <t>only test</t>
  </si>
  <si>
    <t>250522_CaI_Ciona_M3_L1_E001</t>
  </si>
  <si>
    <t>250522_CaI_Ciona_M3_L1_E002</t>
  </si>
  <si>
    <t>250522_CaI_Ciona_M3_L1_E002-2</t>
  </si>
  <si>
    <t>250522_CaI_Ciona_M3_L1_E002-3</t>
  </si>
  <si>
    <t>250522_CaI_Ciona_M3_L1_E003</t>
  </si>
  <si>
    <t>250522_CaI_Ciona_M3_L1_E003-2</t>
  </si>
  <si>
    <t>250522_CaI_Ciona_M3_L1_E003-3</t>
  </si>
  <si>
    <t>250522_CaI_Ciona_M3_L1_E004</t>
  </si>
  <si>
    <t>250522_CaI_Ciona_M3_L1_E005</t>
  </si>
  <si>
    <t>250522_CaI_Ciona_M3_L1_E005-2</t>
  </si>
  <si>
    <t>250522_CaI_Ciona_M3_L1_E006</t>
  </si>
  <si>
    <t>250522_CaI_Ciona_M3_L1_E006-2</t>
  </si>
  <si>
    <t>250522_CaI_Ciona_M3_L1_E007</t>
  </si>
  <si>
    <t>30 (approx)</t>
  </si>
  <si>
    <t>250522_CaI_Ciona_M3_L1_E008</t>
  </si>
  <si>
    <t>250522_CaI_Ciona_M3_L1_E009</t>
  </si>
  <si>
    <t>250522_CaI_Ciona_M3_L1_E010</t>
  </si>
  <si>
    <t>250522_CaI_Ciona_M3_L1_E011</t>
  </si>
  <si>
    <t>250522_CaI_Ciona_M3_L1_E012</t>
  </si>
  <si>
    <t>250522_CaI_Ciona_M3_L1_E012-2</t>
  </si>
  <si>
    <t>250522_CaI_Ciona_M3_L1_E013</t>
  </si>
  <si>
    <t>250522_CaI_Ciona_M3_L1_E013-2</t>
  </si>
  <si>
    <t>250522_CaI_Ciona_M3_L1_E014</t>
  </si>
  <si>
    <t>250522_CaI_Ciona_M3_L1_E015</t>
  </si>
  <si>
    <t>250522_CaI_Ciona_M3_L1_E015-2</t>
  </si>
  <si>
    <t>250522_CaI_Ciona_M3_L1_E016</t>
  </si>
  <si>
    <t>250522_CaI_Ciona_M3_L1_E016-2</t>
  </si>
  <si>
    <t>26.05.22</t>
  </si>
  <si>
    <t>260522_CaI_Ciona_M1_L1_E001</t>
  </si>
  <si>
    <t>Zs</t>
  </si>
  <si>
    <t>a previous stimulation was done, but not kept, as the pressre was too high and the Zstack during pressure could not be taken as the lower Z lmit was reached</t>
  </si>
  <si>
    <t>260522_CaI_Ciona_M1_L1_E002</t>
  </si>
  <si>
    <t>260522_CaI_Ciona_M1_L1_E002-2</t>
  </si>
  <si>
    <t>260522_CaI_Ciona_M1_L1_E002-3</t>
  </si>
  <si>
    <t>260522_CaI_Ciona_M1_L1_E003</t>
  </si>
  <si>
    <t>260522_CaI_Ciona_M1_L1_E003-2</t>
  </si>
  <si>
    <t>260522_CaI_Ciona_M1_L1_E004</t>
  </si>
  <si>
    <t>260522_CaI_Ciona_M1_L1_E005</t>
  </si>
  <si>
    <t>260522_CaI_Ciona_M1_L1_E005-2</t>
  </si>
  <si>
    <t>260522_CaI_Ciona_M1_L1_E005-3</t>
  </si>
  <si>
    <t>260522_CaI_Ciona_M1_L1_E006</t>
  </si>
  <si>
    <t>260522_CaI_Ciona_M1_L1_E006-2</t>
  </si>
  <si>
    <t>260522_CaI_Ciona_M1_L1_E007</t>
  </si>
  <si>
    <t>260522_CaI_Ciona_M1_L1_E008</t>
  </si>
  <si>
    <t>260522_CaI_Ciona_M1_L1_E008-2</t>
  </si>
  <si>
    <t>260522_CaI_Ciona_M1_L1_E008-</t>
  </si>
  <si>
    <t>260522_CaI_Ciona_M1_L1_E009</t>
  </si>
  <si>
    <t>260522_CaI_Ciona_M1_L1_E009-2</t>
  </si>
  <si>
    <t>260522_CaI_Ciona_M1_L1_E010</t>
  </si>
  <si>
    <t>260522_CaI_Ciona_M1_L1_E011</t>
  </si>
  <si>
    <t>260522_CaI_Ciona_M1_L1_E012</t>
  </si>
  <si>
    <t>260522_CaI_Ciona_M1_L1_E013</t>
  </si>
  <si>
    <t>260522_CaI_Ciona_M1_L1_E014</t>
  </si>
  <si>
    <t>larva was turned to the other side of the agarose to see better coronet cell side</t>
  </si>
  <si>
    <t>260522_CaI_Ciona_M1_L1_E015</t>
  </si>
  <si>
    <t>260522_CaI_Ciona_M1_L1_E016</t>
  </si>
  <si>
    <t>Z</t>
  </si>
  <si>
    <t>260522_CaI_Ciona_M1_L1_E016-2</t>
  </si>
  <si>
    <t>260522_CaI_Ciona_M1_L1_E017</t>
  </si>
  <si>
    <t>260522_CaI_Ciona_M1_L1_E017-2</t>
  </si>
  <si>
    <t>260522_CaI_Ciona_M1_L1_E017-3</t>
  </si>
  <si>
    <t>260522_CaI_Ciona_M1_L1_E018</t>
  </si>
  <si>
    <t>27.05.22</t>
  </si>
  <si>
    <t>270522_CaI_Ciona_M1_L1_E001</t>
  </si>
  <si>
    <t>270522_CaI_Ciona_M1_L1_E001-2</t>
  </si>
  <si>
    <t>270522_CaI_Ciona_M1_L1_E002</t>
  </si>
  <si>
    <t>log not properly saved</t>
  </si>
  <si>
    <t>270522_CaI_Ciona_M1_L1_E002-2</t>
  </si>
  <si>
    <t>270522_CaI_Ciona_M1_L1_E002-3</t>
  </si>
  <si>
    <t>270522_CaI_Ciona_M1_L1_E003</t>
  </si>
  <si>
    <t>270522_CaI_Ciona_M1_L1_E003-2</t>
  </si>
  <si>
    <t>270522_CaI_Ciona_M1_L1_E004</t>
  </si>
  <si>
    <t>270522_CaI_Ciona_M1_L1_E004-2</t>
  </si>
  <si>
    <t>270522_CaI_Ciona_M1_L1_E005</t>
  </si>
  <si>
    <t>270522_CaI_Ciona_M1_L1_E005-2</t>
  </si>
  <si>
    <t>270522_CaI_Ciona_M1_L1_E006</t>
  </si>
  <si>
    <t>270522_CaI_Ciona_M1_L1_E006-2</t>
  </si>
  <si>
    <t>270522_CaI_Ciona_M1_L1_E007</t>
  </si>
  <si>
    <t>270522_CaI_Ciona_M1_L1_E007-2</t>
  </si>
  <si>
    <t>270522_CaI_Ciona_M1_L1_E008</t>
  </si>
  <si>
    <t>270522_CaI_Ciona_M1_L1_E008-2</t>
  </si>
  <si>
    <t>270522_CaI_Ciona_M1_L1_E009</t>
  </si>
  <si>
    <t>270522_CaI_Ciona_M1_L1_E009-2</t>
  </si>
  <si>
    <t>270522_CaI_Ciona_M1_L1_E010</t>
  </si>
  <si>
    <t>270522_CaI_Ciona_M1_L1_E011</t>
  </si>
  <si>
    <t>270522_CaI_Ciona_M1_L1_E012</t>
  </si>
  <si>
    <t>270522_CaI_Ciona_M1_L1_E013</t>
  </si>
  <si>
    <t>270522_CaI_Ciona_M1_L1_E014</t>
  </si>
  <si>
    <t>270522_CaI_Ciona_M1_L1_E015</t>
  </si>
  <si>
    <t>270522_CaI_Ciona_M1_L1_E016</t>
  </si>
  <si>
    <t>270522_CaI_Ciona_M1_L1_E017</t>
  </si>
  <si>
    <t>270522_CaI_Ciona_M1_L1_E018</t>
  </si>
  <si>
    <t>270522_CaI_Ciona_M1_L1_E019</t>
  </si>
  <si>
    <t>28.05.22</t>
  </si>
  <si>
    <t>280522_CaI_Ciona_M1_L1_E001</t>
  </si>
  <si>
    <t>280522_CaI_Ciona_M1_L1_E001-2</t>
  </si>
  <si>
    <t>280522_CaI_Ciona_M1_L1_E002</t>
  </si>
  <si>
    <t>280522_CaI_Ciona_M1_L1_E002-2</t>
  </si>
  <si>
    <t>280522_CaI_Ciona_M1_L1_E003</t>
  </si>
  <si>
    <t>280522_CaI_Ciona_M1_L1_E003-2</t>
  </si>
  <si>
    <t>280522_CaI_Ciona_M1_L1_E004</t>
  </si>
  <si>
    <t>280522_CaI_Ciona_M1_L1_E005</t>
  </si>
  <si>
    <t>280522_CaI_Ciona_M1_L1_E006</t>
  </si>
  <si>
    <t>280522_CaI_Ciona_M1_L1_E007</t>
  </si>
  <si>
    <t>280522_CaI_Ciona_M1_L1_E008</t>
  </si>
  <si>
    <t>29.05.22</t>
  </si>
  <si>
    <t>290522_CaI_Ciona_M1_L1_E001</t>
  </si>
  <si>
    <t>290522_CaI_Ciona_M1_L1_E001-2</t>
  </si>
  <si>
    <t>290522_CaI_Ciona_M1_L1_E002</t>
  </si>
  <si>
    <t>290522_CaI_Ciona_M1_L1_E002-2</t>
  </si>
  <si>
    <t>290522_CaI_Ciona_M1_L1_E003</t>
  </si>
  <si>
    <t>290522_CaI_Ciona_M1_L1_E004</t>
  </si>
  <si>
    <t>290522_CaI_Ciona_M1_L1_E004-2</t>
  </si>
  <si>
    <t>290522_CaI_Ciona_M1_L1_E005</t>
  </si>
  <si>
    <t>290522_CaI_Ciona_M1_L1_E005-2</t>
  </si>
  <si>
    <t>290522_CaI_Ciona_M1_L1_E006</t>
  </si>
  <si>
    <t>290522_CaI_Ciona_M1_L1_E007</t>
  </si>
  <si>
    <t>290522_CaI_Ciona_M1_L1_E007-2</t>
  </si>
  <si>
    <t>290522_CaI_Ciona_M1_L1_E008</t>
  </si>
  <si>
    <t>290522_CaI_Ciona_M1_L1_E008-2</t>
  </si>
  <si>
    <t>290522_CaI_Ciona_M1_L1_E009</t>
  </si>
  <si>
    <t>290522_CaI_Ciona_M1_L1_E010</t>
  </si>
  <si>
    <t>290522_CaI_Ciona_M1_L1_E010-2</t>
  </si>
  <si>
    <t>290522_CaI_Ciona_M1_L1_E011</t>
  </si>
  <si>
    <t>290522_CaI_Ciona_M1_L1_E011-2</t>
  </si>
  <si>
    <t>290522_CaI_Ciona_M1_L1_E012</t>
  </si>
  <si>
    <t>290522_CaI_Ciona_M1_L1_E013</t>
  </si>
  <si>
    <t>290522_CaI_Ciona_M1_L1_E014</t>
  </si>
  <si>
    <t>290522_CaI_Ciona_M2_L1_E001</t>
  </si>
  <si>
    <t>290522_CaI_Ciona_M2_L1_ZtackOverview</t>
  </si>
  <si>
    <t>290522_CaI_Ciona_M2_L1_E002</t>
  </si>
  <si>
    <t>290522_CaI_Ciona_M2_L1_E003</t>
  </si>
  <si>
    <t>290522_CaI_Ciona_M2_L1_E004</t>
  </si>
  <si>
    <t>290522_CaI_Ciona_M2_L1_E005</t>
  </si>
  <si>
    <t>290522_CaI_Ciona_M2_L1_E006</t>
  </si>
  <si>
    <t>290522_CaI_Ciona_M2_L1_E007</t>
  </si>
  <si>
    <t>290522_CaI_Ciona_M2_L1_E008</t>
  </si>
  <si>
    <t>290522_CaI_Ciona_M2_L1_E008-2</t>
  </si>
  <si>
    <t>290522_CaI_Ciona_M2_L1_E009</t>
  </si>
  <si>
    <t>290522_CaI_Ciona_M2_L1_E009-2</t>
  </si>
  <si>
    <t>290522_CaI_Ciona_M2_L1_E010</t>
  </si>
  <si>
    <t>290522_CaI_Ciona_M2_L1_E010-2</t>
  </si>
  <si>
    <t>290522_CaI_Ciona_M3_L1_E001</t>
  </si>
  <si>
    <t>290522_CaI_Ciona_M3_L1_E001-2</t>
  </si>
  <si>
    <t>290522_CaI_Ciona_M3_L1_E002</t>
  </si>
  <si>
    <t>290522_CaI_Ciona_M3_L1_E002-2</t>
  </si>
  <si>
    <t>290522_CaI_Ciona_M3_L1_E003</t>
  </si>
  <si>
    <t>290522_CaI_Ciona_M3_L1_E003-2</t>
  </si>
  <si>
    <t>290522_CaI_Ciona_M3_L1_E004</t>
  </si>
  <si>
    <t>290522_CaI_Ciona_M3_L1_E005</t>
  </si>
  <si>
    <t>290522_CaI_Ciona_M3_L1_E006</t>
  </si>
  <si>
    <t>30.05.22</t>
  </si>
  <si>
    <t>300522_CaI_Ciona_M1_L1_E001</t>
  </si>
  <si>
    <t>agarose, no petroleum jelly</t>
  </si>
  <si>
    <t>300522_CaI_Ciona_M1_L1_E002</t>
  </si>
  <si>
    <t>File_name(full_path)</t>
  </si>
  <si>
    <t>Processed</t>
  </si>
  <si>
    <t>Ca_indicator</t>
  </si>
  <si>
    <t>Mic_method</t>
  </si>
  <si>
    <t>Pressure_value</t>
  </si>
  <si>
    <t>UV_stimul</t>
  </si>
  <si>
    <t>Analyzed</t>
  </si>
  <si>
    <t>Use</t>
  </si>
  <si>
    <t>Video</t>
  </si>
  <si>
    <t>PressureMeasurement_method</t>
  </si>
  <si>
    <t>Orientation</t>
  </si>
  <si>
    <t>Paired</t>
  </si>
  <si>
    <t>cPRC_signal</t>
  </si>
  <si>
    <t>REGISTRATION</t>
  </si>
  <si>
    <t>StartSlice_common</t>
  </si>
  <si>
    <t>EndSlice_common</t>
  </si>
  <si>
    <t>numSlices_stacktoanalyze</t>
  </si>
  <si>
    <t>130215_M1_L1_E001</t>
  </si>
  <si>
    <t>/ebio/ag-jekely/share/Luis/Ca_Imaging/Pressure/CaImaging_pressure_Platynereis/2015-02-13-2P/130215_2P-GC6s_pressure_55hpf_LB01_nopressureprior.czi</t>
  </si>
  <si>
    <t>Y</t>
  </si>
  <si>
    <t>55hpf</t>
  </si>
  <si>
    <t>GC6s</t>
  </si>
  <si>
    <t>2P microscopy</t>
  </si>
  <si>
    <t>130215_M1_L1_E002</t>
  </si>
  <si>
    <t>/ebio/ag-jekely/share/Luis/Ca_Imaging/Pressure/CaImaging_pressure_Platynereis/2015-02-13-2P/130215_2P-GC6s_pressure_55hpf_LB01_0.8bar_airflowopen_1.czi</t>
  </si>
  <si>
    <t>comparing levels to posterior</t>
  </si>
  <si>
    <t>130215_M1_L1_E003</t>
  </si>
  <si>
    <t>/ebio/ag-jekely/share/Luis/Ca_Imaging/Pressure/CaImaging_pressure_Platynereis/2015-02-13-2P/130215_2P-GC6s_pressure_55hpf_LB01_pressureposterior_1.czi</t>
  </si>
  <si>
    <t>130215_M1_L1_E004</t>
  </si>
  <si>
    <t>/ebio/ag-jekely/share/Luis/Ca_Imaging/Pressure/CaImaging_pressure_Platynereis/2015-02-13-2P/130215_2P-GC6s_pressure_55hpf_LB01_0.8bar_airflowopen_2.czi</t>
  </si>
  <si>
    <t>250215_M1_L1_E001</t>
  </si>
  <si>
    <t>/ebio/ag-jekely/share/Luis/Ca_Imaging/Pressure/CaImaging_pressure_Platynereis/2015-02-25-2P/250215_2P-GC6s_pressure_48hpf_LB01_nopressureprior.czi</t>
  </si>
  <si>
    <t>48hpf</t>
  </si>
  <si>
    <t>250215_M1_L1_E002</t>
  </si>
  <si>
    <t>/ebio/ag-jekely/share/Luis/Ca_Imaging/Pressure/CaImaging_pressure_Platynereis/2015-02-25-2P/250215_2P-GC6s_pressure_48hpf_LB01_0.8bar_airflowopen_1.czi</t>
  </si>
  <si>
    <t>yes</t>
  </si>
  <si>
    <t>yes, strongest (perhaps because no inhibition by 488 laser)</t>
  </si>
  <si>
    <t>250215_M1_L1_E003</t>
  </si>
  <si>
    <t>/ebio/ag-jekely/share/Luis/Ca_Imaging/Pressure/CaImaging_pressure_Platynereis/2015-02-25-2P/250215_2P-GC6s_pressure_48hpf_LB01_nopressureposterior_1.czi</t>
  </si>
  <si>
    <t>250215_M1_L1_E004</t>
  </si>
  <si>
    <t>/ebio/ag-jekely/share/Luis/Ca_Imaging/Pressure/CaImaging_pressure_Platynereis/2015-02-25-2P/250215_2P-GC6s_pressure_48hpf_LB01_0.8bar_airflowopen_2.czi</t>
  </si>
  <si>
    <t>250215_M1_L1_E005</t>
  </si>
  <si>
    <t>/ebio/ag-jekely/share/Luis/Ca_Imaging/Pressure/CaImaging_pressure_Platynereis/2015-02-25-2P/250215_2P-GC6s_pressure_48hpf_LB01_nopressureposterior_2.czi</t>
  </si>
  <si>
    <t>250215_M1_L1_E006</t>
  </si>
  <si>
    <t>/ebio/ag-jekely/share/Luis/Ca_Imaging/Pressure/CaImaging_pressure_Platynereis/2015-02-25-2P/250215_2P-GC6s_pressure_48hpf_LB01_0.8bar_airflowclosed_3.czi</t>
  </si>
  <si>
    <t>160515_M1_L1_E001</t>
  </si>
  <si>
    <t>/ebio/ag-jekely/share/Luis/Ca_Imaging/Pressure/CaImaging_pressure_Platynereis/2015-05-16/160515_NLS-GC6s_presure_50hpf_LB01_nopressureprior.czi</t>
  </si>
  <si>
    <t>50hpf</t>
  </si>
  <si>
    <t>1P Zeissonfocal</t>
  </si>
  <si>
    <t>160515_M1_L1_E002</t>
  </si>
  <si>
    <t>/ebio/ag-jekely/share/Luis/Ca_Imaging/Pressure/CaImaging_pressure_Platynereis/2015-05-16/160515_NLS-GC6s_presure_50hpf_LB01_0.8bar_Airopen_1.czi</t>
  </si>
  <si>
    <t>160515_M1_L1_E003</t>
  </si>
  <si>
    <t>/ebio/ag-jekely/share/Luis/Ca_Imaging/Pressure/CaImaging_pressure_Platynereis/2015-05-16/160515_NLS-GC6s_presure_50hpf_LB01_nopressurepost_1.czi</t>
  </si>
  <si>
    <t>160515_M1_L1_E004</t>
  </si>
  <si>
    <t>/ebio/ag-jekely/share/Luis/Ca_Imaging/Pressure/CaImaging_pressure_Platynereis/2015-05-16/160515_NLS-GC6s_presure_50hpf_LB01_0.8bar_Airopen_2.czi</t>
  </si>
  <si>
    <t>160515_M1_L1_E005</t>
  </si>
  <si>
    <t>/ebio/ag-jekely/share/Luis/Ca_Imaging/Pressure/CaImaging_pressure_Platynereis/2015-05-16/160515_NLS-GC6s_presure_50hpf_LB01_nopressurepost_2.czi</t>
  </si>
  <si>
    <t>160515_M1_L1_E006</t>
  </si>
  <si>
    <t>/ebio/ag-jekely/share/Luis/Ca_Imaging/Pressure/CaImaging_pressure_Platynereis/2015-05-16/160515_NLS-GC6s_presure_50hpf_LB01_0.8bar_Airopen_3.czi</t>
  </si>
  <si>
    <t>091015_M1_L1_E001</t>
  </si>
  <si>
    <t>/ebio/ag-jekely/share/Luis/Ca_Imaging/Pressure/CaImaging_pressure_Platynereis/2015-10-09/091015_GC6s_48hpf_LB01_NoPressure_prior.oib</t>
  </si>
  <si>
    <t>1P Olympusconfocal</t>
  </si>
  <si>
    <t>091015_M1_L1_E002</t>
  </si>
  <si>
    <t>/ebio/ag-jekely/share/Luis/Ca_Imaging/Pressure/CaImaging_pressure_Platynereis/2015-10-09/091015_GC6s_48hpf_LB01_0c8bar_1.oib</t>
  </si>
  <si>
    <t>091015_M1_L1_E003</t>
  </si>
  <si>
    <t>/ebio/ag-jekely/share/Luis/Ca_Imaging/Pressure/CaImaging_pressure_Platynereis/2015-10-09/091015_GC6s_48hpf_LB01_0c8bar_1b.oib</t>
  </si>
  <si>
    <t>091015_M1_L1_E004</t>
  </si>
  <si>
    <t>/ebio/ag-jekely/share/Luis/Ca_Imaging/Pressure/CaImaging_pressure_Platynereis/2015-10-09/091015_GC6s_48hpf_LB01_NoPressure_post_1.oib</t>
  </si>
  <si>
    <t>091015_M1_L1_E005</t>
  </si>
  <si>
    <t>/ebio/ag-jekely/share/Luis/Ca_Imaging/Pressure/CaImaging_pressure_Platynereis/2015-10-09/091015_GC6s_48hpf_LB01_0c8bar_2.oib</t>
  </si>
  <si>
    <t>maybe head serotonergic, not analyzable</t>
  </si>
  <si>
    <t>091015_M2_L1_E001</t>
  </si>
  <si>
    <t>/ebio/ag-jekely/share/Luis/Ca_Imaging/Pressure/CaImaging_pressure_Platynereis/2015-10-09/091015_GC6s_48hpf_LB02_NoPressure_prior.oib</t>
  </si>
  <si>
    <t>091015_M2_L1_E002</t>
  </si>
  <si>
    <t>/ebio/ag-jekely/share/Luis/Ca_Imaging/Pressure/CaImaging_pressure_Platynereis/2015-10-09/091015_GC6s_48hpf_LB02_0c8bar_1.oib</t>
  </si>
  <si>
    <t>comparing levels to posterior,serotonergic cell</t>
  </si>
  <si>
    <t>091015_M2_L1_E003</t>
  </si>
  <si>
    <t>/ebio/ag-jekely/share/Luis/Ca_Imaging/Pressure/CaImaging_pressure_Platynereis/2015-10-09/091015_GC6s_48hpf_LB02_NoPressure_post_1.oib</t>
  </si>
  <si>
    <t>091015_M2_L1_E004</t>
  </si>
  <si>
    <t>/ebio/ag-jekely/share/Luis/Ca_Imaging/Pressure/CaImaging_pressure_Platynereis/2015-10-09/091015_GC6s_48hpf_LB02_0c8bar_2_afterlighttreat.oib</t>
  </si>
  <si>
    <t>141015_M1_L1_E001</t>
  </si>
  <si>
    <t>/ebio/ag-jekely/share/Luis/Ca_Imaging/Pressure/CaImaging_pressure_Platynereis/2015-10-14/141015_GC6s_48hpf_Lb01_Nopressure_prior.oib</t>
  </si>
  <si>
    <t>141015_M1_L1_E002</t>
  </si>
  <si>
    <t>/ebio/ag-jekely/share/Luis/Ca_Imaging/Pressure/CaImaging_pressure_Platynereis/2015-10-14/141015_GC6s_48hpf_Lb01_0c8b_pressureAIR_1.oib</t>
  </si>
  <si>
    <t>141015_M1_L1_E003</t>
  </si>
  <si>
    <t>/ebio/ag-jekely/share/Luis/Ca_Imaging/Pressure/CaImaging_pressure_Platynereis/2015-10-14/141015_GC6s_48hpf_Lb01_Nopressure_post_1.oib</t>
  </si>
  <si>
    <t>141015_M1_L1_E004</t>
  </si>
  <si>
    <t>/ebio/ag-jekely/share/Luis/Ca_Imaging/Pressure/CaImaging_pressure_Platynereis/2015-10-14/141015_GC6s_48hpf_Lb01_0c8b_pressureAIR_2.oib</t>
  </si>
  <si>
    <t>141015_M1_L1_E005</t>
  </si>
  <si>
    <t>/ebio/ag-jekely/share/Luis/Ca_Imaging/Pressure/CaImaging_pressure_Platynereis/2015-10-14/141015_GC6s_48hpf_Lb01_Nopressure_post_2.oib</t>
  </si>
  <si>
    <t>221015_M1_L1_E001</t>
  </si>
  <si>
    <t>/ebio/ag-jekely/share/Luis/Ca_Imaging/Pressure/CaImaging_pressure_Platynereis/2015-10-22/221015_GC6s_48hpf_LB01_Nopressureprior.oib</t>
  </si>
  <si>
    <t>221015_M1_L1_E002</t>
  </si>
  <si>
    <t>/ebio/ag-jekely/share/Luis/Ca_Imaging/Pressure/CaImaging_pressure_Platynereis/2015-10-22/221015_GC6s_48hpf_LB01_0c78b_pressureAIR_1.oib</t>
  </si>
  <si>
    <t>221015_M1_L1_E003</t>
  </si>
  <si>
    <t>/ebio/ag-jekely/share/Luis/Ca_Imaging/Pressure/CaImaging_pressure_Platynereis/2015-10-22/221015_GC6s_48hpf_LB01_Nopressure_post_1.oib</t>
  </si>
  <si>
    <t>221015_M1_L1_E004</t>
  </si>
  <si>
    <t>/ebio/ag-jekely/share/Luis/Ca_Imaging/Pressure/CaImaging_pressure_Platynereis/2015-10-22/221015_GC6s_48hpf_LB01_0c78b_pressureAIR_2.oib</t>
  </si>
  <si>
    <t>221015_M2_L1_E001</t>
  </si>
  <si>
    <t>/ebio/ag-jekely/share/Luis/Ca_Imaging/Pressure/CaImaging_pressure_Platynereis/2015-10-22/221015_GC6s_48hpf_LB02_Nopressureprior.oib</t>
  </si>
  <si>
    <t>221015_M2_L1_E002</t>
  </si>
  <si>
    <t>/ebio/ag-jekely/share/Luis/Ca_Imaging/Pressure/CaImaging_pressure_Platynereis/2015-10-22/221015_GC6s_48hpf_LB02_0c78b_pressureAIR_1.oib</t>
  </si>
  <si>
    <t>221015_M2_L1_E003</t>
  </si>
  <si>
    <t>/ebio/ag-jekely/share/Luis/Ca_Imaging/Pressure/CaImaging_pressure_Platynereis/2015-10-22/221015_GC6s_48hpf_LB02_Nopressure_post_1.oib</t>
  </si>
  <si>
    <t>221015_M2_L1_E004</t>
  </si>
  <si>
    <t>/ebio/ag-jekely/share/Luis/Ca_Imaging/Pressure/CaImaging_pressure_Platynereis/2015-10-22/221015_GC6s_48hpf_LB02_0c78b_pressureAIR_2.oib</t>
  </si>
  <si>
    <t>221015_M2_L1_E005</t>
  </si>
  <si>
    <t>/ebio/ag-jekely/share/Luis/Ca_Imaging/Pressure/CaImaging_pressure_Platynereis/2015-10-22/221015_GC6s_48hpf_LB02_Nopressure_post_2.oib</t>
  </si>
  <si>
    <t>Frame_rate</t>
  </si>
  <si>
    <t>quality</t>
  </si>
  <si>
    <t>Channel_registered</t>
  </si>
  <si>
    <t>images_roughlyAligned</t>
  </si>
  <si>
    <t>GlobalOptimization</t>
  </si>
  <si>
    <t>Sigma_1/Px</t>
  </si>
  <si>
    <t>/intensityPx</t>
  </si>
  <si>
    <t>Look_Minima</t>
  </si>
  <si>
    <t>290121_L2_E002</t>
  </si>
  <si>
    <t>290121_L2_E003</t>
  </si>
  <si>
    <t>290121_L2_E004</t>
  </si>
  <si>
    <t>290121_L2_E005</t>
  </si>
  <si>
    <t>30.01.21</t>
  </si>
  <si>
    <t>300121_L1_E001</t>
  </si>
  <si>
    <t>300121_L1_E002</t>
  </si>
  <si>
    <t>300121_L1_E003</t>
  </si>
  <si>
    <t>300121_L1_E004</t>
  </si>
  <si>
    <t>300121_L1_E005</t>
  </si>
  <si>
    <t>300121_L1_E006</t>
  </si>
  <si>
    <t>1000_3.5_700</t>
  </si>
  <si>
    <t>06.02.21</t>
  </si>
  <si>
    <t>060221_L1_E001</t>
  </si>
  <si>
    <t>Axiozoom</t>
  </si>
  <si>
    <t>GC7c mRNA 1ug/ul,tdT 250ng/ul</t>
  </si>
  <si>
    <t>slide 33,15mm,coverslip#1</t>
  </si>
  <si>
    <t>2.3X</t>
  </si>
  <si>
    <t>streamingmodeHamamtsuORCA</t>
  </si>
  <si>
    <t>060221_L2_E001</t>
  </si>
  <si>
    <t>060221_L3andL4_E001</t>
  </si>
  <si>
    <t>glued larva</t>
  </si>
  <si>
    <t>50_4.3_47.5</t>
  </si>
  <si>
    <t>20fps (but it didn’t reach)</t>
  </si>
  <si>
    <t>L3-L6 were mounted together. So they were exposed to same pressure increases.</t>
  </si>
  <si>
    <t>060221_L3_E002</t>
  </si>
  <si>
    <t>060221_L3_E003</t>
  </si>
  <si>
    <t>checking fluorescence across the animal</t>
  </si>
  <si>
    <t>060221_L3_E004</t>
  </si>
  <si>
    <t>video not kept, very difficult to find the focus once pressure increases.</t>
  </si>
  <si>
    <t>060221_L3_E005</t>
  </si>
  <si>
    <t>na</t>
  </si>
  <si>
    <t>the focus was set to match that when pressure increased. Video not kept</t>
  </si>
  <si>
    <t>060221_L5_E001</t>
  </si>
  <si>
    <t>TL of a apically oriented larva.</t>
  </si>
  <si>
    <t>060221_L5_E002</t>
  </si>
  <si>
    <t>the focus was set to match that when pressure increased.  The method works, but the larvae have to be exposed to pressure to find the focus.  #No evidence of activation observed</t>
  </si>
  <si>
    <t>060221_L5orL6_E001</t>
  </si>
  <si>
    <t>40xW</t>
  </si>
  <si>
    <t>?</t>
  </si>
  <si>
    <t>only to have an idea of the activtiy without pressure. Video not kept</t>
  </si>
  <si>
    <t>060221_L5orL6_E002</t>
  </si>
  <si>
    <t>060221_L5orL6_E003</t>
  </si>
  <si>
    <t>Recording started out of focus to find the plane better. No evidence of acitvatin</t>
  </si>
  <si>
    <t>060221_L5orL6_E004</t>
  </si>
  <si>
    <t>Same idea as 003. Definite focus was used, but it caused the recording to get stuck.</t>
  </si>
  <si>
    <t>060221_L5orL6_E005</t>
  </si>
  <si>
    <t>25xO</t>
  </si>
  <si>
    <t xml:space="preserve">control, </t>
  </si>
  <si>
    <t>060221_L5orL6_E06</t>
  </si>
  <si>
    <t>250_4.3_237.5</t>
  </si>
  <si>
    <t>The recording started in out of focus to compensate for shift.</t>
  </si>
  <si>
    <t>060221_L5orL6_E07</t>
  </si>
  <si>
    <t>060221_L5orL6_E08</t>
  </si>
  <si>
    <t>060221_L5orL6_E09</t>
  </si>
  <si>
    <t>060221_L5orL6_E10</t>
  </si>
  <si>
    <t>the arduino program was stopped after pressure increase to avoid the continous change in focus due to the solenoid valve feedback circuit.</t>
  </si>
  <si>
    <t>060221_L5orL6_E11</t>
  </si>
  <si>
    <t>060221_L5orL6_E12</t>
  </si>
  <si>
    <t>060221_L5orL6_E13</t>
  </si>
  <si>
    <t>definite focus was again used. It does help if the initial focus is approx. on target. Then use the periodic function and it keeps the plane very well (as long as there is not feedback from pumps).</t>
  </si>
  <si>
    <t>060221_L5orL6_E14</t>
  </si>
  <si>
    <t>TL control no pressure</t>
  </si>
  <si>
    <t>060221_L7_E001</t>
  </si>
  <si>
    <t>glue,new mounting</t>
  </si>
  <si>
    <t>060221_L7_E002</t>
  </si>
  <si>
    <t>the offset is around 560um.</t>
  </si>
  <si>
    <t>060221_L7_E003</t>
  </si>
  <si>
    <t>060221_L7_E004</t>
  </si>
  <si>
    <t>060221_L8_E001</t>
  </si>
  <si>
    <t>060221_L8_E002</t>
  </si>
  <si>
    <t>060221_L8_E003</t>
  </si>
  <si>
    <t>the focal plane of this TL was stored with definite focus.</t>
  </si>
  <si>
    <t>060221_L8_E004</t>
  </si>
  <si>
    <t>The same focal plane in previous recording used by recalling focus with definite focus. It worked, but not evidence of activation.</t>
  </si>
  <si>
    <t>13.02.21</t>
  </si>
  <si>
    <t>130221_L1_E001</t>
  </si>
  <si>
    <t>Ztack</t>
  </si>
  <si>
    <t>130221_L1_E002</t>
  </si>
  <si>
    <t>130221_L1_E003</t>
  </si>
  <si>
    <t>130221_L1_E004</t>
  </si>
  <si>
    <t>130221_L1_E005</t>
  </si>
  <si>
    <t>130221_L1_E006</t>
  </si>
  <si>
    <t>130221_L1_E007</t>
  </si>
  <si>
    <t>130221_L1_E008</t>
  </si>
  <si>
    <t>130221_L1_E009</t>
  </si>
  <si>
    <t>130221_L1_E010</t>
  </si>
  <si>
    <t>Zstack was acquired by seleecting center position</t>
  </si>
  <si>
    <t>130221_L1_E011</t>
  </si>
  <si>
    <t>The new center was chosen to be 500um closer to surface. It worked. Animal may be dead as it was not covered by water.</t>
  </si>
  <si>
    <t>16.09.21</t>
  </si>
  <si>
    <t>160921_CaI_Platynereis_M1_L1_E001</t>
  </si>
  <si>
    <t>LSM780</t>
  </si>
  <si>
    <t>14.09.21</t>
  </si>
  <si>
    <t>Pluronic_25%/ASW</t>
  </si>
  <si>
    <t>20x</t>
  </si>
  <si>
    <t>160921_CaI_Platynereis_M1_L1_E002</t>
  </si>
  <si>
    <t>17.09.21</t>
  </si>
  <si>
    <t>170921_CaI_Platynereis_M1_L1_E001</t>
  </si>
  <si>
    <t>170921_CaI_Platynereis_M2_L1_E001</t>
  </si>
  <si>
    <t>Pluron_25%_10ul_plus_a bit more on top</t>
  </si>
  <si>
    <t>170921_CaI_Platynereis_M2_L1_E002</t>
  </si>
  <si>
    <t>transparent_chamber_model</t>
  </si>
  <si>
    <t>170921_CaI_Platynereis_M2_L1_E003</t>
  </si>
  <si>
    <t>leaks</t>
  </si>
  <si>
    <t>1000_2.5_500</t>
  </si>
  <si>
    <t>&gt;30</t>
  </si>
  <si>
    <t>18.09.21</t>
  </si>
  <si>
    <t>180921_CaI_Platynereis_M1_L1_E001</t>
  </si>
  <si>
    <t>180921_CaI_Platynereis_M1_L1_E002</t>
  </si>
  <si>
    <t>180921_CaI_Platynereis_M1_L2_E001</t>
  </si>
  <si>
    <t>180921_CaI_Platynereis_M1_L2_E002</t>
  </si>
  <si>
    <t>180921_CaI_Platynereis_M1_L2_E003</t>
  </si>
  <si>
    <t>180921_CaI_Platynereis_M1_L2_E004</t>
  </si>
  <si>
    <t>180921_CaI_Platynereis_M1_L2_E005</t>
  </si>
  <si>
    <t>post</t>
  </si>
  <si>
    <t>180921_CaI_Platynereis_M1_L2_E006</t>
  </si>
  <si>
    <t>pre-2ndstim</t>
  </si>
  <si>
    <t>180921_CaI_Platynereis_M1_L2_E007</t>
  </si>
  <si>
    <t>180921_CaI_Platynereis_M1_L2_E008</t>
  </si>
  <si>
    <t>180921_CaI_Platynereis_M1_L2_E009</t>
  </si>
  <si>
    <t>180921_CaI_Platynereis_M1_L2_E010</t>
  </si>
  <si>
    <t>the stimulus period was shortened to avoid too much change in focus by OUT valve</t>
  </si>
  <si>
    <t>180921_CaI_Platynereis_M1_L2_E011</t>
  </si>
  <si>
    <t>pre</t>
  </si>
  <si>
    <t>not kept</t>
  </si>
  <si>
    <t>180921_CaI_Platynereis_M1_L2_E012</t>
  </si>
  <si>
    <t>pressure leaked,not kept</t>
  </si>
  <si>
    <t>180921_CaI_Platynereis_M1_L2_E013</t>
  </si>
  <si>
    <t>180921_CaI_Platynereis_M1_L2_E014</t>
  </si>
  <si>
    <t>180921_CaI_Platynereis_M1_L2_E015</t>
  </si>
  <si>
    <t>180921_CaI_Platynereis_M1_L2_E016</t>
  </si>
  <si>
    <t>23.09.21</t>
  </si>
  <si>
    <t>230921_CaI_Platynereis_M1_L1_E001</t>
  </si>
  <si>
    <t>20.09.21</t>
  </si>
  <si>
    <t>pluron_25%_10ul_plus_a bit more on top on a plastic coverslip</t>
  </si>
  <si>
    <t>P1</t>
  </si>
  <si>
    <t>230921_CaI_Platynereis_M1_L1_E002</t>
  </si>
  <si>
    <t>sample moved as pressure was increased, not kept</t>
  </si>
  <si>
    <t>230921_CaI_Platynereis_M1_L1_E003</t>
  </si>
  <si>
    <t>P2</t>
  </si>
  <si>
    <t>230921_CaI_Platynereis_M1_L1_E004</t>
  </si>
  <si>
    <t>sample moved again, readjusted while pressure episode, pressure did not reach, but stayed at 4.52</t>
  </si>
  <si>
    <t>no obvious difference compared to control</t>
  </si>
  <si>
    <t>230921_CaI_Platynereis_M1_L1_E005</t>
  </si>
  <si>
    <t>230921_CaI_Platynereis_M1_L1_E006</t>
  </si>
  <si>
    <t>20xAPO(ZEISS_cat420650-9902)</t>
  </si>
  <si>
    <t>230921_CaI_Platynereis_M1_L1_E007</t>
  </si>
  <si>
    <t>N</t>
  </si>
  <si>
    <t>230921_CaI_Platynereis_M1_L1_E008</t>
  </si>
  <si>
    <t>230921_CaI_Platynereis_M2_L1_E001</t>
  </si>
  <si>
    <t>230921_CaI_Platynereis_M2_L1_E002</t>
  </si>
  <si>
    <t>230921_CaI_Platynereis_M2_L1_E003</t>
  </si>
  <si>
    <t>230921_CaI_Platynereis_M2_L1_E004</t>
  </si>
  <si>
    <t>230921_CaI_Platynereis_M2_L1_E005</t>
  </si>
  <si>
    <t>-0.45514mm, focal plane kept there as it was expected sample to get there under pressure, worked</t>
  </si>
  <si>
    <t>230921_CaI_Platynereis_M2_L1_E006</t>
  </si>
  <si>
    <t>-0,45514</t>
  </si>
  <si>
    <t>stack acquired as soon as pressure started</t>
  </si>
  <si>
    <t>230921_CaI_Platynereis_M3_L1_E001</t>
  </si>
  <si>
    <t>230921_CaI_Platynereis_M3_L1_E002</t>
  </si>
  <si>
    <t>recording started as valve opened, not good because light stimulus will be confounded with pressure</t>
  </si>
  <si>
    <t>230921_CaI_Platynereis_M3_L1_E003</t>
  </si>
  <si>
    <t>plate with animals kept in the dark room, on ice with a plastic plate as isolation</t>
  </si>
  <si>
    <t>230921_CaI_Platynereis_M3_L1_E004</t>
  </si>
  <si>
    <t>Na</t>
  </si>
  <si>
    <t>230921_CaI_Platynereis_M3_L1_E005</t>
  </si>
  <si>
    <t>230921_CaI_Platynereis_M3_L1_E006</t>
  </si>
  <si>
    <t>started in focus and scrolled back to find focal plane once pressure started</t>
  </si>
  <si>
    <t>24.09.21</t>
  </si>
  <si>
    <t>240921_CaI_Platynereis_M1_L1_E001</t>
  </si>
  <si>
    <t>GC7s mRNA undiluted, see conc.</t>
  </si>
  <si>
    <t>21.09.21</t>
  </si>
  <si>
    <t>10ish</t>
  </si>
  <si>
    <t>240921_CaI_Platynereis_M1_L1_E002</t>
  </si>
  <si>
    <t>240921_CaI_Platynereis_M1_L1_E003</t>
  </si>
  <si>
    <t>240921_CaI_Platynereis_M1_L1_E004</t>
  </si>
  <si>
    <t>Substracted_40921_CaI_Platynereis_M1_L1_E004-3</t>
  </si>
  <si>
    <t>240921_CaI_Platynereis_M1_L1_E005</t>
  </si>
  <si>
    <t>240921_CaI_Platynereis_M2_L1_E001</t>
  </si>
  <si>
    <t>240921_CaI_Platynereis_M2_L1_E002</t>
  </si>
  <si>
    <t>240921_CaI_Platynereis_M2_L1_E003</t>
  </si>
  <si>
    <t>need to apply Landmark correspondences plugin to stack</t>
  </si>
  <si>
    <t>240921_CaI_Platynereis_M2_L1_E004</t>
  </si>
  <si>
    <t>stack shifted relative to control</t>
  </si>
  <si>
    <t>240921_CaI_Platynereis_M2_L1_E005</t>
  </si>
  <si>
    <t>240921_CaI_Platynereis_M2_L1_E006</t>
  </si>
  <si>
    <t>240921_CaI_Platynereis_M2_L1_E007</t>
  </si>
  <si>
    <t>250um</t>
  </si>
  <si>
    <t>240921_CaI_Platynereis_M2_L1_E008</t>
  </si>
  <si>
    <t>no</t>
  </si>
  <si>
    <t>240921_CaI_Platynereis_M3_L1_E001</t>
  </si>
  <si>
    <t>240921_CaI_Platynereis_M3_L1_E002</t>
  </si>
  <si>
    <t>240921_CaI_Platynereis_M3_L1_E003</t>
  </si>
  <si>
    <t>240921_CaI_Platynereis_M3_L1_E004</t>
  </si>
  <si>
    <t>stack acquired as soon as pressure started, center needs to be a bit closer to coverslip, as stack recorded much out of animal (20um)</t>
  </si>
  <si>
    <t>240921_CaI_Platynereis_M3_L1_E005</t>
  </si>
  <si>
    <t>240921_CaI_Platynereis_M3_L1_E006</t>
  </si>
  <si>
    <t>stack acquired as soon as pressure started, center needs to be a bit closer to coverslip, pressure only reached 3.V</t>
  </si>
  <si>
    <t>240921_CaI_Platynereis_M3_L1_E007</t>
  </si>
  <si>
    <t>29.09.21</t>
  </si>
  <si>
    <t>290921_CaI_Platynereis_M1_L1_E001</t>
  </si>
  <si>
    <t>GC7s 1ug/ul tdTom 244ng/ul</t>
  </si>
  <si>
    <t>290921_CaI_Platynereis_M1_L1_E002</t>
  </si>
  <si>
    <t>290921_CaI_Platynereis_M1_L1_E003</t>
  </si>
  <si>
    <t>290921_CaI_Platynereis_M1_L1_E004</t>
  </si>
  <si>
    <t>center Z position had to be readjusted</t>
  </si>
  <si>
    <t>290921_CaI_Platynereis_M1_L1_E005</t>
  </si>
  <si>
    <t>stack not kept</t>
  </si>
  <si>
    <t>290921_CaI_Platynereis_M1_L1_E006</t>
  </si>
  <si>
    <t>pressure did not reach desired value and thus the focal plane was not correct. Stack not kept</t>
  </si>
  <si>
    <t>290921_CaI_Platynereis_M1_L1_E007</t>
  </si>
  <si>
    <t>290921_CaI_Platynereis_M1_L1_E008</t>
  </si>
  <si>
    <t>lost?</t>
  </si>
  <si>
    <t>290921_CaI_Platynereis_M2_L1_E001</t>
  </si>
  <si>
    <t>290921_CaI_Platynereis_M2_L1_E002</t>
  </si>
  <si>
    <t>centerZ calculated based on the previous scans. It may work if target pressure is the same. This case it stopped short.</t>
  </si>
  <si>
    <t>animals on drop of water, on top 25%pluronic. Coverslip kept all times at RT</t>
  </si>
  <si>
    <t>failed attempt</t>
  </si>
  <si>
    <t>290921_CaI_Platynereis_M3_L1_E001</t>
  </si>
  <si>
    <t>290921_CaI_Platynereis_M3_L1_E002</t>
  </si>
  <si>
    <t>centerZ has to be lower</t>
  </si>
  <si>
    <t>290921_CaI_Platynereis_M3_L1_E003</t>
  </si>
  <si>
    <t>290921_CaI_Platynereis_M3_L1_E004</t>
  </si>
  <si>
    <t>290921_CaI_Platynereis_M3_L1_E005</t>
  </si>
  <si>
    <t>290921_CaI_Platynereis_M3_L1_E006</t>
  </si>
  <si>
    <t>0;70485</t>
  </si>
  <si>
    <t>air leak</t>
  </si>
  <si>
    <t>290921_CaI_Platynereis_M3_L1_E007</t>
  </si>
  <si>
    <t>300921_CaI_Platynereis_M1_L1_E001</t>
  </si>
  <si>
    <t>300921_CaI_Platynereis_M1_L1_E002</t>
  </si>
  <si>
    <t>300921_CaI_Platynereis_M2_L1_E001</t>
  </si>
  <si>
    <t>300921_CaI_Platynereis_M2_L1_E002</t>
  </si>
  <si>
    <t>300921_CaI_Platynereis_M2_L1_E003</t>
  </si>
  <si>
    <t>300921_CaI_Platynereis_M2_L1_E004</t>
  </si>
  <si>
    <t>300921_CaI_Platynereis_M2_L1_E005</t>
  </si>
  <si>
    <t>04.10.21</t>
  </si>
  <si>
    <t>041021_CaI_Platynereis_M1_L1_E001</t>
  </si>
  <si>
    <t>GC7c 1ug/ul, PlamitdTom, 244ng/ul</t>
  </si>
  <si>
    <t>02.10.21</t>
  </si>
  <si>
    <t>041021_CaI_Platynereis_M1_L1_E002</t>
  </si>
  <si>
    <t>recording not kept</t>
  </si>
  <si>
    <t>041021_CaI_Platynereis_M2_L1_E001</t>
  </si>
  <si>
    <t>glue in water, on a glass round coverslip, 100mM anesthesia for mounting and washout</t>
  </si>
  <si>
    <t>041021_CaI_Platynereis_M2_L1_E002</t>
  </si>
  <si>
    <t>041021_CaI_Platynereis_M2_L1_E003</t>
  </si>
  <si>
    <t>041021_CaI_Platynereis_M2_L1_E004</t>
  </si>
  <si>
    <t>difference focus for 500mb, glass slide</t>
  </si>
  <si>
    <t>041021_CaI_Platynereis_M2_L1_E005</t>
  </si>
  <si>
    <t>041021_CaI_Platynereis_M2_L1_E006</t>
  </si>
  <si>
    <t>17.11.21</t>
  </si>
  <si>
    <t>171121_CaI_Platynereis_M1_L1_E001</t>
  </si>
  <si>
    <t>15.11.21</t>
  </si>
  <si>
    <t>agarose 2.5% on plastic coverslip</t>
  </si>
  <si>
    <t>only to find the  pressuirzed focal plane</t>
  </si>
  <si>
    <t xml:space="preserve">not useful </t>
  </si>
  <si>
    <t>171121_CaI_Platynereis_M1_L1_E002</t>
  </si>
  <si>
    <t>171121_CaI_Platynereis_M1_L1_E003</t>
  </si>
  <si>
    <t>31.03.22</t>
  </si>
  <si>
    <t>310322_CaI_Platynereis_M1_L1_E001</t>
  </si>
  <si>
    <t>Z stack</t>
  </si>
  <si>
    <t>jGCaMP7c ()140920) 1ug/ul + mRNA tdTomato (170419) 240ng/ul.</t>
  </si>
  <si>
    <t>29.03.22</t>
  </si>
  <si>
    <t>animal visibly damaged</t>
  </si>
  <si>
    <t>NoP_prior</t>
  </si>
  <si>
    <t>310322_CaI_Platynereis_M1_L1_E002</t>
  </si>
  <si>
    <t>stack acquired well during pressure stimulus as the first position was not set immediately</t>
  </si>
  <si>
    <t>inf. (until stack finished</t>
  </si>
  <si>
    <t>pressure stack</t>
  </si>
  <si>
    <t>310322_CaI_Platynereis_M1_L1_E003</t>
  </si>
  <si>
    <t>NoP_Post1</t>
  </si>
  <si>
    <t>310322_CaI_Platynereis_M1_L1_E004</t>
  </si>
  <si>
    <t>310322_CaI_Platynereis_M2_L1_E001</t>
  </si>
  <si>
    <t>310322_CaI_Platynereis_M2_L1_E002</t>
  </si>
  <si>
    <t>310322_CaI_Platynereis_M2_L1_E003</t>
  </si>
  <si>
    <t>310322_CaI_Platynereis_M2_L1_E004</t>
  </si>
  <si>
    <t>310322_CaI_Platynereis_M2_L1_E005</t>
  </si>
  <si>
    <t>310322_CaI_Platynereis_M2_L1_E006</t>
  </si>
  <si>
    <t>from 6 to8 same pressure stimulus, but repeated scans one after the other</t>
  </si>
  <si>
    <t>310322_CaI_Platynereis_M2_L1_E007</t>
  </si>
  <si>
    <t>310322_CaI_Platynereis_M2_L1_E008</t>
  </si>
  <si>
    <t>310322_CaI_Platynereis_M2_L1_E009</t>
  </si>
  <si>
    <t>NoP_post</t>
  </si>
  <si>
    <t>310322_CaI_Platynereis_M2_L1_E010</t>
  </si>
  <si>
    <t>NoP_ only checking if animal was still alive</t>
  </si>
  <si>
    <t>310322_CaI_Platynereis_M3_L1_E001</t>
  </si>
  <si>
    <t>Zstac</t>
  </si>
  <si>
    <t>diff. 190um</t>
  </si>
  <si>
    <t>310322_CaI_Platynereis_M3_L1_E002</t>
  </si>
  <si>
    <t>310322_CaI_Platynereis_M3_L1_E003</t>
  </si>
  <si>
    <t>continuation after first scan</t>
  </si>
  <si>
    <t>310322_CaI_Platynereis_M3_L1_E004</t>
  </si>
  <si>
    <t>310322_CaI_Platynereis_M3_L1_E005</t>
  </si>
  <si>
    <t>no clear difference</t>
  </si>
  <si>
    <t>310322_CaI_Platynereis_M3_L1_E006</t>
  </si>
  <si>
    <t>310322_CaI_Platynereis_M3_L1_E007</t>
  </si>
  <si>
    <t>310322_CaI_Platynereis_M3_L1_E008</t>
  </si>
  <si>
    <t>310322_CaI_Platynereis_M3_L1_E009</t>
  </si>
  <si>
    <t>310322_CaI_Platynereis_M3_L1_E010</t>
  </si>
  <si>
    <t>fullyopen</t>
  </si>
  <si>
    <t>NoP</t>
  </si>
  <si>
    <t>310322_CaI_Platynereis_M3_L1_E011</t>
  </si>
  <si>
    <t>NoP-1000-NoP-1000</t>
  </si>
  <si>
    <t>n</t>
  </si>
  <si>
    <t>310322_CaI_Platynereis_M3_L1_E012</t>
  </si>
  <si>
    <t>310322_CaI_Platynereis_M3_L1_E013</t>
  </si>
  <si>
    <t>01.04.22</t>
  </si>
  <si>
    <t>010422_CaI_Platynereis_M1_L1_E001</t>
  </si>
  <si>
    <t>jGCaMP7c ()140920) 1ug/ul + mRNA tdTomato (170419) 240ng/ul. Aliquot stored at 4C o/n</t>
  </si>
  <si>
    <t>25x oil</t>
  </si>
  <si>
    <t>010422_CaI_Platynereis_M1_L1_E002</t>
  </si>
  <si>
    <t>010422_CaI_Platynereis_M1_L1_E003</t>
  </si>
  <si>
    <t>cprcs active</t>
  </si>
  <si>
    <t>010422_CaI_Platynereis_M1_L1_E004</t>
  </si>
  <si>
    <t>010422_CaI_Platynereis_M1_L1_E005</t>
  </si>
  <si>
    <t>010422_CaI_Platynereis_M1_L1_E006</t>
  </si>
  <si>
    <t>NoP_prior2</t>
  </si>
  <si>
    <t>010422_CaI_Platynereis_M1_L1_E007</t>
  </si>
  <si>
    <t>010422_CaI_Platynereis_M1_L1_E008</t>
  </si>
  <si>
    <t>010422_CaI_Platynereis_M1_L1_E009</t>
  </si>
  <si>
    <t>010422_CaI_Platynereis_M1_L1_E010</t>
  </si>
  <si>
    <t>04.04.22</t>
  </si>
  <si>
    <t>040422_CaI_Platynereis_M1_L1_E001</t>
  </si>
  <si>
    <t>GCaMP6s 1ug/ul (synthetized on 28.03.22)</t>
  </si>
  <si>
    <t>3/3 slide in 30ul 2.5%agarose. Oriented with tungsten pick, transferred to 25mm round coverslip.</t>
  </si>
  <si>
    <t>040422_CaI_Platynereis_M1_L1_E002</t>
  </si>
  <si>
    <t>040422_CaI_Platynereis_M1_L1_E003</t>
  </si>
  <si>
    <t>continuation</t>
  </si>
  <si>
    <t>040422_CaI_Platynereis_M1_L1_E004</t>
  </si>
  <si>
    <t>040422_CaI_Platynereis_M1_L1_E005</t>
  </si>
  <si>
    <t>NoP_post2</t>
  </si>
  <si>
    <t>a second stack taken to include beginning of head</t>
  </si>
  <si>
    <t>040422_CaI_Platynereis_M1_L1_E006</t>
  </si>
  <si>
    <t>040422_CaI_Platynereis_M1_L1_E007</t>
  </si>
  <si>
    <t>040422_CaI_Platynereis_M1_L1_E008</t>
  </si>
  <si>
    <t>040422_CaI_Platynereis_M1_L1_E009</t>
  </si>
  <si>
    <t>040422_CaI_Platynereis_M1_L1_E010</t>
  </si>
  <si>
    <t>040422_CaI_Platynereis_M1_L1_E011</t>
  </si>
  <si>
    <t>larva moving, no clear difference</t>
  </si>
  <si>
    <t>animal moved</t>
  </si>
  <si>
    <t>040422_CaI_Platynereis_M1_L1_E012</t>
  </si>
  <si>
    <t>040422_CaI_Platynereis_M1_L1_E013</t>
  </si>
  <si>
    <t>040422_CaI_Platynereis_M2_L1_E001</t>
  </si>
  <si>
    <t>040422_CaI_Platynereis_M2_L1_E002</t>
  </si>
  <si>
    <t>040422_CaI_Platynereis_M2_L1_E003</t>
  </si>
  <si>
    <t>040422_CaI_Platynereis_M2_L1_E004</t>
  </si>
  <si>
    <t>040422_CaI_Platynereis_M2_L1_E005</t>
  </si>
  <si>
    <t>040422_CaI_Platynereis_M3_L1_E001</t>
  </si>
  <si>
    <t>040422_CaI_Platynereis_M3_L1_E002</t>
  </si>
  <si>
    <t>040422_CaI_Platynereis_M3_L1_E003</t>
  </si>
  <si>
    <t>040422_CaI_Platynereis_M3_L1_E004</t>
  </si>
  <si>
    <t>040422_CaI_Platynereis_M3_L1_E005</t>
  </si>
  <si>
    <t>sample moved, not saved</t>
  </si>
  <si>
    <t>040422_CaI_Platynereis_M3_L1_E006</t>
  </si>
  <si>
    <t>040422_CaI_Platynereis_M3_L1_E007</t>
  </si>
  <si>
    <t>040422_CaI_Platynereis_M3_L1_E008</t>
  </si>
  <si>
    <t>040422_CaI_Platynereis_M3_L1_E009</t>
  </si>
  <si>
    <t>040422_CaI_Platynereis_M3_L1_E010</t>
  </si>
  <si>
    <t>040422_CaI_Platynereis_M3_L1_E011</t>
  </si>
  <si>
    <t>040422_CaI_Platynereis_M3_L1_E012</t>
  </si>
  <si>
    <t>07.04.22</t>
  </si>
  <si>
    <t>070422_CaI_Platynereis_M1_L1_E001</t>
  </si>
  <si>
    <t>jGCaMP8s 1ug/ul (synt. on 28.03.22)</t>
  </si>
  <si>
    <t>Experiment cancelled. The expression of jGC8s seems to be spreading even inside the nucleus. toxic? Maybe lowering concentration is needed.</t>
  </si>
  <si>
    <t>3/3 10mm, in 2.5%agarose</t>
  </si>
  <si>
    <t>070422_CaI_Platynereis_M1_L1_E002</t>
  </si>
  <si>
    <t>070422_CaI_Platynereis_M2_L1_E001</t>
  </si>
  <si>
    <t>60?</t>
  </si>
  <si>
    <t>This larva was stored in the frige since 04.07.22</t>
  </si>
  <si>
    <t>070422_CaI_Platynereis_M2_L1_E002</t>
  </si>
  <si>
    <t>070422_CaI_Platynereis_M2_L1_E003</t>
  </si>
  <si>
    <t>070422_CaI_Platynereis_M2_L1_E004</t>
  </si>
  <si>
    <t>070422_CaI_Platynereis_M2_L1_E005</t>
  </si>
  <si>
    <t>070422_CaI_Platynereis_M2_L1_E006</t>
  </si>
  <si>
    <t>cont</t>
  </si>
  <si>
    <t>070422_CaI_Platynereis_M2_L1_E007</t>
  </si>
  <si>
    <t>070422_CaI_Platynereis_M2_L1_E008</t>
  </si>
  <si>
    <t>070422_CaI_Platynereis_M2_L1_E009</t>
  </si>
  <si>
    <t>070422_CaI_Platynereis_M2_L1_E010</t>
  </si>
  <si>
    <t>070422_CaI_Platynereis_M2_L1_E011</t>
  </si>
  <si>
    <t>070422_CaI_Platynereis_M2_L1_E012</t>
  </si>
  <si>
    <t>11.04.22</t>
  </si>
  <si>
    <t>110422_CaI_Platynereis_M1_L1_E001</t>
  </si>
  <si>
    <t>14.04.22</t>
  </si>
  <si>
    <t>140422_CaI_Platynereis_M1_L1_E001</t>
  </si>
  <si>
    <t>140422_CaI_Platynereis_M1_L1_E002</t>
  </si>
  <si>
    <t>slide broke</t>
  </si>
  <si>
    <t>140422_CaI_Platynereis_M2_L1_E001</t>
  </si>
  <si>
    <t>140422_CaI_Platynereis_M2_L1_E002</t>
  </si>
  <si>
    <t>this was the second trial, animal was not fully immersed in water</t>
  </si>
  <si>
    <t>140422_CaI_Platynereis_M2_L1_E003</t>
  </si>
  <si>
    <t>140422_CaI_Platynereis_M2_L1_E004</t>
  </si>
  <si>
    <t>140422_CaI_Platynereis_M2_L1_E005</t>
  </si>
  <si>
    <t>not clear on which cell to focus</t>
  </si>
  <si>
    <t>140422_CaI_Platynereis_M3_L1_E001</t>
  </si>
  <si>
    <t>140422_CaI_Platynereis_M3_L1_E002</t>
  </si>
  <si>
    <t>140422_CaI_Platynereis_M3_L1_E003</t>
  </si>
  <si>
    <t>140422_CaI_Platynereis_M3_L1_E004</t>
  </si>
  <si>
    <t>140422_CaI_Platynereis_M3_L1_E005</t>
  </si>
  <si>
    <t>140422_CaI_Platynereis_M3_L1_E006</t>
  </si>
  <si>
    <t>140422_CaI_Platynereis_M3_L1_E007</t>
  </si>
  <si>
    <t>140422_CaI_Platynereis_M3_L1_E008</t>
  </si>
  <si>
    <t>140422_CaI_Platynereis_M3_L1_E009</t>
  </si>
  <si>
    <t>gradual increase with valve almost fully closed. The periodic function was used to try to keep the focal plane.</t>
  </si>
  <si>
    <t>15..04.22</t>
  </si>
  <si>
    <t>150422_CaI_Platynereis_M1_L1_E001</t>
  </si>
  <si>
    <t>GCaMP6s 1ug/ul (synthetized on 28.03.22), same aliquot as on 12.04.22</t>
  </si>
  <si>
    <t>13.04.22</t>
  </si>
  <si>
    <t>150422_CaI_Platynereis_M1_L1_E002</t>
  </si>
  <si>
    <t>150422_CaI_Platynereis_M1_L1_E003</t>
  </si>
  <si>
    <t>150422_CaI_Platynereis_M1_L1_E004</t>
  </si>
  <si>
    <t>there was a failed attempt where pressure was increased but transducer was not correctly placed, and Zstack failed.</t>
  </si>
  <si>
    <t>150422_CaI_Platynereis_M1_L1_E005</t>
  </si>
  <si>
    <t>150422_CaI_Platynereis_M1_L1_E006</t>
  </si>
  <si>
    <t>150422_CaI_Platynereis_M1_L1_E007</t>
  </si>
  <si>
    <t>150422_CaI_Platynereis_M1_L1_E008</t>
  </si>
  <si>
    <t>150422_CaI_Platynereis_M1_L1_E009</t>
  </si>
  <si>
    <t>150422_CaI_Platynereis_M1_L1_E010</t>
  </si>
  <si>
    <t>gradual increase</t>
  </si>
  <si>
    <t>didn:t focus on the right plane.</t>
  </si>
  <si>
    <t>150422_CaI_Platynereis_M1_L1_E011</t>
  </si>
  <si>
    <t>150422_CaI_Platynereis_M2_L1_E001</t>
  </si>
  <si>
    <t>150422_CaI_Platynereis_M2_L1_E002</t>
  </si>
  <si>
    <t>150422_CaI_Platynereis_M2_L1_E003</t>
  </si>
  <si>
    <t>150422_CaI_Platynereis_M2_L1_E004</t>
  </si>
  <si>
    <t>150422_CaI_Platynereis_M2_L1_E005</t>
  </si>
  <si>
    <t>150422_CaI_Platynereis_M2_L1_E005-2</t>
  </si>
  <si>
    <t>stack was readjusted</t>
  </si>
  <si>
    <t>150422_CaI_Platynereis_M2_L1_E006</t>
  </si>
  <si>
    <t>150422_CaI_Platynereis_M2_L1_E007</t>
  </si>
  <si>
    <t>150422_CaI_Platynereis_M2_L1_E008</t>
  </si>
  <si>
    <t>150422_CaI_Platynereis_M2_L1_E009</t>
  </si>
  <si>
    <t>the recording gets stuck when removing the periodic function of the definite focus</t>
  </si>
  <si>
    <t>150422_CaI_Platynereis_M2_L1_E010</t>
  </si>
  <si>
    <t>gradual</t>
  </si>
  <si>
    <t>150422_CaI_Platynereis_M2_L1_E011</t>
  </si>
  <si>
    <t>gradual,focus on MC</t>
  </si>
  <si>
    <t>150422_CaI_Platynereis_M3_L1_E001</t>
  </si>
  <si>
    <t>y</t>
  </si>
  <si>
    <t>150422_CaI_Platynereis_M3_L1_E002</t>
  </si>
  <si>
    <t>150422_CaI_Platynereis_M3_L1_E003</t>
  </si>
  <si>
    <t>150422_CaI_Platynereis_M3_L1_E004</t>
  </si>
  <si>
    <t>150422_CaI_Platynereis_M3_L1_E005</t>
  </si>
  <si>
    <t>150422_CaI_Platynereis_M3_L1_E006</t>
  </si>
  <si>
    <t>150422_CaI_Platynereis_M3_L1_E007</t>
  </si>
  <si>
    <t>150422_CaI_Platynereis_M3_L1_E008</t>
  </si>
  <si>
    <t>150422_CaI_Platynereis_M3_L1_E009</t>
  </si>
  <si>
    <t>150422_CaI_Platynereis_M3_L1_E010</t>
  </si>
  <si>
    <t>step</t>
  </si>
  <si>
    <t>20.04.22</t>
  </si>
  <si>
    <t>200422_CaI_Platynereis_M1_L1_E001</t>
  </si>
  <si>
    <t>18.04.22</t>
  </si>
  <si>
    <t>200422_CaI_Platynereis_M1_L1_E002</t>
  </si>
  <si>
    <t>200422_CaI_Platynereis_M1_L1_E003</t>
  </si>
  <si>
    <t>200422_CaI_Platynereis_M1_L1_E004</t>
  </si>
  <si>
    <t>change of focus during stimulation</t>
  </si>
  <si>
    <t>cPRCs</t>
  </si>
  <si>
    <t>No, all matching to first image</t>
  </si>
  <si>
    <t>200422_CaI_Platynereis_M1_L1_E005</t>
  </si>
  <si>
    <t>not_marked</t>
  </si>
  <si>
    <t>200422_CaI_Platynereis_M1_L1_E006</t>
  </si>
  <si>
    <t>200422_CaI_Platynereis_M1_L1_E007</t>
  </si>
  <si>
    <t>slight change of focus during stimulation</t>
  </si>
  <si>
    <t>BF</t>
  </si>
  <si>
    <t>200422_CaI_Platynereis_M1_L1_E008</t>
  </si>
  <si>
    <t>200422_CaI_Platynereis_M1_L1_E009</t>
  </si>
  <si>
    <t>NOS(failed)</t>
  </si>
  <si>
    <t>200422_CaI_Platynereis_M1_L1_E010</t>
  </si>
  <si>
    <t>NOS</t>
  </si>
  <si>
    <t>200422_CaI_Platynereis_M1_L1_E011</t>
  </si>
  <si>
    <t>200422_CaI_Platynereis_M1_L1_E012</t>
  </si>
  <si>
    <t>200422_CaI_Platynereis_M1_L1_E013</t>
  </si>
  <si>
    <t>200422_CaI_Platynereis_M2_L1_E001</t>
  </si>
  <si>
    <t>This animal is missing one pair of cPRC cilia (see immuno for evidence)</t>
  </si>
  <si>
    <t>200422_CaI_Platynereis_M2_L1_E002</t>
  </si>
  <si>
    <t>200422_CaI_Platynereis_M2_L1_E003</t>
  </si>
  <si>
    <t>200422_CaI_Platynereis_M2_L1_E004</t>
  </si>
  <si>
    <t>200422_CaI_Platynereis_M2_L1_E005</t>
  </si>
  <si>
    <t>200422_CaI_Platynereis_M2_L1_E006</t>
  </si>
  <si>
    <t>manual constant recall focus</t>
  </si>
  <si>
    <t>200422_CaI_Platynereis_M2_L1_E007</t>
  </si>
  <si>
    <t>not marked</t>
  </si>
  <si>
    <t>200422_CaI_Platynereis_M2_L1_E008</t>
  </si>
  <si>
    <t>all against first image</t>
  </si>
  <si>
    <t>200422_CaI_Platynereis_M2_L1_E009</t>
  </si>
  <si>
    <t>not focused on cilia</t>
  </si>
  <si>
    <t>cilia_cPRC</t>
  </si>
  <si>
    <t>200422_CaI_Platynereis_M2_L1_E010</t>
  </si>
  <si>
    <t>200422_CaI_Platynereis_M2_L1_E011</t>
  </si>
  <si>
    <t>cPRC (no NOS cells, maybe ser-h-l?)</t>
  </si>
  <si>
    <t>200422_CaI_Platynereis_M2_L1_E012</t>
  </si>
  <si>
    <t>200422_CaI_Platynereis_M3_L1_E001</t>
  </si>
  <si>
    <t>200422_CaI_Platynereis_M3_L1_E002</t>
  </si>
  <si>
    <t>200422_CaI_Platynereis_M3_L1_E003</t>
  </si>
  <si>
    <t>200422_CaI_Platynereis_M3_L1_E004</t>
  </si>
  <si>
    <t>manual</t>
  </si>
  <si>
    <t>200422_CaI_Platynereis_M3_L1_E005</t>
  </si>
  <si>
    <t>200422_CaI_Platynereis_M3_L1_E006</t>
  </si>
  <si>
    <t>200422_CaI_Platynereis_M3_L1_E007</t>
  </si>
  <si>
    <t>200422_CaI_Platynereis_M3_L1_E008</t>
  </si>
  <si>
    <t>200422_CaI_Platynereis_M3_L1_E009</t>
  </si>
  <si>
    <t>cilia_cPRCs</t>
  </si>
  <si>
    <t>200422_CaI_Platynereis_M3_L1_E010</t>
  </si>
  <si>
    <t>200422_CaI_Platynereis_M3_L1_E011</t>
  </si>
  <si>
    <t>200422_CaI_Platynereis_M3_L1_E012</t>
  </si>
  <si>
    <t>21.04.22</t>
  </si>
  <si>
    <t>210422_CaI_Platynereis_M1_L1_E001</t>
  </si>
  <si>
    <t>210422_CaI_Platynereis_M1_L1_E002</t>
  </si>
  <si>
    <t>210422_CaI_Platynereis_M1_L1_E002-2</t>
  </si>
  <si>
    <t>210422_CaI_Platynereis_M1_L1_E003</t>
  </si>
  <si>
    <t>210422_CaI_Platynereis_M1_L1_E004</t>
  </si>
  <si>
    <t>ok</t>
  </si>
  <si>
    <t>210422_CaI_Platynereis_M1_L1_E005</t>
  </si>
  <si>
    <t>m</t>
  </si>
  <si>
    <t>210422_CaI_Platynereis_M1_L1_E006</t>
  </si>
  <si>
    <t>210422_CaI_Platynereis_M1_L1_E007</t>
  </si>
  <si>
    <t>210422_CaI_Platynereis_M1_L1_E008</t>
  </si>
  <si>
    <t xml:space="preserve"> a bit XYshift</t>
  </si>
  <si>
    <t>210422_CaI_Platynereis_M1_L1_E009</t>
  </si>
  <si>
    <t>cilia</t>
  </si>
  <si>
    <t>210422_CaI_Platynereis_M1_L1_E010</t>
  </si>
  <si>
    <t>210422_CaI_Platynereis_M1_L1_E011</t>
  </si>
  <si>
    <t>210422_CaI_Platynereis_M1_L1_E012</t>
  </si>
  <si>
    <t>210422_CaI_Platynereis_M1_L1_E013</t>
  </si>
  <si>
    <t>210422_CaI_Platynereis_M1_L1_E014</t>
  </si>
  <si>
    <t>bad</t>
  </si>
  <si>
    <t>open pinhole</t>
  </si>
  <si>
    <t>210422_CaI_Platynereis_M2_L1_E001</t>
  </si>
  <si>
    <t>210422_CaI_Platynereis_M2_L1_E002</t>
  </si>
  <si>
    <t>210422_CaI_Platynereis_M2_L1_E003</t>
  </si>
  <si>
    <t>210422_CaI_Platynereis_M2_L1_E004</t>
  </si>
  <si>
    <t>no response, signal in nucleus (toxiccity)</t>
  </si>
  <si>
    <t>14.07.22</t>
  </si>
  <si>
    <t>140722_CaI_Platynereis_M1_L1_E001</t>
  </si>
  <si>
    <t>12.07.22</t>
  </si>
  <si>
    <t>140722_CaI_Platynereis_M1_L1_E002</t>
  </si>
  <si>
    <t>140722_CaI_Platynereis_M1_L1_E003</t>
  </si>
  <si>
    <t>140722_CaI_Platynereis_M1_L1_E004</t>
  </si>
  <si>
    <t>larva moved too much</t>
  </si>
  <si>
    <t>140722_CaI_Platynereis_M1_L1_E005</t>
  </si>
  <si>
    <t>140722_CaI_Platynereis_M1_L1_E006</t>
  </si>
  <si>
    <t>140722_CaI_Platynereis_M1_L1_E007</t>
  </si>
  <si>
    <t>140722_CaI_Platynereis_M1_L1_E008</t>
  </si>
  <si>
    <t>140722_CaI_Platynereis_M2_L1_E001</t>
  </si>
  <si>
    <t>140722_CaI_Platynereis_M2_L1_E002</t>
  </si>
  <si>
    <t>140722_CaI_Platynereis_M2_L1_E003</t>
  </si>
  <si>
    <t>140722_CaI_Platynereis_M2_L1_E004</t>
  </si>
  <si>
    <t>140722_CaI_Platynereis_M2_L1_E005</t>
  </si>
  <si>
    <t>140722_CaI_Platynereis_M2_L1_E006</t>
  </si>
  <si>
    <t>140722_CaI_Platynereis_M2_L1_E007</t>
  </si>
  <si>
    <t>140722_CaI_Platynereis_M2_L1_E008</t>
  </si>
  <si>
    <t>140722_CaI_Platynereis_M2_L1_E009</t>
  </si>
  <si>
    <t>140722_CaI_Platynereis_M2_L1_E010</t>
  </si>
  <si>
    <t>140722_CaI_Platynereis_M2_L1_E011</t>
  </si>
  <si>
    <t>140722_CaI_Platynereis_M2_L1_E012</t>
  </si>
  <si>
    <t>140722_CaI_Platynereis_M2_L1_E013</t>
  </si>
  <si>
    <t>140722_CaI_Platynereis_M2_L1_E014</t>
  </si>
  <si>
    <t>15.07.22</t>
  </si>
  <si>
    <t>150722_CaI_Platynereis_M1_L1_E001</t>
  </si>
  <si>
    <t>GCaMP6s 1ug/ul (synthetized on 28.03.22), same aliquot as on 13.07.22</t>
  </si>
  <si>
    <t>13.07.22</t>
  </si>
  <si>
    <t>150722_CaI_Platynereis_M1_L1_E002</t>
  </si>
  <si>
    <t>150722_CaI_Platynereis_M1_L1_E003</t>
  </si>
  <si>
    <t>150722_CaI_Platynereis_M1_L1_E004</t>
  </si>
  <si>
    <t>150722_CaI_Platynereis_M1_L1_E005</t>
  </si>
  <si>
    <t>150722_CaI_Platynereis_M1_L1_E006</t>
  </si>
  <si>
    <t>150722_CaI_Platynereis_M1_L1_E007</t>
  </si>
  <si>
    <t>150722_CaI_Platynereis_M1_L1_E008</t>
  </si>
  <si>
    <t>150722_CaI_Platynereis_M1_L1_E009</t>
  </si>
  <si>
    <t>150722_CaI_Platynereis_M1_L1_E010</t>
  </si>
  <si>
    <t>150722_CaI_Platynereis_M1_L1_E011</t>
  </si>
  <si>
    <t>150722_CaI_Platynereis_M1_L1_E012</t>
  </si>
  <si>
    <t>150722_CaI_Platynereis_M1_L1_E013</t>
  </si>
  <si>
    <t>150722_CaI_Platynereis_M1_L1_E014</t>
  </si>
  <si>
    <t>sensory cells crescent</t>
  </si>
  <si>
    <t>150722_CaI_Platynereis_M1_L1_E015</t>
  </si>
  <si>
    <t>assymmetric sensory cell?NOS</t>
  </si>
  <si>
    <t>150722_CaI_Platynereis_M1_L1_E016</t>
  </si>
  <si>
    <t>putSer-h</t>
  </si>
  <si>
    <t>150722_CaI_Platynereis_M1_L1_E017</t>
  </si>
  <si>
    <t>putSer-h 2nd triy</t>
  </si>
  <si>
    <t>150722_CaI_Platynereis_M1_L1_E018</t>
  </si>
  <si>
    <t>higher zoom</t>
  </si>
  <si>
    <t>150722_CaI_Platynereis_M1_L1_E019</t>
  </si>
  <si>
    <t>150722_CaI_Platynereis_M1_L1_E020</t>
  </si>
  <si>
    <t>150722_CaI_Platynereis_M2_L1_E001</t>
  </si>
  <si>
    <t>150722_CaI_Platynereis_M2_L1_E002</t>
  </si>
  <si>
    <t>150722_CaI_Platynereis_M2_L1_E003</t>
  </si>
  <si>
    <t>150722_CaI_Platynereis_M2_L1_E004</t>
  </si>
  <si>
    <t>150722_CaI_Platynereis_M2_L1_E005</t>
  </si>
  <si>
    <t>150722_CaI_Platynereis_M2_L1_E006</t>
  </si>
  <si>
    <t>150722_CaI_Platynereis_M2_L1_E007</t>
  </si>
  <si>
    <t>not same plane</t>
  </si>
  <si>
    <t>150722_CaI_Platynereis_M2_L1_E008</t>
  </si>
  <si>
    <t>150722_CaI_Platynereis_M2_L1_E009</t>
  </si>
  <si>
    <t>150722_CaI_Platynereis_M2_L1_E010</t>
  </si>
  <si>
    <t>150722_CaI_Platynereis_M2_L1_E011</t>
  </si>
  <si>
    <t>150722_CaI_Platynereis_M2_L1_E012</t>
  </si>
  <si>
    <t>150722_CaI_Platynereis_M2_L1_E013</t>
  </si>
  <si>
    <t>cilia (repat to make sure same plane)</t>
  </si>
  <si>
    <t>150722_CaI_Platynereis_M2_L1_E014</t>
  </si>
  <si>
    <t>NOScells</t>
  </si>
  <si>
    <t>150722_CaI_Platynereis_M2_L1_E015</t>
  </si>
  <si>
    <t>NOS/vMN</t>
  </si>
  <si>
    <t>09.09.22</t>
  </si>
  <si>
    <t>090922_CaI_Platynereis_M1_L1_E001</t>
  </si>
  <si>
    <t>Objective 60xW and 40xW were in each other's place. In metadata if it says 40x, it means 60xW and visceversa. Only for 09.09.22 and 14.09.22 experiments.</t>
  </si>
  <si>
    <t>GCaMP6s 1ug/ul (synthetized on 28.03.22)+ Palmi-tdTomato (synthetised on 17.04.19)</t>
  </si>
  <si>
    <t>07.09.22</t>
  </si>
  <si>
    <t>090922_CaI_Platynereis_M1_L1_E002</t>
  </si>
  <si>
    <t>090922_CaI_Platynereis_M1_L1_E003</t>
  </si>
  <si>
    <t>090922_CaI_Platynereis_M1_L1_E004</t>
  </si>
  <si>
    <t>090922_CaI_Platynereis_M1_L1_E005</t>
  </si>
  <si>
    <t>090922_CaI_Platynereis_M1_L1_E006</t>
  </si>
  <si>
    <t>090922_CaI_Platynereis_M2_L1_E001</t>
  </si>
  <si>
    <t>090922_CaI_Platynereis_M2_L1_E002</t>
  </si>
  <si>
    <t>090922_CaI_Platynereis_M2_L1_E003</t>
  </si>
  <si>
    <t>090922_CaI_Platynereis_M2_L1_E004</t>
  </si>
  <si>
    <t>090922_CaI_Platynereis_M2_L1_E005</t>
  </si>
  <si>
    <t>090922_CaI_Platynereis_M2_L1_E006</t>
  </si>
  <si>
    <t>090922_CaI_Platynereis_M2_L1_E007</t>
  </si>
  <si>
    <t>090922_CaI_Platynereis_M2_L1_E008</t>
  </si>
  <si>
    <t>090922_CaI_Platynereis_M2_L1_E009</t>
  </si>
  <si>
    <t>090922_CaI_Platynereis_M2_L1_E010</t>
  </si>
  <si>
    <t>slight move, but reg. is worse</t>
  </si>
  <si>
    <t>090922_CaI_Platynereis_M2_L1_E011</t>
  </si>
  <si>
    <t>090922_CaI_Platynereis_M2_L1_E012</t>
  </si>
  <si>
    <t>090922_CaI_Platynereis_M2_L1_E013</t>
  </si>
  <si>
    <t>090922_CaI_Platynereis_M2_L1_E014</t>
  </si>
  <si>
    <t>090922_CaI_Platynereis_M2_L1_E015</t>
  </si>
  <si>
    <t>14.09.22</t>
  </si>
  <si>
    <t>140922_CaI_Platynereis_M1_L1_E001</t>
  </si>
  <si>
    <t>GCaMP6s 1.045ug/ul (synthetized on 28.03.22)+ Palmi-tdTomato (synthetised on 17.04.19)</t>
  </si>
  <si>
    <t>12.09.22</t>
  </si>
  <si>
    <t>140922_CaI_Platynereis_M1_L1_E002</t>
  </si>
  <si>
    <t>focal plane not found quickly.</t>
  </si>
  <si>
    <t>140922_CaI_Platynereis_M1_L1_E003</t>
  </si>
  <si>
    <t>140922_CaI_Platynereis_M1_L1_E004</t>
  </si>
  <si>
    <t>GOOD</t>
  </si>
  <si>
    <t>140922_CaI_Platynereis_M1_L1_E005</t>
  </si>
  <si>
    <t>140922_CaI_Platynereis_M1_L1_E006</t>
  </si>
  <si>
    <t>140922_CaI_Platynereis_M1_L1_E007</t>
  </si>
  <si>
    <t>Tom</t>
  </si>
  <si>
    <t>140922_CaI_Platynereis_M1_L1_E008</t>
  </si>
  <si>
    <t>140922_CaI_Platynereis_M1_L1_E009</t>
  </si>
  <si>
    <t>140922_CaI_Platynereis_M1_L1_E010</t>
  </si>
  <si>
    <t>140922_CaI_Platynereis_M1_L1_E011</t>
  </si>
  <si>
    <t>140922_CaI_Platynereis_M1_L1_E012</t>
  </si>
  <si>
    <t>140922_CaI_Platynereis_M1_L1_E013</t>
  </si>
  <si>
    <t>140922_CaI_Platynereis_M1_L1_E014</t>
  </si>
  <si>
    <t>140922_CaI_Platynereis_M1_L1_E015</t>
  </si>
  <si>
    <t>140922_CaI_Platynereis_M1_L1_E016</t>
  </si>
  <si>
    <t>Sensory dorsal cell</t>
  </si>
  <si>
    <t>140922_CaI_Platynereis_M1_L1_E017</t>
  </si>
  <si>
    <t>motoneurons, not good as the focal plane was not same,</t>
  </si>
  <si>
    <t>140922_CaI_Platynereis_M1_L1_E018</t>
  </si>
  <si>
    <t>head_motoneurons_l</t>
  </si>
  <si>
    <t>15.09.22</t>
  </si>
  <si>
    <t>150922_CaI_Platynereis_M1_L1_E001</t>
  </si>
  <si>
    <t>150922_CaI_Platynereis_M1_L1_E002</t>
  </si>
  <si>
    <t>150922_CaI_Platynereis_M1_L1_E003</t>
  </si>
  <si>
    <t>150922_CaI_Platynereis_M1_L1_E004</t>
  </si>
  <si>
    <t>150922_CaI_Platynereis_M1_L1_E005</t>
  </si>
  <si>
    <t>150922_CaI_Platynereis_M1_L1_E006</t>
  </si>
  <si>
    <t>150922_CaI_Platynereis_M1_L1_E007</t>
  </si>
  <si>
    <t>60xW</t>
  </si>
  <si>
    <t>focal plane not found quickly after pressure increase</t>
  </si>
  <si>
    <t>150922_CaI_Platynereis_M1_L1_E007-2</t>
  </si>
  <si>
    <t>150922_CaI_Platynereis_M1_L1_E008</t>
  </si>
  <si>
    <t>150922_CaI_Platynereis_M1_L1_E009</t>
  </si>
  <si>
    <t>150922_CaI_Platynereis_M1_L1_E010</t>
  </si>
  <si>
    <t>150922_CaI_Platynereis_M1_L1_E011</t>
  </si>
  <si>
    <t>150922_CaI_Platynereis_M1_L1_E012</t>
  </si>
  <si>
    <t>150922_CaI_Platynereis_M1_L1_E013</t>
  </si>
  <si>
    <t>sensory dorsal cell</t>
  </si>
  <si>
    <t>150922_CaI_Platynereis_M1_L1_E014</t>
  </si>
  <si>
    <t>150922_CaI_Platynereis_M1_L1_E015</t>
  </si>
  <si>
    <t>150922_CaI_Platynereis_M1_L1_E016</t>
  </si>
  <si>
    <t>150922_CaI_Platynereis_M1_L1_E017</t>
  </si>
  <si>
    <t>150922_CaI_Platynereis_M1_L1_E018</t>
  </si>
  <si>
    <t>18.09.22</t>
  </si>
  <si>
    <t>180922_CaI_Platynereis_M1_L1_E001</t>
  </si>
  <si>
    <t>16.09.22</t>
  </si>
  <si>
    <t>180922_CaI_Platynereis_M1_L1_E002</t>
  </si>
  <si>
    <t xml:space="preserve"> </t>
  </si>
  <si>
    <t>180922_CaI_Platynereis_M1_L1_E003</t>
  </si>
  <si>
    <t>180922_CaI_Platynereis_M1_L1_E004</t>
  </si>
  <si>
    <t>180922_CaI_Platynereis_M1_L1_E005</t>
  </si>
  <si>
    <t>180922_CaI_Platynereis_M1_L1_E006</t>
  </si>
  <si>
    <t>180922_CaI_Platynereis_M1_L1_E007</t>
  </si>
  <si>
    <t>180922_CaI_Platynereis_M1_L1_E008</t>
  </si>
  <si>
    <t>180922_CaI_Platynereis_M1_L1_E009</t>
  </si>
  <si>
    <t>180922_CaI_Platynereis_M1_L1_E010</t>
  </si>
  <si>
    <t>180922_CaI_Platynereis_M1_L1_E011</t>
  </si>
  <si>
    <t>180922_CaI_Platynereis_M1_L1_E012</t>
  </si>
  <si>
    <t>180922_CaI_Platynereis_M1_L1_E013</t>
  </si>
  <si>
    <t>MNv</t>
  </si>
  <si>
    <t>180922_CaI_Platynereis_M1_L1_E014</t>
  </si>
  <si>
    <t>Lost!</t>
  </si>
  <si>
    <t>180922_CaI_Platynereis_M1_L1_E015</t>
  </si>
  <si>
    <t>180922_CaI_Platynereis_M1_L1_E016</t>
  </si>
  <si>
    <t>180922_CaI_Platynereis_M1_L1_E017</t>
  </si>
  <si>
    <t>180922_CaI_Platynereis_M1_L1_E018</t>
  </si>
  <si>
    <t>19.09.22</t>
  </si>
  <si>
    <t>190922_CaI_Platynereis_M1_L1_E001</t>
  </si>
  <si>
    <t>DAMAGED_FILE</t>
  </si>
  <si>
    <t>GCaMP6s 1.045ug/ul (synthetized on 28.03.22)+ Palmi-tdTomato (synthetised on 17.04.19), same aliquot as on 16.09.22</t>
  </si>
  <si>
    <t>17.09.22</t>
  </si>
  <si>
    <t>190922_CaI_Platynereis_M1_L1_E002</t>
  </si>
  <si>
    <t>190922_CaI_Platynereis_M1_L1_E003</t>
  </si>
  <si>
    <t>190922_CaI_Platynereis_M1_L1_E004</t>
  </si>
  <si>
    <t>190922_CaI_Platynereis_M1_L1_E005</t>
  </si>
  <si>
    <t>190922_CaI_Platynereis_M1_L1_E006</t>
  </si>
  <si>
    <t>190922_CaI_Platynereis_M1_L1_E007</t>
  </si>
  <si>
    <t>190922_CaI_Platynereis_M1_L1_E008</t>
  </si>
  <si>
    <t>190922_CaI_Platynereis_M1_L1_E009</t>
  </si>
  <si>
    <t>190922_CaI_Platynereis_M1_L1_E010</t>
  </si>
  <si>
    <t>190922_CaI_Platynereis_M1_L1_E011</t>
  </si>
  <si>
    <t>190922_CaI_Platynereis_M1_L1_E012</t>
  </si>
  <si>
    <t>NOS,cPRC,MNv</t>
  </si>
  <si>
    <t>190922_CaI_Platynereis_M1_L1_E013</t>
  </si>
  <si>
    <t>SNapical</t>
  </si>
  <si>
    <t>190922_CaI_Platynereis_M1_L1_E014</t>
  </si>
  <si>
    <t>MNv_r</t>
  </si>
  <si>
    <t>190922_CaI_Platynereis_M1_L1_E015</t>
  </si>
  <si>
    <t>190922_CaI_Platynereis_M1_L1_E016</t>
  </si>
  <si>
    <t>190922_CaI_Platynereis_M1_L1_E017</t>
  </si>
  <si>
    <t>190922_CaI_Platynereis_M1_L1_E018,18-2</t>
  </si>
  <si>
    <t>not recorded, big files</t>
  </si>
  <si>
    <t>basal recording to find ser-h cells by activity</t>
  </si>
  <si>
    <t>190922_CaI_Platynereis_M1_L1_E019</t>
  </si>
  <si>
    <t>190922_CaI_Platynereis_M1_L1_E020</t>
  </si>
  <si>
    <t>190922_CaI_Platynereis_M2_L1_E001</t>
  </si>
  <si>
    <t>190922_CaI_Platynereis_M2_L1_E002</t>
  </si>
  <si>
    <t>190922_CaI_Platynereis_M2_L1_E003</t>
  </si>
  <si>
    <t>190922_CaI_Platynereis_M2_L1_E004</t>
  </si>
  <si>
    <t>190922_CaI_Platynereis_M2_L1_E005</t>
  </si>
  <si>
    <t>190922_CaI_Platynereis_M2_L1_E006</t>
  </si>
  <si>
    <t>29.09.22</t>
  </si>
  <si>
    <t>290922_CaI_Platynereis_M1_L1_E001</t>
  </si>
  <si>
    <t>GCaMP6s 1.045ug/ul (stock: 1154;synthetized on 28.03.22)+ Palmi-tdTomato (stock:1300;synthetised on 17.04.19)</t>
  </si>
  <si>
    <t>27.09.22</t>
  </si>
  <si>
    <t>290922_CaI_Platynereis_M1_L1_E002</t>
  </si>
  <si>
    <t>290922_CaI_Platynereis_M1_L1_E003</t>
  </si>
  <si>
    <t>290922_CaI_Platynereis_M1_L1_E004</t>
  </si>
  <si>
    <t>290922_CaI_Platynereis_M1_L1_E005</t>
  </si>
  <si>
    <t>290922_CaI_Platynereis_M1_L1_E006</t>
  </si>
  <si>
    <t>290922_CaI_Platynereis_M1_L1_E007</t>
  </si>
  <si>
    <t>290922_CaI_Platynereis_M1_L1_E007-2</t>
  </si>
  <si>
    <t>290922_CaI_Platynereis_M2_L1_E001</t>
  </si>
  <si>
    <t>290922_CaI_Platynereis_M2_L1_E002</t>
  </si>
  <si>
    <t>290922_CaI_Platynereis_M2_L1_E003</t>
  </si>
  <si>
    <t>290922_CaI_Platynereis_M2_L1_E004</t>
  </si>
  <si>
    <t>290922_CaI_Platynereis_M2_L1_E005</t>
  </si>
  <si>
    <t>290922_CaI_Platynereis_M2_L1_E006</t>
  </si>
  <si>
    <t>290922_CaI_Platynereis_M2_L1_E007</t>
  </si>
  <si>
    <t>microscope got stuck</t>
  </si>
  <si>
    <t>290922_CaI_Platynereis_M2_L1_E007-2</t>
  </si>
  <si>
    <t>290922_CaI_Platynereis_M2_L1_E008</t>
  </si>
  <si>
    <t>290922_CaI_Platynereis_M2_L1_E009</t>
  </si>
  <si>
    <t>log could not be saved, repeat</t>
  </si>
  <si>
    <t>290922_CaI_Platynereis_M2_L1_E009-2</t>
  </si>
  <si>
    <t>290922_CaI_Platynereis_M2_L1_E010</t>
  </si>
  <si>
    <t>coverslip broke during the pressure period</t>
  </si>
  <si>
    <t>Change of plane and hard to register</t>
  </si>
  <si>
    <t>03.10.22</t>
  </si>
  <si>
    <t>031022_CaI_Platynereis_M1_L1_E001</t>
  </si>
  <si>
    <t>GCaMP6s 1311.9ng/ul (stock: 1443.1;synthetized on 25.09.22)+ Palmi-tdTomato 118.2ng/ul  (stock:1300;synthetised on 17.04.19)</t>
  </si>
  <si>
    <t>01.10.22</t>
  </si>
  <si>
    <t>031022_CaI_Platynereis_M1_L1_E002</t>
  </si>
  <si>
    <t>031022_CaI_Platynereis_M1_L1_E003</t>
  </si>
  <si>
    <t>031022_CaI_Platynereis_M1_L1_E004</t>
  </si>
  <si>
    <t>031022_CaI_Platynereis_M1_L1_E005</t>
  </si>
  <si>
    <t>031022_CaI_Platynereis_M1_L1_E006</t>
  </si>
  <si>
    <t>031022_CaI_Platynereis_M1_L1_E007</t>
  </si>
  <si>
    <t>Strong</t>
  </si>
  <si>
    <t>031022_CaI_Platynereis_M1_L1_E008</t>
  </si>
  <si>
    <t>031022_CaI_Platynereis_M1_L1_E009</t>
  </si>
  <si>
    <t>031022_CaI_Platynereis_M1_L1_E010</t>
  </si>
  <si>
    <t>031022_CaI_Platynereis_M1_L1_E011</t>
  </si>
  <si>
    <t>031022_CaI_Platynereis_M1_L1_E012</t>
  </si>
  <si>
    <t>031022_CaI_Platynereis_M1_L1_E013</t>
  </si>
  <si>
    <t>031022_CaI_Platynereis_M1_L1_E014</t>
  </si>
  <si>
    <t>031022_CaI_Platynereis_M1_L1_E015</t>
  </si>
  <si>
    <t>a bit delay in off finding focus</t>
  </si>
  <si>
    <t>031022_CaI_Platynereis_M1_L1_E016</t>
  </si>
  <si>
    <t>031022_CaI_Platynereis_M1_L1_E017</t>
  </si>
  <si>
    <t>031022_CaI_Platynereis_M1_L1_E018</t>
  </si>
  <si>
    <t>031022_CaI_Platynereis_M1_L1_E019</t>
  </si>
  <si>
    <t>031022_CaI_Platynereis_M1_L1_E020</t>
  </si>
  <si>
    <t>031022_CaI_Platynereis_M1_L1_E021</t>
  </si>
  <si>
    <t>max</t>
  </si>
  <si>
    <t>gradual increase focusing on cPRCs</t>
  </si>
  <si>
    <t>031022_CaI_Platynereis_M2_L1_E001</t>
  </si>
  <si>
    <t>031022_CaI_Platynereis_M2_L1_E002</t>
  </si>
  <si>
    <t>031022_CaI_Platynereis_M2_L1_E003</t>
  </si>
  <si>
    <t>031022_CaI_Platynereis_M2_L1_E004</t>
  </si>
  <si>
    <t>031022_CaI_Platynereis_M2_L1_E005</t>
  </si>
  <si>
    <t>031022_CaI_Platynereis_M2_L1_E006</t>
  </si>
  <si>
    <t>031022_CaI_Platynereis_M2_L1_E007</t>
  </si>
  <si>
    <t>031022_CaI_Platynereis_M2_L1_E008</t>
  </si>
  <si>
    <t>031022_CaI_Platynereis_M2_L1_E009</t>
  </si>
  <si>
    <t>031022_CaI_Platynereis_M2_L1_E010</t>
  </si>
  <si>
    <t>031022_CaI_Platynereis_M2_L1_E011</t>
  </si>
  <si>
    <t>031022_CaI_Platynereis_M2_L1_E012</t>
  </si>
  <si>
    <t>031022_CaI_Platynereis_M2_L1_E013</t>
  </si>
  <si>
    <t>031022_CaI_Platynereis_M2_L1_E014</t>
  </si>
  <si>
    <t>031022_CaI_Platynereis_M2_L1_E015</t>
  </si>
  <si>
    <t>031022_CaI_Platynereis_M2_L1_E016</t>
  </si>
  <si>
    <t>031022_CaI_Platynereis_M2_L1_E017</t>
  </si>
  <si>
    <t>cells look damaged (calcium inside the nucleus, toxicity)</t>
  </si>
  <si>
    <t>04.10.22</t>
  </si>
  <si>
    <t>041022_CaI_Platynereis_M1_L1_E001</t>
  </si>
  <si>
    <t>GCaMP6s 1311.9ng/ul (stock: 1443.1;synthetized on 25.09.22)+ Palmi-tdTomato 118.2ng/ul  (stock:1300;synthetised on 17.04.19), same aliquot as on 01.10.22</t>
  </si>
  <si>
    <t>02.10.22</t>
  </si>
  <si>
    <t>041022_CaI_Platynereis_M1_L1_E002</t>
  </si>
  <si>
    <t>041022_CaI_Platynereis_M1_L1_E003</t>
  </si>
  <si>
    <t>041022_CaI_Platynereis_M1_L1_E004</t>
  </si>
  <si>
    <t>041022_CaI_Platynereis_M1_L1_E005</t>
  </si>
  <si>
    <t>041022_CaI_Platynereis_M1_L1_E006</t>
  </si>
  <si>
    <t>041022_CaI_Platynereis_M1_L1_E007</t>
  </si>
  <si>
    <t>041022_CaI_Platynereis_M1_L1_E008</t>
  </si>
  <si>
    <t>?, too strong pressure, it could not locate the focal plane</t>
  </si>
  <si>
    <t>041022_CaI_Platynereis_M1_L1_E008-2</t>
  </si>
  <si>
    <t>041022_CaI_Platynereis_M1_L1_E009</t>
  </si>
  <si>
    <t>041022_CaI_Platynereis_M1_L1_E010</t>
  </si>
  <si>
    <t>not saved</t>
  </si>
  <si>
    <t>041022_CaI_Platynereis_M1_L1_E011</t>
  </si>
  <si>
    <t>not saved, failed</t>
  </si>
  <si>
    <t>041022_CaI_Platynereis_M1_L1_E012</t>
  </si>
  <si>
    <t>041022_CaI_Platynereis_M1_L1_E013</t>
  </si>
  <si>
    <t>041022_CaI_Platynereis_M2_L1_E001</t>
  </si>
  <si>
    <t>cPRCs have signal in the nucleus (toxicity)</t>
  </si>
  <si>
    <t>041022_CaI_Platynereis_M2_L1_E002</t>
  </si>
  <si>
    <t>041022_CaI_Platynereis_M2_L1_E003</t>
  </si>
  <si>
    <t>041022_CaI_Platynereis_M2_L1_E004</t>
  </si>
  <si>
    <t>SNdo1_unp</t>
  </si>
  <si>
    <t>041022_CaI_Platynereis_M2_L1_E005</t>
  </si>
  <si>
    <t>041022_CaI_Platynereis_M2_L1_E006</t>
  </si>
  <si>
    <t>041022_CaI_Platynereis_M2_L1_E007</t>
  </si>
  <si>
    <t>041022_CaI_Platynereis_M2_L1_E008</t>
  </si>
  <si>
    <t>I feel animal was not very healthy and responsive</t>
  </si>
  <si>
    <t>NOS/MC</t>
  </si>
  <si>
    <t>041022_CaI_Platynereis_M3_L1_E001</t>
  </si>
  <si>
    <t>041022_CaI_Platynereis_M3_L1_E002</t>
  </si>
  <si>
    <t>041022_CaI_Platynereis_M3_L1_E003</t>
  </si>
  <si>
    <t>041022_CaI_Platynereis_M3_L1_E004</t>
  </si>
  <si>
    <t>041022_CaI_Platynereis_M3_L1_E005</t>
  </si>
  <si>
    <t>041022_CaI_Platynereis_M3_L1_E006</t>
  </si>
  <si>
    <t>041022_CaI_Platynereis_M3_L1_E007</t>
  </si>
  <si>
    <t>041022_CaI_Platynereis_M3_L1_E008</t>
  </si>
  <si>
    <t>file damaged</t>
  </si>
  <si>
    <t>File could be recovered! Analysed</t>
  </si>
  <si>
    <t>041022_CaI_Platynereis_M3_L1_E009</t>
  </si>
  <si>
    <t>08.10.22</t>
  </si>
  <si>
    <t>081022_CaI_Platynereis_M1_L1_E001</t>
  </si>
  <si>
    <t>06.10.22</t>
  </si>
  <si>
    <t>081022_CaI_Platynereis_M1_L1_E002</t>
  </si>
  <si>
    <t>081022_CaI_Platynereis_M1_L1_E003</t>
  </si>
  <si>
    <t>081022_CaI_Platynereis_M1_L1_E004</t>
  </si>
  <si>
    <t>file is not complete?</t>
  </si>
  <si>
    <t>not precise correction of Z plane</t>
  </si>
  <si>
    <t>081022_CaI_Platynereis_M1_L1_E005</t>
  </si>
  <si>
    <t>081022_CaI_Platynereis_M1_L1_E006</t>
  </si>
  <si>
    <t>081022_CaI_Platynereis_M1_L1_E007</t>
  </si>
  <si>
    <t>081022_CaI_Platynereis_M1_L1_E008</t>
  </si>
  <si>
    <t>081022_CaI_Platynereis_M1_L1_E009</t>
  </si>
  <si>
    <t>incomplete log, a lot of jumping, shorter duration</t>
  </si>
  <si>
    <t>081022_CaI_Platynereis_M1_L1_E010</t>
  </si>
  <si>
    <t>YFa</t>
  </si>
  <si>
    <t>081022_CaI_Platynereis_M1_L1_E011</t>
  </si>
  <si>
    <t>081022_CaI_Platynereis_M1_L1_E012</t>
  </si>
  <si>
    <t>081022_CaI_Platynereis_M1_L1_E013</t>
  </si>
  <si>
    <t>081022_CaI_Platynereis_M1_L1_E014</t>
  </si>
  <si>
    <t>did not match the focal plane</t>
  </si>
  <si>
    <t>081022_CaI_Platynereis_M1_L1_E014-2</t>
  </si>
  <si>
    <t>081022_CaI_Platynereis_M2_L1_E001</t>
  </si>
  <si>
    <t>081022_CaI_Platynereis_M2_L1_E002</t>
  </si>
  <si>
    <t>081022_CaI_Platynereis_M2_L1_E003</t>
  </si>
  <si>
    <t>081022_CaI_Platynereis_M2_L1_E004</t>
  </si>
  <si>
    <t>081022_CaI_Platynereis_M2_L1_E005</t>
  </si>
  <si>
    <t>081022_CaI_Platynereis_M2_L1_E006</t>
  </si>
  <si>
    <t>081022_CaI_Platynereis_M2_L1_E007</t>
  </si>
  <si>
    <t>081022_CaI_Platynereis_M2_L1_E008</t>
  </si>
  <si>
    <t>081022_CaI_Platynereis_M2_L1_E009</t>
  </si>
  <si>
    <t>09.10.22</t>
  </si>
  <si>
    <t>091022_CaI_Platynereis_M1_L1_E001</t>
  </si>
  <si>
    <t>091022_CaI_Platynereis_M1_L1_E002</t>
  </si>
  <si>
    <t>091022_CaI_Platynereis_M1_L1_E003</t>
  </si>
  <si>
    <t>091022_CaI_Platynereis_M1_L1_E004</t>
  </si>
  <si>
    <t>091022_CaI_Platynereis_M1_L1_E005</t>
  </si>
  <si>
    <t>091022_CaI_Platynereis_M1_L1_E006</t>
  </si>
  <si>
    <t>091022_CaI_Platynereis_M1_L1_E007</t>
  </si>
  <si>
    <t>091022_CaI_Platynereis_M1_L1_E008</t>
  </si>
  <si>
    <t>091022_CaI_Platynereis_M1_L1_E009</t>
  </si>
  <si>
    <t>MC/cPRC</t>
  </si>
  <si>
    <t>091022_CaI_Platynereis_M1_L1_E010</t>
  </si>
  <si>
    <t>091022_CaI_Platynereis_M2_L1_E001</t>
  </si>
  <si>
    <t>091022_CaI_Platynereis_M2_L1_E002</t>
  </si>
  <si>
    <t>091022_CaI_Platynereis_M2_L1_E003</t>
  </si>
  <si>
    <t>091022_CaI_Platynereis_M2_L1_E004</t>
  </si>
  <si>
    <t>091022_CaI_Platynereis_M2_L1_E005</t>
  </si>
  <si>
    <t>091022_CaI_Platynereis_M2_L1_E006</t>
  </si>
  <si>
    <t>bad release of pressure and DF periodic</t>
  </si>
  <si>
    <t>091022_CaI_Platynereis_M2_L1_E007</t>
  </si>
  <si>
    <t>091022_CaI_Platynereis_M2_L1_E008</t>
  </si>
  <si>
    <t>091022_CaI_Platynereis_M2_L1_E009</t>
  </si>
  <si>
    <t>too much movememnt</t>
  </si>
  <si>
    <t>late release of pressure, DF got stuck as a result</t>
  </si>
  <si>
    <t>091022_CaI_Platynereis_M2_L1_E010</t>
  </si>
  <si>
    <t>num_animals</t>
  </si>
  <si>
    <t>slice_startstimulus</t>
  </si>
  <si>
    <t>slices_anaylsed</t>
  </si>
  <si>
    <t>frame_time</t>
  </si>
  <si>
    <t>fps</t>
  </si>
  <si>
    <t>time_recording(from metadata)</t>
  </si>
  <si>
    <t>zoom</t>
  </si>
  <si>
    <t>objective</t>
  </si>
  <si>
    <t>results</t>
  </si>
  <si>
    <t>laserpower</t>
  </si>
  <si>
    <t>Sigma 1</t>
  </si>
  <si>
    <t>/ebio/ag-jekely/share/Luis/Ca_Imaging/Pressure/CaImaging_pressure_Platynereis/2014-04-01/010414_GC6s_pressure_48hpf_LB01_08bar_airopen.oib</t>
  </si>
  <si>
    <t>none</t>
  </si>
  <si>
    <t>Analog</t>
  </si>
  <si>
    <t>unk</t>
  </si>
  <si>
    <t>/ebio/ag-jekely/share/Luis/Ca_Imaging/Pressure/CaImaging_pressure_Platynereis/2014-04-01/010414_GC6s_pressure_48hpf_LB01_nopressure.oib</t>
  </si>
  <si>
    <t>/ebio/ag-jekely/share/Luis/Ca_Imaging/Pressure/Platynereis_pressure/48hpf/2014-11-11/111114_34hpf_2hbeforesleep_pressuretest_LB01.czi</t>
  </si>
  <si>
    <t>34hpf</t>
  </si>
  <si>
    <t>4</t>
  </si>
  <si>
    <t>/ebio/ag-jekely/share/Luis/Ca_Imaging/Pressure/CaImaging_pressure_Platynereis/2014-11-12/121114_63hpf_1hminbeforesleep_pressuretest_06bar_LB04a.czi</t>
  </si>
  <si>
    <t>63hpf</t>
  </si>
  <si>
    <t>/ebio/ag-jekely/share/Luis/Ca_Imaging/Pressure/CaImaging_pressure_Platynereis/2014-11-12/121114_63hpf_1hminbeforesleep_pressuretest_06bar_LB04b.czi</t>
  </si>
  <si>
    <t>/ebio/ag-jekely/share/Luis/Ca_Imaging/Pressure/CaImaging_pressure_Platynereis/2014-11-12/121114_63hpf_1hminbeforesleep_pressuretest_06bar_LB04c.czi</t>
  </si>
  <si>
    <t>/ebio/ag-jekely/share/Luis/Ca_Imaging/Pressure/CaImaging_pressure_Platynereis/2014-11-12/121114_63hpf_2h30minbeforesleep_pressuretest_06bar_LB02a.czi</t>
  </si>
  <si>
    <t>/ebio/ag-jekely/share/Luis/Ca_Imaging/Pressure/CaImaging_pressure_Platynereis/2014-11-12/121114_63hpf_2hminbeforesleep_pressuretest_06bar_LB03a.czi</t>
  </si>
  <si>
    <t>/ebio/ag-jekely/share/Luis/Ca_Imaging/Pressure/CaImaging_pressure_Platynereis/2014-11-12/121114_63hpf_4hbeforesleep_pressuretest_06bar_LB01d.czi</t>
  </si>
  <si>
    <t>dynamics,display</t>
  </si>
  <si>
    <t>/ebio/ag-jekely/share/Luis/Ca_Imaging/Pressure/CaImaging_pressure_Platynereis/2014-11-12/121114_63hpf_4hbeforesleep_pressuretest_LB01.czi</t>
  </si>
  <si>
    <t>/ebio/ag-jekely/share/Luis/Ca_Imaging/Pressure/CaImaging_pressure_Platynereis/2014-11-12/121114_63hpf_4hbeforesleep_pressuretest_LB01b.czi</t>
  </si>
  <si>
    <t>/ebio/ag-jekely/share/Luis/Ca_Imaging/Pressure/CaImaging_pressure_Platynereis/2014-11-12/121114_63hpf_4hbeforesleep_pressuretest_LB01c.czi</t>
  </si>
  <si>
    <t>/ebio/ag-jekely/share/Luis/Ca_Imaging/Pressure/CaImaging_pressure_Platynereis/2014-11-19/191114_GC6s_pressure_48hpf_LB01_nopressureposteriori.czi</t>
  </si>
  <si>
    <t>/ebio/ag-jekely/share/Luis/Ca_Imaging/Pressure/CaImaging_pressure_Platynereis/2014-11-19/191114_GC6s_pressure_48hpf_LB01_nopressureprior.czi</t>
  </si>
  <si>
    <t>/ebio/ag-jekely/share/Luis/Ca_Imaging/Pressure/CaImaging_pressure_Platynereis/2014-11-19/191114_GC6s_pressure_48hpf_LB01_pressure0.8.czi</t>
  </si>
  <si>
    <t>/ebio/ag-jekely/share/Luis/Ca_Imaging/Pressure/CaImaging_pressure_Platynereis/2014-11-19/191114_GC6s_pressure_48hpf_LB01_pressure0.8_2airflowopen.czi</t>
  </si>
  <si>
    <t>/ebio/ag-jekely/share/Luis/Ca_Imaging/Pressure/CaImaging_pressure_Platynereis/2014-11-19/191114_GC6s_pressure_48hpf_LB02_nopressureposteriori1.czi</t>
  </si>
  <si>
    <t>/ebio/ag-jekely/share/Luis/Ca_Imaging/Pressure/CaImaging_pressure_Platynereis/2014-11-19/191114_GC6s_pressure_48hpf_LB02_nopressureprior.czi</t>
  </si>
  <si>
    <t>/ebio/ag-jekely/share/Luis/Ca_Imaging/Pressure/CaImaging_pressure_Platynereis/2014-11-19/191114_GC6s_pressure_48hpf_LB02_pressure0.8_1airflowopen.czi</t>
  </si>
  <si>
    <t>/ebio/ag-jekely/share/Luis/Ca_Imaging/Pressure/CaImaging_pressure_Platynereis/2014-11-19/191114_GC6s_pressure_48hpf_LB02_pressure0.8_2airflowopenafternopressureposterior.czi</t>
  </si>
  <si>
    <t>/ebio/ag-jekely/share/Luis/Ca_Imaging/Pressure/CaImaging_pressure_Platynereis/2014-11-19/191114_GC6s_pressure_48hpf_LB03_nopressureposteriori1.czi</t>
  </si>
  <si>
    <t>/ebio/ag-jekely/share/Luis/Ca_Imaging/Pressure/CaImaging_pressure_Platynereis/2014-11-19/191114_GC6s_pressure_48hpf_LB03_nopressureposteriori2_airflowopen.czi</t>
  </si>
  <si>
    <t>/ebio/ag-jekely/share/Luis/Ca_Imaging/Pressure/CaImaging_pressure_Platynereis/2014-11-19/191114_GC6s_pressure_48hpf_LB03_nopressureprior.czi</t>
  </si>
  <si>
    <t>/ebio/ag-jekely/share/Luis/Ca_Imaging/Pressure/CaImaging_pressure_Platynereis/2014-11-19/191114_GC6s_pressure_48hpf_LB03_pressure0.8_1airflowclosed.czi</t>
  </si>
  <si>
    <t>/ebio/ag-jekely/share/Luis/Ca_Imaging/Pressure/CaImaging_pressure_Platynereis/2014-11-19/191114_GC6s_pressure_48hpf_LB03_pressure0.8_2airflowclosed.czi</t>
  </si>
  <si>
    <t>23-176</t>
  </si>
  <si>
    <t>LD C-Apochromat 40x/1.1 W Korr M27</t>
  </si>
  <si>
    <t>registration of stack s23-176 to correct for XY shifts</t>
  </si>
  <si>
    <t>/ebio/ag-jekely/share/Luis/Ca_Imaging/Pressure/CaImaging_pressure_Platynereis/2014-11-19/191114_GC6s_pressure_48hpf_LB03_pressure0.8_3airflowclosed.czi</t>
  </si>
  <si>
    <t>/ebio/ag-jekely/share/Luis/Ca_Imaging/Pressure/CaImaging_pressure_Platynereis/2014-11-19/191114_GC6s_pressure_48hpf_LB03_pressure0.8_3airflowclosed_zoom.czi</t>
  </si>
  <si>
    <t>/ebio/ag-jekely/share/Luis/Ca_Imaging/Pressure/CaImaging_pressure_Platynereis/2014-11-19/191114_GC6s_pressure_48hpf_LB03_pressure0.8_4airflowclosed.czi</t>
  </si>
  <si>
    <t>/ebio/ag-jekely/share/Luis/Ca_Imaging/Pressure/CaImaging_pressure_Platynereis/2014-11-19/191114_GC6s_pressure_48hpf_LB03_pressure0.8_4airflowclosed_zoom.czi</t>
  </si>
  <si>
    <t>/ebio/ag-jekely/share/Luis/Ca_Imaging/Pressure/CaImaging_pressure_Platynereis/2014-11-20/201114_GC6s_pressure_72hpf_LB02_pressure0.8_1airflowopen.czi</t>
  </si>
  <si>
    <t>72hpf</t>
  </si>
  <si>
    <t>/ebio/ag-jekely/share/Luis/Ca_Imaging/Pressure/CaImaging_pressure_Platynereis/2014-11-20/201114_GC6s_pressure_72hpf_LB02_pressure0.8_2airflowopen.czi</t>
  </si>
  <si>
    <t>/ebio/ag-jekely/share/Luis/Ca_Imaging/Pressure/CaImaging_pressure_Platynereis/2014-11-20/201114_GC6s_pressure_72hpf_LB02_pressure0.8_3airflowopen.czi</t>
  </si>
  <si>
    <t>/ebio/ag-jekely/share/Luis/Ca_Imaging/Pressure/CaImaging_pressure_Platynereis/2014-11-20/201114_GC6s_pressure_72hpf_LB03_nopressureposteriori1_airflowopen.czi</t>
  </si>
  <si>
    <t>disp</t>
  </si>
  <si>
    <t>/ebio/ag-jekely/share/Luis/Ca_Imaging/Pressure/CaImaging_pressure_Platynereis/2014-11-20/201114_GC6s_pressure_72hpf_LB03_nopressureposteriori2_airflowopen.czi</t>
  </si>
  <si>
    <t>/ebio/ag-jekely/share/Luis/Ca_Imaging/Pressure/CaImaging_pressure_Platynereis/2014-11-20/201114_GC6s_pressure_72hpf_LB03_nopressureposteriori3_airflowopen.czi</t>
  </si>
  <si>
    <t>/ebio/ag-jekely/share/Luis/Ca_Imaging/Pressure/CaImaging_pressure_Platynereis/2014-11-20/201114_GC6s_pressure_72hpf_LB03_nopressureposteriori4_airflowopen.czi</t>
  </si>
  <si>
    <t>/ebio/ag-jekely/share/Luis/Ca_Imaging/Pressure/CaImaging_pressure_Platynereis/2014-11-20/201114_GC6s_pressure_72hpf_LB03_nopressureprior.czi</t>
  </si>
  <si>
    <t>/ebio/ag-jekely/share/Luis/Ca_Imaging/Pressure/CaImaging_pressure_Platynereis/2014-11-20/201114_GC6s_pressure_72hpf_LB03_pressure0.8_1airflowopen.czi</t>
  </si>
  <si>
    <t>display</t>
  </si>
  <si>
    <t>/ebio/ag-jekely/share/Luis/Ca_Imaging/Pressure/CaImaging_pressure_Platynereis/2014-11-20/201114_GC6s_pressure_72hpf_LB03_pressure0.8_2airflowopen.czi</t>
  </si>
  <si>
    <t>/ebio/ag-jekely/share/Luis/Ca_Imaging/Pressure/CaImaging_pressure_Platynereis/2014-11-20/201114_GC6s_pressure_72hpf_LB03_pressure0.8_3airflowopen.czi</t>
  </si>
  <si>
    <t>/ebio/ag-jekely/share/Luis/Ca_Imaging/Pressure/CaImaging_pressure_Platynereis/2014-11-20/201114_GC6s_pressure_72hpf_LB03_pressure0.8_4airflowopen.czi</t>
  </si>
  <si>
    <t>/ebio/ag-jekely/share/Luis/Ca_Imaging/Pressure/CaImaging_pressure_Platynereis/2014-11-20/201114_GC6s_pressure_72hpf_LB03_pressure0.8_5airflowopen.czi</t>
  </si>
  <si>
    <t>snap</t>
  </si>
  <si>
    <t>/ebio/ag-jekely/share/Luis/Ca_Imaging/Pressure/CaImaging_pressure_Platynereis/2014-11-20/201114_GC6s_pressure_72hpf_LB03_pressure0.8_6airflowopen.czi</t>
  </si>
  <si>
    <t>yes, but also high signal prior to activation</t>
  </si>
  <si>
    <t>3</t>
  </si>
  <si>
    <t>/ebio/ag-jekely/share/Luis/Ca_Imaging/Pressure/CaImaging_pressure_Platynereis/2014-11-13/131114_72hpf_06bar_LB01.czi</t>
  </si>
  <si>
    <t>/ebio/ag-jekely/share/Luis/Ca_Imaging/Pressure/CaImaging_pressure_Platynereis/2014-11-13/131114_72hpf_08bar_LB02.czi</t>
  </si>
  <si>
    <t>/ebio/ag-jekely/share/Luis/Ca_Imaging/Pressure/CaImaging_pressure_Platynereis/2014-11-13/131114_72hpf_08bar_LB02b.czi</t>
  </si>
  <si>
    <t>/ebio/ag-jekely/share/Luis/Ca_Imaging/Pressure/CaImaging_pressure_Platynereis/2014-11-13/131114_72hpf_08bar_LB02bpart2.czi</t>
  </si>
  <si>
    <t>/ebio/ag-jekely/share/Luis/Ca_Imaging/Pressure/CaImaging_pressure_Platynereis/2014-11-13/131114_72hpf_08bar_LB03a.czi</t>
  </si>
  <si>
    <t>/ebio/ag-jekely/share/Luis/Ca_Imaging/Pressure/CaImaging_pressure_Platynereis/2014-11-13/131114_72hpf_08bar_LB03b.czi</t>
  </si>
  <si>
    <t>/ebio/ag-jekely/share/Luis/Ca_Imaging/Pressure/CaImaging_pressure_Platynereis/2014-11-13/131114_72hpf_08bar_LB03c_nopressure.czi</t>
  </si>
  <si>
    <t>/ebio/ag-jekely/share/Luis/Ca_Imaging/Pressure/CaImaging_pressure_Platynereis/2014-11-13/131114_72hpf_08bar_LB03d.czi</t>
  </si>
  <si>
    <t>/ebio/ag-jekely/share/Luis/Ca_Imaging/Pressure/CaImaging_pressure_Platynereis/2014-11-13/131114_72hpf_08bar_LB03e_nopressure.czi</t>
  </si>
  <si>
    <t>/ebio/ag-jekely/share/Luis/Ca_Imaging/Pressure/CaImaging_pressure_Platynereis/2014-11-17/171114_GC6s_pressure_older72hpf_LB01a1_Pressure0.8bar.czi</t>
  </si>
  <si>
    <t>&gt;72hpf</t>
  </si>
  <si>
    <t>P1-1</t>
  </si>
  <si>
    <t>/ebio/ag-jekely/share/Luis/Ca_Imaging/Pressure/CaImaging_pressure_Platynereis/2014-11-17/171114_GC6s_pressure_older72hpf_LB01a_NoPressure.czi</t>
  </si>
  <si>
    <t>/ebio/ag-jekely/share/Luis/Ca_Imaging/Pressure/CaImaging_pressure_Platynereis/2014-11-17/171114_GC6s_pressure_older72hpf_LB01a_Pressure0.8bar.czi</t>
  </si>
  <si>
    <t>P1-2</t>
  </si>
  <si>
    <t>/ebio/ag-jekely/share/Luis/Ca_Imaging/Pressure/CaImaging_pressure_Platynereis/2014-11-17/171114_GC6s_pressure_older72hpf_LB01b_Pressure0.8bar.czi</t>
  </si>
  <si>
    <t>/ebio/ag-jekely/share/Luis/Ca_Imaging/Pressure/CaImaging_pressure_Platynereis/2014-11-17/171114_GC6s_pressure_older72hpf_LB01_NoPressure.czi</t>
  </si>
  <si>
    <t>/ebio/ag-jekely/share/Luis/Ca_Imaging/Pressure/CaImaging_pressure_Platynereis/2014-11-17/171114_GC6s_pressure_older72hpf_LB02a_NoPressure.czi</t>
  </si>
  <si>
    <t>/ebio/ag-jekely/share/Luis/Ca_Imaging/Pressure/CaImaging_pressure_Platynereis/2014-11-17/171114_GC6s_pressure_older72hpf_LB02a_Pressure0.8bar.czi</t>
  </si>
  <si>
    <t>/ebio/ag-jekely/share/Luis/Ca_Imaging/Pressure/CaImaging_pressure_Platynereis/2014-11-17/171114_GC6s_pressure_older72hpf_LB03a_NoPressure.czi</t>
  </si>
  <si>
    <t>/ebio/ag-jekely/share/Luis/Ca_Imaging/Pressure/CaImaging_pressure_Platynereis/2014-11-17/171114_GC6s_pressure_older72hpf_LB03a_Pressure0.8bar.czi</t>
  </si>
  <si>
    <t>/ebio/ag-jekely/share/Luis/Ca_Imaging/Pressure/CaImaging_pressure_Platynereis/2014-11-17/171114_GC6s_pressure_older72hpf_LB03bc_Pressure0.8bar.czi</t>
  </si>
  <si>
    <t>2</t>
  </si>
  <si>
    <t>/ebio/ag-jekely/share/Luis/Ca_Imaging/Pressure/CaImaging_pressure_Platynereis/2014-12-03/031214_GC6s_pressure_48hpf_LB01_0.8_1_airflowclosed.czi</t>
  </si>
  <si>
    <t>/ebio/ag-jekely/share/Luis/Ca_Imaging/Pressure/CaImaging_pressure_Platynereis/2014-12-03/031214_GC6s_pressure_48hpf_LB01_0.8_1_airflowclosed_1AU.czi</t>
  </si>
  <si>
    <t>/ebio/ag-jekely/share/Luis/Ca_Imaging/Pressure/CaImaging_pressure_Platynereis/2014-12-03/031214_GC6s_pressure_48hpf_LB01_0.8_2_airflowopen_1AU.czi</t>
  </si>
  <si>
    <t>/ebio/ag-jekely/share/Luis/Ca_Imaging/Pressure/CaImaging_pressure_Platynereis/2014-12-03/031214_GC6s_pressure_48hpf_LB01_nopressure_posterior1.czi</t>
  </si>
  <si>
    <t>/ebio/ag-jekely/share/Luis/Ca_Imaging/Pressure/CaImaging_pressure_Platynereis/2014-12-03/031214_GC6s_pressure_48hpf_LB01_nopressure_posterior2.czi</t>
  </si>
  <si>
    <t>/ebio/ag-jekely/share/Luis/Ca_Imaging/Pressure/CaImaging_pressure_Platynereis/2014-12-03/031214_GC6s_pressure_48hpf_LB01_nopressureprior.czi</t>
  </si>
  <si>
    <t>/ebio/ag-jekely/share/Luis/Ca_Imaging/Pressure/CaImaging_pressure_Platynereis/2014-12-03/031214_GC6s_pressure_48hpf_LB02_0.8bar_airflowopen1.czi</t>
  </si>
  <si>
    <t>/ebio/ag-jekely/share/Luis/Ca_Imaging/Pressure/CaImaging_pressure_Platynereis/2014-12-03/031214_GC6s_pressure_48hpf_LB02_0.8bar_airflowopen2.czi</t>
  </si>
  <si>
    <t>/ebio/ag-jekely/share/Luis/Ca_Imaging/Pressure/CaImaging_pressure_Platynereis/2014-12-03/031214_GC6s_pressure_48hpf_LB02_nopressure_posterior1.czi</t>
  </si>
  <si>
    <t>/ebio/ag-jekely/share/Luis/Ca_Imaging/Pressure/CaImaging_pressure_Platynereis/2014-12-03/031214_GC6s_pressure_48hpf_LB02_nopressureprior.czi</t>
  </si>
  <si>
    <t>high base line</t>
  </si>
  <si>
    <t>9</t>
  </si>
  <si>
    <t>/ebio/ag-jekely/share/Luis/Ca_Imaging/Pressure/CaImaging_pressure_Platynereis/2014-12-04/041214_GC6s_pressure_72hpf_LB01_0.8_1_airflowopen.czi</t>
  </si>
  <si>
    <t>/ebio/ag-jekely/share/Luis/Ca_Imaging/Pressure/CaImaging_pressure_Platynereis/2014-12-04/041214_GC6s_pressure_72hpf_LB01_0.8_2_airflowopen.czi</t>
  </si>
  <si>
    <t>/ebio/ag-jekely/share/Luis/Ca_Imaging/Pressure/CaImaging_pressure_Platynereis/2014-12-04/041214_GC6s_pressure_72hpf_LB01_nopressure_posterior2.czi</t>
  </si>
  <si>
    <t>/ebio/ag-jekely/share/Luis/Ca_Imaging/Pressure/CaImaging_pressure_Platynereis/2014-12-04/041214_GC6s_pressure_72hpf_LB01_nopressureprior.czi</t>
  </si>
  <si>
    <t>/ebio/ag-jekely/share/Luis/Ca_Imaging/Pressure/CaImaging_pressure_Platynereis/2014-12-04/041214_GC6s_pressure_72hpf_LB02_0.8_1_airflowopen.czi</t>
  </si>
  <si>
    <t>/ebio/ag-jekely/share/Luis/Ca_Imaging/Pressure/CaImaging_pressure_Platynereis/2014-12-04/041214_GC6s_pressure_72hpf_LB02_0.8_2_airflowopen.czi</t>
  </si>
  <si>
    <t>/ebio/ag-jekely/share/Luis/Ca_Imaging/Pressure/CaImaging_pressure_Platynereis/2014-12-04/041214_GC6s_pressure_72hpf_LB02_nopressureposterior1.czi</t>
  </si>
  <si>
    <t>/ebio/ag-jekely/share/Luis/Ca_Imaging/Pressure/CaImaging_pressure_Platynereis/2014-12-04/041214_GC6s_pressure_72hpf_LB03_0.8_1_airflowopen.czi</t>
  </si>
  <si>
    <t>/ebio/ag-jekely/share/Luis/Ca_Imaging/Pressure/CaImaging_pressure_Platynereis/2014-12-04/041214_GC6s_pressure_72hpf_LB04_0.8_1_airflowopen.czi</t>
  </si>
  <si>
    <t>/ebio/ag-jekely/share/Luis/Ca_Imaging/Pressure/CaImaging_pressure_Platynereis/2014-12-04/041214_GC6s_pressure_72hpf_LB04_nopressureprior.czi</t>
  </si>
  <si>
    <t>/ebio/ag-jekely/share/Luis/Ca_Imaging/Pressure/CaImaging_pressure_Platynereis/2014-12-04/041214_GC6s_pressure_72hpf_LB05_0.8_1_airflowopen.czi</t>
  </si>
  <si>
    <t>/ebio/ag-jekely/share/Luis/Ca_Imaging/Pressure/CaImaging_pressure_Platynereis/2014-12-04/041214_GC6s_pressure_72hpf_LB05_nopressureprior.czi</t>
  </si>
  <si>
    <t>/ebio/ag-jekely/share/Luis/Ca_Imaging/Pressure/CaImaging_pressure_Platynereis/2014-12-04/041214_GC6s_pressure_72hpf_LB06_0.8_1_airflowopen.czi</t>
  </si>
  <si>
    <t>/ebio/ag-jekely/share/Luis/Ca_Imaging/Pressure/CaImaging_pressure_Platynereis/2014-12-04/041214_GC6s_pressure_72hpf_LB06_nopressureprior.czi</t>
  </si>
  <si>
    <t>/ebio/ag-jekely/share/Luis/Ca_Imaging/Pressure/CaImaging_pressure_Platynereis/2014-12-04/041214_GC6s_pressure_72hpf_LB07_0.8_1_airflowopen.czi</t>
  </si>
  <si>
    <t>/ebio/ag-jekely/share/Luis/Ca_Imaging/Pressure/CaImaging_pressure_Platynereis/2014-12-04/041214_GC6s_pressure_72hpf_LB07_nopressureprior.czi</t>
  </si>
  <si>
    <t>/ebio/ag-jekely/share/Luis/Ca_Imaging/Pressure/CaImaging_pressure_Platynereis/2014-12-04/041214_GC6s_pressure_72hpf_LB08_0.8_1_airflowopen.czi</t>
  </si>
  <si>
    <t>activation of cPRCs but not properly analysed</t>
  </si>
  <si>
    <t>/ebio/ag-jekely/share/Luis/Ca_Imaging/Pressure/CaImaging_pressure_Platynereis/2014-12-04/041214_GC6s_pressure_72hpf_LB08_0.8_2_airflowopen.czi</t>
  </si>
  <si>
    <t>/ebio/ag-jekely/share/Luis/Ca_Imaging/Pressure/CaImaging_pressure_Platynereis/2014-12-04/041214_GC6s_pressure_72hpf_LB08_nopressureposterior1.czi</t>
  </si>
  <si>
    <t>/ebio/ag-jekely/share/Luis/Ca_Imaging/Pressure/CaImaging_pressure_Platynereis/2014-12-04/041214_GC6s_pressure_72hpf_LB08_nopressureprior.czi</t>
  </si>
  <si>
    <t>/ebio/ag-jekely/share/Luis/Ca_Imaging/Pressure/CaImaging_pressure_Platynereis/2014-12-04/041214_GC6s_pressure_72hpf_LB09_0.8_1_airflowopen.czi</t>
  </si>
  <si>
    <t>/ebio/ag-jekely/share/Luis/Ca_Imaging/Pressure/CaImaging_pressure_Platynereis/2014-12-04/041214_GC6s_pressure_72hpf_LB09_nopressureprior.czi</t>
  </si>
  <si>
    <t>/ebio/ag-jekely/share/Luis/Ca_Imaging/Pressure/CaImaging_pressure_Platynereis/2014-12-05/051214_GC6s_pressure_lessthan96hpf_LB01_nopressureposterior1.czi</t>
  </si>
  <si>
    <t>&lt;96hp</t>
  </si>
  <si>
    <t>/ebio/ag-jekely/share/Luis/Ca_Imaging/Pressure/CaImaging_pressure_Platynereis/2014-12-05/051214_GC6s_pressure_lessthan96hpf_LB01_nopressureprior.czi</t>
  </si>
  <si>
    <t>/ebio/ag-jekely/share/Luis/Ca_Imaging/Pressure/CaImaging_pressure_Platynereis/2014-12-05/051214_GC6s_pressure_lessthan96hpf_LB02_0.8_1_airflowopen.czi</t>
  </si>
  <si>
    <t>/ebio/ag-jekely/share/Luis/Ca_Imaging/Pressure/CaImaging_pressure_Platynereis/2014-12-05/051214_GC6s_pressure_lessthan96hpf_LB02_0.8_2_airflowopen.czi</t>
  </si>
  <si>
    <t>/ebio/ag-jekely/share/Luis/Ca_Imaging/Pressure/CaImaging_pressure_Platynereis/2014-12-05/051214_GC6s_pressure_lessthan96hpf_LB02_nopressureposterior1.czi</t>
  </si>
  <si>
    <t>/ebio/ag-jekely/share/Luis/Ca_Imaging/Pressure/CaImaging_pressure_Platynereis/2014-12-05/051214_GC6s_pressure_lessthan96hpf_LB02_nopressureprior.czi</t>
  </si>
  <si>
    <t>/ebio/ag-jekely/share/Luis/Ca_Imaging/Pressure/CaImaging_pressure_Platynereis/2014-12-05/051214_GC6s_pressure_lessthan96hpf_LB03_10x_0.8_1_airflowopen.czi</t>
  </si>
  <si>
    <t>/ebio/ag-jekely/share/Luis/Ca_Imaging/Pressure/CaImaging_pressure_Platynereis/2014-12-05/051214_GC6s_pressure_lessthan96hpf_LB03_10x_nopressureprior.czi</t>
  </si>
  <si>
    <t>/ebio/ag-jekely/share/Luis/Ca_Imaging/Pressure/CaImaging_pressure_Platynereis/2014-12-05/051214_GC6s_pressure_lessthan96hpf_LB04_0.8_1_airflowopen.czi</t>
  </si>
  <si>
    <t>serotonergic trunk cell active?</t>
  </si>
  <si>
    <t>/ebio/ag-jekely/share/Luis/Ca_Imaging/Pressure/CaImaging_pressure_Platynereis/2014-12-05/051214_GC6s_pressure_lessthan96hpf_LB04_nopressureprior.czi</t>
  </si>
  <si>
    <t>/ebio/ag-jekely/share/Luis/Ca_Imaging/Pressure/CaImaging_pressure_Platynereis/2014-12-05/051214_GC6s_pressure_lessthan96hpf_LB05_0.8_1_airflowopen.czi</t>
  </si>
  <si>
    <t>some interesting spikes</t>
  </si>
  <si>
    <t>/ebio/ag-jekely/share/Luis/Ca_Imaging/Pressure/CaImaging_pressure_Platynereis/2014-12-05/051214_GC6s_pressure_lessthan96hpf_LB05_nopressureprior.czi</t>
  </si>
  <si>
    <t>/ebio/ag-jekely/share/Luis/Ca_Imaging/Pressure/CaImaging_pressure_Platynereis/2014-12-05/051214_GC6s_pressure_lessthan96hpf_LB010.8_1_airflowopen.czi</t>
  </si>
  <si>
    <t>/ebio/ag-jekely/share/Luis/Ca_Imaging/Pressure/CaImaging_pressure_Platynereis/2014-12-05/051214_GC6s_pressure_lessthan96hpf_LB010.8_2_airflowopen.czi</t>
  </si>
  <si>
    <t>/ebio/ag-jekely/share/Luis/Ca_Imaging/Pressure/Platynereis_pressure/48hpf/2014-12-10/101214_GC6s_pressure_48hpf_LB01_0.8_1_airflowopen.czi</t>
  </si>
  <si>
    <t>/ebio/ag-jekely/share/Luis/Ca_Imaging/Pressure/Platynereis_pressure/48hpf/2014-12-10/101214_GC6s_pressure_48hpf_LB01_0.8_2_airflowopen.czi</t>
  </si>
  <si>
    <t>analysis_dynamics cPRC activ</t>
  </si>
  <si>
    <t>No</t>
  </si>
  <si>
    <t>17-57</t>
  </si>
  <si>
    <t>/ebio/ag-jekely/share/Luis/Ca_Imaging/Pressure/Platynereis_pressure/48hpf/2014-12-10/101214_GC6s_pressure_48hpf_LB01_0.8_3_airflowopen.czi</t>
  </si>
  <si>
    <t>/ebio/ag-jekely/share/Luis/Ca_Imaging/Pressure/Platynereis_pressure/48hpf/2014-12-10/101214_GC6s_pressure_48hpf_LB01_0.8_4_airflowopen-zoom.czi</t>
  </si>
  <si>
    <t>/ebio/ag-jekely/share/Luis/Ca_Imaging/Pressure/Platynereis_pressure/48hpf/2014-12-10/101214_GC6s_pressure_48hpf_LB01_nopressure_posterior1.czi</t>
  </si>
  <si>
    <t>/ebio/ag-jekely/share/Luis/Ca_Imaging/Pressure/Platynereis_pressure/48hpf/2014-12-10/101214_GC6s_pressure_48hpf_LB01_nopressure_posterior2.czi</t>
  </si>
  <si>
    <t>/ebio/ag-jekely/share/Luis/Ca_Imaging/Pressure/Platynereis_pressure/48hpf/2014-12-10/101214_GC6s_pressure_48hpf_LB01_nopressure_posterior3.czi</t>
  </si>
  <si>
    <t>/ebio/ag-jekely/share/Luis/Ca_Imaging/Pressure/Platynereis_pressure/48hpf/2014-12-10/101214_GC6s_pressure_48hpf_LB01_nopressureprior.czi</t>
  </si>
  <si>
    <t>/ebio/ag-jekely/share/Luis/Ca_Imaging/Pressure/Platynereis_pressure/48hpf/2014-12-10/101214_GC6s_pressure_48hpf_LB02_0.8_2_airflowopen_no1pressrecorded.czi</t>
  </si>
  <si>
    <t>/ebio/ag-jekely/share/Luis/Ca_Imaging/Pressure/Platynereis_pressure/48hpf/2014-12-10/101214_GC6s_pressure_48hpf_LB02_0.8_3_airflowopen.czi</t>
  </si>
  <si>
    <t>/ebio/ag-jekely/share/Luis/Ca_Imaging/Pressure/Platynereis_pressure/48hpf/2014-12-10/101214_GC6s_pressure_48hpf_LB02_0.8_4_airflowopen.czi</t>
  </si>
  <si>
    <t>/ebio/ag-jekely/share/Luis/Ca_Imaging/Pressure/Platynereis_pressure/48hpf/2014-12-10/101214_GC6s_pressure_48hpf_LB02_0.8_5_airflowopen.czi</t>
  </si>
  <si>
    <t>NO</t>
  </si>
  <si>
    <t>22-108</t>
  </si>
  <si>
    <t>/ebio/ag-jekely/share/Luis/Ca_Imaging/Pressure/Platynereis_pressure/48hpf/2014-12-10/101214_GC6s_pressure_48hpf_LB02_0.8_6_airflowopen-zoom.czi</t>
  </si>
  <si>
    <t>yes,calcium in cilia</t>
  </si>
  <si>
    <t>34-312</t>
  </si>
  <si>
    <t>/ebio/ag-jekely/share/Luis/Ca_Imaging/Pressure/Platynereis_pressure/48hpf/2014-12-10/101214_GC6s_pressure_48hpf_LB02_nopressure_posterior1_nopriorrecorded.czi</t>
  </si>
  <si>
    <t>/ebio/ag-jekely/share/Luis/Ca_Imaging/Pressure/Platynereis_pressure/48hpf/2014-12-10/101214_GC6s_pressure_48hpf_LB02_nopressure_posterior3.czi</t>
  </si>
  <si>
    <t>/ebio/ag-jekely/share/Luis/Ca_Imaging/Pressure/Platynereis_pressure/48hpf/2014-12-10/101214_GC6s_pressure_48hpf_LB02_nopressure_posterior4.czi</t>
  </si>
  <si>
    <t>/ebio/ag-jekely/share/Luis/Ca_Imaging/Pressure/Platynereis_pressure/48hpf/2014-12-10/101214_GC6s_pressure_48hpf_LB02_nopressure_posterior5.czi</t>
  </si>
  <si>
    <t>/ebio/ag-jekely/share/Luis/Ca_Imaging/Pressure/Platynereis_pressure/48hpf/2014-12-14/141214_48hp;f_GC6s_pressure_48hpf_LB01_nopressureprior.czi</t>
  </si>
  <si>
    <t>/ebio/ag-jekely/share/Luis/Ca_Imaging/Pressure/Platynereis_pressure/48hpf/2014-12-14/141214_48hp;f_GC6s_pressure_48hpf_LB02_nopressureprior.czi</t>
  </si>
  <si>
    <t>/ebio/ag-jekely/share/Luis/Ca_Imaging/Pressure/Platynereis_pressure/48hpf/2014-12-14/141214_48hp;f_GC6s_pressure_48hpf_LB03_nopressureprior.czi</t>
  </si>
  <si>
    <t>/ebio/ag-jekely/share/Luis/Ca_Imaging/Pressure/Platynereis_pressure/48hpf/2014-12-14/141214_GC6s_pressure_48hpf_LB01_0.8bar_pressure_airflowopen_1.czi</t>
  </si>
  <si>
    <t>/ebio/ag-jekely/share/Luis/Ca_Imaging/Pressure/Platynereis_pressure/48hpf/2014-12-14/141214_GC6s_pressure_48hpf_LB01_0.8bar_pressure_airflowopen_2.czi</t>
  </si>
  <si>
    <t>/ebio/ag-jekely/share/Luis/Ca_Imaging/Pressure/Platynereis_pressure/48hpf/2014-12-14/141214_GC6s_pressure_48hpf_LB01_nopressure_posterior_1.czi</t>
  </si>
  <si>
    <t>/ebio/ag-jekely/share/Luis/Ca_Imaging/Pressure/Platynereis_pressure/48hpf/2014-12-14/141214_GC6s_pressure_48hpf_LB02_0.8bar_pressure_airflowopen_1.czi</t>
  </si>
  <si>
    <t>/ebio/ag-jekely/share/Luis/Ca_Imaging/Pressure/Platynereis_pressure/48hpf/2014-12-14/141214_GC6s_pressure_48hpf_LB02_0.8bar_pressure_airflowopen_2.czi</t>
  </si>
  <si>
    <t>/ebio/ag-jekely/share/Luis/Ca_Imaging/Pressure/Platynereis_pressure/48hpf/2014-12-14/141214_GC6s_pressure_48hpf_LB03_0.8bar_pressure_airflowopen_1.czi</t>
  </si>
  <si>
    <t>/ebio/ag-jekely/share/Luis/Ca_Imaging/Pressure/Platynereis_pressure/48hpf/2014-12-14/141214_GC6s_pressure_48hpf_LB03_0.8bar_pressure_airflowopen_2.czi</t>
  </si>
  <si>
    <t>/ebio/ag-jekely/share/Luis/Ca_Imaging/Pressure/CaImaging_pressure_Platynereis/2014-12-15/151214_72hp;f_GC6s_pressure_LB01_nopressure_posterior_1.czi</t>
  </si>
  <si>
    <t>/ebio/ag-jekely/share/Luis/Ca_Imaging/Pressure/CaImaging_pressure_Platynereis/2014-12-15/151214_72hp;f_GC6s_pressure_LB01_nopressure_posterior_2.czi</t>
  </si>
  <si>
    <t>/ebio/ag-jekely/share/Luis/Ca_Imaging/Pressure/CaImaging_pressure_Platynereis/2014-12-15/151214_72hp;f_GC6s_pressure_LB01_nopressure_posterior_3.czi</t>
  </si>
  <si>
    <t>/ebio/ag-jekely/share/Luis/Ca_Imaging/Pressure/CaImaging_pressure_Platynereis/2014-12-15/151214_72hp;f_GC6s_pressure_LB01_nopressureprior.czi</t>
  </si>
  <si>
    <t>/ebio/ag-jekely/share/Luis/Ca_Imaging/Pressure/CaImaging_pressure_Platynereis/2014-12-15/151214_GC6s_pressure_72hpf_LB01_0.8bar_pressure_airflowopen_1.czi</t>
  </si>
  <si>
    <t>/ebio/ag-jekely/share/Luis/Ca_Imaging/Pressure/CaImaging_pressure_Platynereis/2014-12-15/151214_GC6s_pressure_72hpf_LB01_0.8bar_pressure_airflowopen_2.czi</t>
  </si>
  <si>
    <t>/ebio/ag-jekely/share/Luis/Ca_Imaging/Pressure/CaImaging_pressure_Platynereis/2014-12-15/151214_GC6s_pressure_72hpf_LB01_0.8bar_pressure_airflowopen_3.czi</t>
  </si>
  <si>
    <t>/ebio/ag-jekely/share/Luis/Ca_Imaging/Pressure/Platynereis_pressure/48hpf/2015-01-09/090115_GC6s_pressure_48hpf_LB01_0.8bar_airflowopen_1.czi</t>
  </si>
  <si>
    <t>/ebio/ag-jekely/share/Luis/Ca_Imaging/Pressure/Platynereis_pressure/48hpf/2015-01-09/090115_GC6s_pressure_48hpf_LB01_0.8bar_airflowopen_2.czi</t>
  </si>
  <si>
    <t>/ebio/ag-jekely/share/Luis/Ca_Imaging/Pressure/Platynereis_pressure/48hpf/2015-01-09/090115_GC6s_pressure_48hpf_LB01_nopressureposterior1.czi</t>
  </si>
  <si>
    <t>/ebio/ag-jekely/share/Luis/Ca_Imaging/Pressure/Platynereis_pressure/48hpf/2015-01-09/090115_GC6s_pressure_48hpf_LB01_nopressureprior.czi</t>
  </si>
  <si>
    <t>/ebio/ag-jekely/share/Luis/Ca_Imaging/Pressure/Platynereis_pressure/48hpf/2015-01-09/090115_GC6s_pressure_48hpf_LB02_0.8bar_airflowopen_3_noairflow1and2.czi</t>
  </si>
  <si>
    <t>/ebio/ag-jekely/share/Luis/Ca_Imaging/Pressure/Platynereis_pressure/48hpf/2015-01-09/090115_GC6s_pressure_48hpf_LB02_0.8bar_airflowopen_4.czi</t>
  </si>
  <si>
    <t>/ebio/ag-jekely/share/Luis/Ca_Imaging/Pressure/Platynereis_pressure/48hpf/2015-01-09/090115_GC6s_pressure_48hpf_LB02_0.8bar_airflowopen_5.czi</t>
  </si>
  <si>
    <t>30-62</t>
  </si>
  <si>
    <t>/ebio/ag-jekely/share/Luis/Ca_Imaging/Pressure/Platynereis_pressure/48hpf/2015-01-09/090115_GC6s_pressure_48hpf_LB02_nopressureposterior3_nopriornoposterior1.czi</t>
  </si>
  <si>
    <t>/ebio/ag-jekely/share/Luis/Ca_Imaging/Pressure/Platynereis_pressure/48hpf/2015-01-09/090115_GC6s_pressure_48hpf_LB02_nopressureposterior4.czi</t>
  </si>
  <si>
    <t>/ebio/ag-jekely/share/Luis/Ca_Imaging/Pressure/Platynereis_pressure/48hpf/2015-01-09/090115_GC6s_pressure_48hpf_LB02_nopressureposterior5_fullscan.czi</t>
  </si>
  <si>
    <t>/ebio/ag-jekely/share/Luis/Ca_Imaging/Pressure/Platynereis_pressure/48hpf/2015-01-09/090115_GC6s_pressure_48hpf_LB03_0.8bar_airflowopen_1.czi</t>
  </si>
  <si>
    <t>/ebio/ag-jekely/share/Luis/Ca_Imaging/Pressure/Platynereis_pressure/48hpf/2015-01-09/090115_GC6s_pressure_48hpf_LB03_0.8bar_airflowopen_2.czi</t>
  </si>
  <si>
    <t>/ebio/ag-jekely/share/Luis/Ca_Imaging/Pressure/Platynereis_pressure/48hpf/2015-01-09/090115_GC6s_pressure_48hpf_LB03_0.8bar_airflowopen_3.czi</t>
  </si>
  <si>
    <t>17-43</t>
  </si>
  <si>
    <t>/ebio/ag-jekely/share/Luis/Ca_Imaging/Pressure/Platynereis_pressure/48hpf/2015-01-09/090115_GC6s_pressure_48hpf_LB03_0.8bar_airflowopen_4.czi</t>
  </si>
  <si>
    <t>NO analysis_dynamics cPRC activ, the change in fluorescence is due to change in plane</t>
  </si>
  <si>
    <t>23-109</t>
  </si>
  <si>
    <t>/ebio/ag-jekely/share/Luis/Ca_Imaging/Pressure/Platynereis_pressure/48hpf/2015-01-09/090115_GC6s_pressure_48hpf_LB03_nopressureposterior1.czi</t>
  </si>
  <si>
    <t>/ebio/ag-jekely/share/Luis/Ca_Imaging/Pressure/Platynereis_pressure/48hpf/2015-01-09/090115_GC6s_pressure_48hpf_LB03_nopressureposterior2.czi</t>
  </si>
  <si>
    <t>/ebio/ag-jekely/share/Luis/Ca_Imaging/Pressure/Platynereis_pressure/48hpf/2015-01-09/090115_GC6s_pressure_48hpf_LB03_nopressureposterior3.czi</t>
  </si>
  <si>
    <t>/ebio/ag-jekely/share/Luis/Ca_Imaging/Pressure/Platynereis_pressure/48hpf/2015-01-09/090115_GC6s_pressure_48hpf_LB03_nopressureprior.czi</t>
  </si>
  <si>
    <t>/ebio/ag-jekely/share/Luis/Ca_Imaging/Pressure/CaImaging_pressure_Platynereis/2015-01-31/310115_GC6s_48hpf_LB01_0.8bar_airflowopen_1.czi</t>
  </si>
  <si>
    <t>/ebio/ag-jekely/share/Luis/Ca_Imaging/Pressure/CaImaging_pressure_Platynereis/2015-01-31/310115_GC6s_48hpf_LB01_nopressureposterior_1.czi</t>
  </si>
  <si>
    <t>/ebio/ag-jekely/share/Luis/Ca_Imaging/Pressure/CaImaging_pressure_Platynereis/2015-01-31/310115_GC6s_48hpf_LB01_nopressureprior.czi</t>
  </si>
  <si>
    <t>/ebio/ag-jekely/share/Luis/Ca_Imaging/Pressure/CaImaging_pressure_Platynereis/2015-01-31/310115_GC6s_48hpf_LB02_0.8bar_airflowopen_1.czi</t>
  </si>
  <si>
    <t>/ebio/ag-jekely/share/Luis/Ca_Imaging/Pressure/CaImaging_pressure_Platynereis/2015-01-31/310115_GC6s_48hpf_LB02_nopressureprior.czi</t>
  </si>
  <si>
    <t>/ebio/ag-jekely/share/Luis/Ca_Imaging/Pressure/CaImaging_pressure_Platynereis/2015-01-31/310115_GC6s_48hpf_LB03_0.8bar_airflowopen_1.czi</t>
  </si>
  <si>
    <t>serotonergic trunk comparison</t>
  </si>
  <si>
    <t>/ebio/ag-jekely/share/Luis/Ca_Imaging/Pressure/CaImaging_pressure_Platynereis/2015-01-31/310115_GC6s_48hpf_LB03_0.8bar_airflowopen_2.czi</t>
  </si>
  <si>
    <t>/ebio/ag-jekely/share/Luis/Ca_Imaging/Pressure/CaImaging_pressure_Platynereis/2015-01-31/310115_GC6s_48hpf_LB03_0.8bar_airflowopen_3.czi</t>
  </si>
  <si>
    <t>/ebio/ag-jekely/share/Luis/Ca_Imaging/Pressure/CaImaging_pressure_Platynereis/2015-01-31/310115_GC6s_48hpf_LB03_nopressureposterior_1.czi</t>
  </si>
  <si>
    <t>/ebio/ag-jekely/share/Luis/Ca_Imaging/Pressure/CaImaging_pressure_Platynereis/2015-01-31/310115_GC6s_48hpf_LB03_nopressureposterior_2.czi</t>
  </si>
  <si>
    <t>/ebio/ag-jekely/share/Luis/Ca_Imaging/Pressure/CaImaging_pressure_Platynereis/2015-01-31/310115_GC6s_48hpf_LB03_nopressureposterior_3.czi</t>
  </si>
  <si>
    <t>/ebio/ag-jekely/share/Luis/Ca_Imaging/Pressure/CaImaging_pressure_Platynereis/2015-01-31/310115_GC6s_48hpf_LB03_nopressureprior.czi</t>
  </si>
  <si>
    <t>/ebio/ag-jekely/share/Luis/Ca_Imaging/Pressure/CaImaging_pressure_Platynereis/2015-01-31/310115_GC6s_48hpf_LB04_0.8bar_airflowopen_1.czi</t>
  </si>
  <si>
    <t>24-74</t>
  </si>
  <si>
    <t>/ebio/ag-jekely/share/Luis/Ca_Imaging/Pressure/CaImaging_pressure_Platynereis/2015-01-31/310115_GC6s_48hpf_LB04_0.8bar_airflowopen_2.czi</t>
  </si>
  <si>
    <t>/ebio/ag-jekely/share/Luis/Ca_Imaging/Pressure/CaImaging_pressure_Platynereis/2015-01-31/310115_GC6s_48hpf_LB04_0.8bar_airflowopen_3_pressureincreasedandthenzstack.czi</t>
  </si>
  <si>
    <t>/ebio/ag-jekely/share/Luis/Ca_Imaging/Pressure/CaImaging_pressure_Platynereis/2015-01-31/310115_GC6s_48hpf_LB04_nopressureposterior_1.czi</t>
  </si>
  <si>
    <t>/ebio/ag-jekely/share/Luis/Ca_Imaging/Pressure/CaImaging_pressure_Platynereis/2015-01-31/310115_GC6s_48hpf_LB04_nopressureposterior_2.czi</t>
  </si>
  <si>
    <t>/ebio/ag-jekely/share/Luis/Ca_Imaging/Pressure/CaImaging_pressure_Platynereis/2015-01-31/310115_GC6s_48hpf_LB04_nopressureprior.czi</t>
  </si>
  <si>
    <t>/ebio/ag-jekely/share/Luis/Ca_Imaging/Pressure/CaImaging_pressure_Platynereis/2015-02-01/010215_GC6s_72hpf_LB01_0.8bar_airflowopen_1.czi</t>
  </si>
  <si>
    <t>/ebio/ag-jekely/share/Luis/Ca_Imaging/Pressure/CaImaging_pressure_Platynereis/2015-02-01/010215_GC6s_72hpf_LB01_nopressureprior.czi</t>
  </si>
  <si>
    <t>/ebio/ag-jekely/share/Luis/Ca_Imaging/Pressure/CaImaging_pressure_Platynereis/2015-02-01/010215_GC6s_72hpf_LB02_0.8bar_airflowopen_1.czi</t>
  </si>
  <si>
    <t>/ebio/ag-jekely/share/Luis/Ca_Imaging/Pressure/CaImaging_pressure_Platynereis/2015-02-01/010215_GC6s_72hpf_LB02_0.8bar_airflowopen_2.czi</t>
  </si>
  <si>
    <t>/ebio/ag-jekely/share/Luis/Ca_Imaging/Pressure/CaImaging_pressure_Platynereis/2015-02-01/010215_GC6s_72hpf_LB02_nopressureposterior_1.czi</t>
  </si>
  <si>
    <t>/ebio/ag-jekely/share/Luis/Ca_Imaging/Pressure/CaImaging_pressure_Platynereis/2015-02-01/010215_GC6s_72hpf_LB02_nopressureprior.czi</t>
  </si>
  <si>
    <t>/ebio/ag-jekely/share/Luis/Ca_Imaging/Pressure/CaImaging_pressure_Platynereis/2015-02-01/010215_GC6s_72hpf_LB03_0.8bar_airflowclosed_4.czi</t>
  </si>
  <si>
    <t>/ebio/ag-jekely/share/Luis/Ca_Imaging/Pressure/CaImaging_pressure_Platynereis/2015-02-01/010215_GC6s_72hpf_LB03_0.8bar_airflowopen_1.czi</t>
  </si>
  <si>
    <t>/ebio/ag-jekely/share/Luis/Ca_Imaging/Pressure/CaImaging_pressure_Platynereis/2015-02-01/010215_GC6s_72hpf_LB03_0.8bar_airflowopen_1zstack.czi</t>
  </si>
  <si>
    <t>/ebio/ag-jekely/share/Luis/Ca_Imaging/Pressure/CaImaging_pressure_Platynereis/2015-02-01/010215_GC6s_72hpf_LB03_0.8bar_airflowopen_2.czi</t>
  </si>
  <si>
    <t>/ebio/ag-jekely/share/Luis/Ca_Imaging/Pressure/CaImaging_pressure_Platynereis/2015-02-01/010215_GC6s_72hpf_LB03_0.8bar_airflowopen_3.czi</t>
  </si>
  <si>
    <t>/ebio/ag-jekely/share/Luis/Ca_Imaging/Pressure/CaImaging_pressure_Platynereis/2015-02-01/010215_GC6s_72hpf_LB03_0.8bar_airflowopen_5.czi</t>
  </si>
  <si>
    <t>/ebio/ag-jekely/share/Luis/Ca_Imaging/Pressure/CaImaging_pressure_Platynereis/2015-02-01/010215_GC6s_72hpf_LB03_nopressureposterior_1.czi</t>
  </si>
  <si>
    <t>/ebio/ag-jekely/share/Luis/Ca_Imaging/Pressure/CaImaging_pressure_Platynereis/2015-02-01/010215_GC6s_72hpf_LB03_nopressureposterior_2.czi</t>
  </si>
  <si>
    <t>/ebio/ag-jekely/share/Luis/Ca_Imaging/Pressure/CaImaging_pressure_Platynereis/2015-02-01/010215_GC6s_72hpf_LB03_nopressureposterior_3snap.czi</t>
  </si>
  <si>
    <t>1P confocal</t>
  </si>
  <si>
    <t>/ebio/ag-jekely/share/Luis/Ca_Imaging/Pressure/CaImaging_pressure_Platynereis/2015-02-01/010215_GC6s_72hpf_LB03_nopressureprior.czi</t>
  </si>
  <si>
    <t>/ebio/ag-jekely/share/Luis/Ca_Imaging/Pressure/CaImaging_pressure_Platynereis/2015-02-13-2P/130215_2P-GC6s_pressure_55hpf_LB01_DIC.czi</t>
  </si>
  <si>
    <t>/ebio/ag-jekely/share/Luis/Ca_Imaging/Pressure/CaImaging_pressure_Platynereis/2015-02-13-2P/130215_2P-GC6s_pressure_55hpf_LB02_0.8bar_airflowopen_1.czi</t>
  </si>
  <si>
    <t>/ebio/ag-jekely/share/Luis/Ca_Imaging/Pressure/CaImaging_pressure_Platynereis/2015-02-13-2P/130215_2P-GC6s_pressure_55hpf_LB02_0.8bar_airflowopen_2.czi</t>
  </si>
  <si>
    <t>/ebio/ag-jekely/share/Luis/Ca_Imaging/Pressure/CaImaging_pressure_Platynereis/2015-02-13-2P/130215_2P-GC6s_pressure_55hpf_LB02_nopressureprior.czi</t>
  </si>
  <si>
    <t>1</t>
  </si>
  <si>
    <t>/ebio/ag-jekely/share/Luis/Ca_Imaging/Pressure/CaImaging_pressure_Platynereis/2015-04-02-2P/020415_2P-GC6s_pressure_72hpf_LB01_08bar_airflowopen.czi</t>
  </si>
  <si>
    <t>/ebio/ag-jekely/share/Luis/Ca_Imaging/Pressure/CaImaging_pressure_Platynereis/2015-04-02-2P/020415_2P-GC6s_pressure_72hpf_LB01_nopressureprior.czi</t>
  </si>
  <si>
    <t>/ebio/ag-jekely/share/Luis/Ca_Imaging/Pressure/CaImaging_pressure_Platynereis/2015-04-02-2P/020415_2P-GC6s_pressure_72hpf_LB02_nopressureprior.czi</t>
  </si>
  <si>
    <t>/ebio/ag-jekely/share/Luis/Ca_Imaging/Pressure/CaImaging_pressure_Platynereis/2015-04-09/090415_GC6s_pressure_75hpf_LB01_08bar_airflowopen_1.czi</t>
  </si>
  <si>
    <t>75hpf</t>
  </si>
  <si>
    <t>/ebio/ag-jekely/share/Luis/Ca_Imaging/Pressure/CaImaging_pressure_Platynereis/2015-04-09/090415_GC6s_pressure_75hpf_LB01_08bar_airflowopen_2.czi</t>
  </si>
  <si>
    <t>/ebio/ag-jekely/share/Luis/Ca_Imaging/Pressure/CaImaging_pressure_Platynereis/2015-04-09/090415_GC6s_pressure_75hpf_LB01_08bar_airflowopen_3.czi</t>
  </si>
  <si>
    <t>/ebio/ag-jekely/share/Luis/Ca_Imaging/Pressure/CaImaging_pressure_Platynereis/2015-04-09/090415_GC6s_pressure_75hpf_LB01_nopressurepost_1.czi</t>
  </si>
  <si>
    <t>/ebio/ag-jekely/share/Luis/Ca_Imaging/Pressure/CaImaging_pressure_Platynereis/2015-04-09/090415_GC6s_pressure_75hpf_LB01_nopressurepost_2.czi</t>
  </si>
  <si>
    <t>/ebio/ag-jekely/share/Luis/Ca_Imaging/Pressure/CaImaging_pressure_Platynereis/2015-04-09/090415_GC6s_pressure_75hpf_LB01_nopressureprior.czi</t>
  </si>
  <si>
    <t>/ebio/ag-jekely/share/Luis/Ca_Imaging/Pressure/CaImaging_pressure_Platynereis/2015-05-08/080515_GC6s_pressure_84hpf_LB01_nopressureprior.czi</t>
  </si>
  <si>
    <t>84hpf</t>
  </si>
  <si>
    <t>/ebio/ag-jekely/share/Luis/Ca_Imaging/Pressure/CaImaging_pressure_Platynereis/2015-05-08/080515_GC6s_pressure_84hpf_LB01_pressure_0.8barairopen.czi</t>
  </si>
  <si>
    <t>/ebio/ag-jekely/share/Luis/Ca_Imaging/Pressure/CaImaging_pressure_Platynereis/2015-05-08/080515_GC6s_pressure_84hpf_LB01_presurepost01_withlonginadvertentpriorexposurenotrecorded.czi</t>
  </si>
  <si>
    <t>/ebio/ag-jekely/share/Luis/Ca_Imaging/Pressure/CaImaging_pressure_Platynereis/2015-05-08/080515_GC6s_pressure_84hpf_LB02_pressure_0.8barairopen_cellturnoffsoonafterpressureincrease.czi</t>
  </si>
  <si>
    <t>/ebio/ag-jekely/share/Luis/Ca_Imaging/Pressure/CaImaging_pressure_Platynereis/2015-06-19/190615_GC6s_presure_81hpf_LB01_08bar_airopen_1.czi</t>
  </si>
  <si>
    <t>81hpf</t>
  </si>
  <si>
    <t>/ebio/ag-jekely/share/Luis/Ca_Imaging/Pressure/CaImaging_pressure_Platynereis/2015-06-19/190615_GC6s_presure_81hpf_LB01_08bar_airopen_2.czi</t>
  </si>
  <si>
    <t>/ebio/ag-jekely/share/Luis/Ca_Imaging/Pressure/CaImaging_pressure_Platynereis/2015-06-19/190615_GC6s_presure_81hpf_LB01_08bar_airopen_3.czi</t>
  </si>
  <si>
    <t>/ebio/ag-jekely/share/Luis/Ca_Imaging/Pressure/CaImaging_pressure_Platynereis/2015-06-19/190615_GC6s_presure_81hpf_LB01_nopressurepost_1.czi</t>
  </si>
  <si>
    <t>/ebio/ag-jekely/share/Luis/Ca_Imaging/Pressure/CaImaging_pressure_Platynereis/2015-06-19/190615_GC6s_presure_81hpf_LB01_nopressurepost_2.czi</t>
  </si>
  <si>
    <t>/ebio/ag-jekely/share/Luis/Ca_Imaging/Pressure/CaImaging_pressure_Platynereis/2015-06-19/190615_GC6s_presure_81hpf_LB01_nopressureprior.czi</t>
  </si>
  <si>
    <t>/ebio/ag-jekely/share/Luis/Ca_Imaging/Pressure/CaImaging_pressure_Platynereis/2015-06-19/190615_GC6s_presure_81hpf_LB02_08bar_airopen_2.czi</t>
  </si>
  <si>
    <t>very weak signal</t>
  </si>
  <si>
    <t>/ebio/ag-jekely/share/Luis/Ca_Imaging/Pressure/CaImaging_pressure_Platynereis/2015-06-19/190615_GC6s_presure_81hpf_LB02_08bar_airopen_2b.czi</t>
  </si>
  <si>
    <t>/ebio/ag-jekely/share/Luis/Ca_Imaging/Pressure/CaImaging_pressure_Platynereis/2015-06-19/190615_GC6s_presure_81hpf_LB02_08bar_airopen_3.czi</t>
  </si>
  <si>
    <t>/ebio/ag-jekely/share/Luis/Ca_Imaging/Pressure/CaImaging_pressure_Platynereis/2015-06-19/190615_GC6s_presure_81hpf_LB02_nopressurepost_1_firstrisenotrecorded.czi</t>
  </si>
  <si>
    <t>/ebio/ag-jekely/share/Luis/Ca_Imaging/Pressure/CaImaging_pressure_Platynereis/2015-06-19/190615_GC6s_presure_81hpf_LB02_nopressurepost_2.czi</t>
  </si>
  <si>
    <t>/ebio/ag-jekely/share/Luis/Ca_Imaging/Pressure/CaImaging_pressure_Platynereis/2015-09-02/020915_GC6spress_48hpf_LB01_Tseries_1_cPRactiv.czi</t>
  </si>
  <si>
    <t>/ebio/ag-jekely/share/Luis/Ca_Imaging/Pressure/CaImaging_pressure_Platynereis/2015-09-02/020915_GC6spress_48hpf_LB01_Tseries_2_cPRactiv.czi</t>
  </si>
  <si>
    <t>/ebio/ag-jekely/share/Luis/Ca_Imaging/Pressure/CaImaging_pressure_Platynereis/2015-09-02/020915_GC6spress_48hpf_LB01_Tseries_3_cPRactiv.czi</t>
  </si>
  <si>
    <t>/ebio/ag-jekely/share/Luis/Ca_Imaging/Pressure/CaImaging_pressure_Platynereis/2015-10-09/091015_GC6s_48hpf_LB01_NoPressure_UV.oib</t>
  </si>
  <si>
    <t>/ebio/ag-jekely/share/Luis/Ca_Imaging/Pressure/CaImaging_pressure_Platynereis/2015-10-09/091015_GC6s_48hpf_LB02_NoPressure_405nm0c5-30s.oib</t>
  </si>
  <si>
    <t>/ebio/ag-jekely/share/Luis/Ca_Imaging/Pressure/CaImaging_pressure_Platynereis/2015-10-09/091015_GC6s_48hpf_LB02_NoPressure_405nm0c5-30s_488nm-5-30s.oib</t>
  </si>
  <si>
    <t>activation cPRC,need to be quantified, too much change focus</t>
  </si>
  <si>
    <t>/ebio/ag-jekely/share/Luis/Ca_Imaging/Pressure/CaImaging_pressure_Platynereis/2015-10-09/091015_GC6s_48hpf_LB02_NoPressure_488nm-5-30s.oib</t>
  </si>
  <si>
    <t>/ebio/ag-jekely/share/Luis/Ca_Imaging/Pressure/CaImaging_pressure_Platynereis/2015-10-09/091015_GC6s_48hpf_LB02_NoPressure_post2_488nm-5-30s_405nm0c530s.oib</t>
  </si>
  <si>
    <t>/ebio/ag-jekely/share/Luis/Ca_Imaging/Pressure/CaImaging_pressure_Platynereis/2015-10-09/091015_GC6s_48hpf_LB02_NoPressure_post2_488nm-5-30s_405nm1prc_30s.oib</t>
  </si>
  <si>
    <t>/ebio/ag-jekely/share/Luis/Ca_Imaging/Pressure/CaImaging_pressure_Platynereis/2015-10-09/091015_GC6s_48hpf_LB02_NoPressure_post2_488nm-5-30s_405nm1prc_30s_2.oib</t>
  </si>
  <si>
    <t>/ebio/ag-jekely/share/Luis/Ca_Imaging/Pressure/CaImaging_pressure_Platynereis/UVexp/72hpf/2015-10-10/101015_GC6s_72hpf_LB01_0c8bar_1.oib</t>
  </si>
  <si>
    <t>comparing levels to posterior,weak signal</t>
  </si>
  <si>
    <t>/ebio/ag-jekely/share/Luis/Ca_Imaging/Pressure/CaImaging_pressure_Platynereis/UVexp/72hpf/2015-10-10/101015_GC6s_72hpf_LB01_0c8bar_2.oib</t>
  </si>
  <si>
    <t>/ebio/ag-jekely/share/Luis/Ca_Imaging/Pressure/CaImaging_pressure_Platynereis/UVexp/72hpf/2015-10-10/101015_GC6s_72hpf_LB01_nopressure_post2_UV405nm1pc30s.oib</t>
  </si>
  <si>
    <t>/ebio/ag-jekely/share/Luis/Ca_Imaging/Pressure/CaImaging_pressure_Platynereis/UVexp/72hpf/2015-10-10/101015_GC6s_72hpf_LB01_nopressure_post_1.oib</t>
  </si>
  <si>
    <t>/ebio/ag-jekely/share/Luis/Ca_Imaging/Pressure/CaImaging_pressure_Platynereis/UVexp/72hpf/2015-10-10/101015_GC6s_72hpf_LB01_NoPressure_prior.oib</t>
  </si>
  <si>
    <t>/ebio/ag-jekely/share/Luis/Ca_Imaging/Pressure/CaImaging_pressure_Platynereis/2015-10-11/72hpf_nop.czi</t>
  </si>
  <si>
    <t>/ebio/ag-jekely/share/Luis/Ca_Imaging/Pressure/CaImaging_pressure_Platynereis/2015-10-11/72hpf_nop2.czi</t>
  </si>
  <si>
    <t>/ebio/ag-jekely/share/Luis/Ca_Imaging/Pressure/CaImaging_pressure_Platynereis/2015-10-11/72hpf_p1.czi</t>
  </si>
  <si>
    <t>/ebio/ag-jekely/share/Luis/Ca_Imaging/Pressure/CaImaging_pressure_Platynereis/2015-10-11/72hpf_p2.czi</t>
  </si>
  <si>
    <t>/ebio/ag-jekely/share/Luis/Ca_Imaging/Pressure/CaImaging_pressure_Platynereis/2015-10-14/141015_GC6s_48hpf_Lb01_0c7b_pressureAIR_3.oib</t>
  </si>
  <si>
    <t>/ebio/ag-jekely/share/Luis/Ca_Imaging/Pressure/CaImaging_pressure_Platynereis/2015-10-14/141015_GC6s_48hpf_Lb01_Nopressure_post_3.oib</t>
  </si>
  <si>
    <t>/ebio/ag-jekely/share/Luis/Ca_Imaging/Pressure/CaImaging_pressure_Platynereis/2015-10-14/141015_GC6s_48hpf_Lb01_post2_1minprior_UV2c5pCPRl30s1x_1min_post_UV2c5p30s1x_1min_post.oib</t>
  </si>
  <si>
    <t>/ebio/ag-jekely/share/Luis/Ca_Imaging/Pressure/CaImaging_pressure_Platynereis/2015-10-14/141015_GC6s_48hpf_Lb01_post2_1minprior_UV2pCPRright30s1x_1min_post_UV2p30s1x_1min_post.oib</t>
  </si>
  <si>
    <t>/ebio/ag-jekely/share/Luis/Ca_Imaging/Pressure/CaImaging_pressure_Platynereis/2015-10-14/141015_GC6s_48hpf_Lb01_post2_UV1p10s1x_UV1p30s1x.oib</t>
  </si>
  <si>
    <t>/ebio/ag-jekely/share/Luis/Ca_Imaging/Pressure/CaImaging_pressure_Platynereis/2015-10-14/141015_GC6s_48hpf_Lb01_post3_abltrz_CPrr.oib</t>
  </si>
  <si>
    <t>/ebio/ag-jekely/share/Luis/Ca_Imaging/Pressure/CaImaging_pressure_Platynereis/2015-10-14/141015_GC6s_48hpf_Lb01_post3_abltrz_CPrr_overv.oib</t>
  </si>
  <si>
    <t>/ebio/ag-jekely/share/Luis/Ca_Imaging/Pressure/CaImaging_pressure_Platynereis/2015-10-15/151015_GC6s_72hpf_LB01_0c8b_pressureAIR_1.oib</t>
  </si>
  <si>
    <t>/ebio/ag-jekely/share/Luis/Ca_Imaging/Pressure/CaImaging_pressure_Platynereis/2015-10-15/151015_GC6s_72hpf_LB01_0c8b_pressureAIR_12.oib</t>
  </si>
  <si>
    <t>/ebio/ag-jekely/share/Luis/Ca_Imaging/Pressure/CaImaging_pressure_Platynereis/2015-10-15/151015_GC6s_72hpf_LB01_NOpressure_post_1.oib</t>
  </si>
  <si>
    <t>/ebio/ag-jekely/share/Luis/Ca_Imaging/Pressure/CaImaging_pressure_Platynereis/2015-10-15/151015_GC6s_72hpf_LB01_NOpressure_prior.oib</t>
  </si>
  <si>
    <t>/ebio/ag-jekely/share/Luis/Ca_Imaging/Pressure/CaImaging_pressure_Platynereis/2015-10-22/221015_GC6s_48hpf_LB01_nopressurepost2_104umPH_put--cPRC-l_30secprior_30sec488nm-2p-2x_30sec-interval_1minpost.oib</t>
  </si>
  <si>
    <t>Yes</t>
  </si>
  <si>
    <t>/ebio/ag-jekely/share/Luis/Ca_Imaging/Pressure/CaImaging_pressure_Platynereis/2015-10-22/221015_GC6s_48hpf_LB01_nopressurepost_257umPH_30secprior_30sec405nm-2p-2x_30sec-interval.oib</t>
  </si>
  <si>
    <t>/ebio/ag-jekely/share/Luis/Ca_Imaging/Pressure/CaImaging_pressure_Platynereis/2015-10-22/221015_GC6s_48hpf_LB01_nopressurepost_257umPH_put--cPRC-l_1minprior_30sec405nm-2p-2x_1min-interval.oib</t>
  </si>
  <si>
    <t>/ebio/ag-jekely/share/Luis/Ca_Imaging/Pressure/CaImaging_pressure_Platynereis/2015-10-22/221015_GC6s_48hpf_LB01_nopressurepost_257umPH_put--cPRC-l_30secprior_30sec405nm-2p-2x_30sec-interval.oib</t>
  </si>
  <si>
    <t>/ebio/ag-jekely/share/Luis/Ca_Imaging/Pressure/CaImaging_pressure_Platynereis/2015-10-22/221015_GC6s_48hpf_LB01_nopressurepost_257umPH_put--cPRC-r_1minprior_30sec405nm-2p-2x_1min-interval.oib</t>
  </si>
  <si>
    <t>/ebio/ag-jekely/share/Luis/Ca_Imaging/Pressure/CaImaging_pressure_Platynereis/2015-10-22/221015_GC6s_48hpf_LB02_0c78b_pressureAIR_4_TS.oib</t>
  </si>
  <si>
    <t>/ebio/ag-jekely/share/Luis/Ca_Imaging/Pressure/CaImaging_pressure_Platynereis/2015-11-03/031115_GC6s_48hpf_LB01_TS7-nopr-0c8b.oib</t>
  </si>
  <si>
    <t>nonr</t>
  </si>
  <si>
    <t>/ebio/ag-jekely/share/Luis/Ca_Imaging/Pressure/CaImaging_pressure_Platynereis/2015-11-03/031115_GC6s_48hpf_LB01_TS5-nopr-0c8b.oib</t>
  </si>
  <si>
    <t>dynamics</t>
  </si>
  <si>
    <t>/ebio/ag-jekely/share/Luis/Ca_Imaging/Pressure/CaImaging_pressure_Platynereis/2015-11-03/031115_GC6s_48hpf_LB01_TS4-NoPressControl.oib</t>
  </si>
  <si>
    <t>/ebio/ag-jekely/share/Luis/Ca_Imaging/Pressure/CaImaging_pressure_Platynereis/2015-11-03/031115_GC6s_48hpf_LB01_TS3-nopr-0c8b.oib</t>
  </si>
  <si>
    <t>/ebio/ag-jekely/share/Luis/Ca_Imaging/Pressure/CaImaging_pressure_Platynereis/2015-11-03/031115_GC6s_48hpf_LB01_TS2-nopr-0c8b.oib</t>
  </si>
  <si>
    <t>/ebio/ag-jekely/share/Luis/Ca_Imaging/Pressure/CaImaging_pressure_Platynereis/2015-11-03/031115_GC6s_48hpf_LB01_TS1-nopr-0c8b-npr.oib</t>
  </si>
  <si>
    <t>/ebio/ag-jekely/share/Luis/Ca_Imaging/Pressure/CaImaging_pressure_Platynereis/2015-11-03/031115_GC6s_48hpf_LB01_Nopressure_TS8_prior1min_UV405nm0c5p30s2x_1minpause.oib</t>
  </si>
  <si>
    <t>/ebio/ag-jekely/share/Luis/Ca_Imaging/Pressure/CaImaging_pressure_Platynereis/2015-11-03/031115_GC6s_48hpf_LB01_Nopressureprior.oib</t>
  </si>
  <si>
    <t>/ebio/ag-jekely/share/Luis/Ca_Imaging/Pressure/CaImaging_pressure_Platynereis/2015-11-03/031115_GC6s_48hpf_LB01_Nopressure_post_afterTS7.oib</t>
  </si>
  <si>
    <t>/ebio/ag-jekely/share/Luis/Ca_Imaging/Pressure/CaImaging_pressure_Platynereis/2015-11-03/031115_GC6s_48hpf_LB01_Nopressure_post_afterTS1-3.oib</t>
  </si>
  <si>
    <t>/ebio/ag-jekely/share/Luis/Ca_Imaging/Pressure/CaImaging_pressure_Platynereis/2015-11-03/031115_GC6s_48hpf_LB01_Nopressure_post_1.oib</t>
  </si>
  <si>
    <t>/ebio/ag-jekely/share/Luis/Ca_Imaging/Pressure/CaImaging_pressure_Platynereis/2015-11-03/031115_GC6s_48hpf_LB01_0c8_pressureAIR_1.oib</t>
  </si>
  <si>
    <t>cPRCs signal_num_animals</t>
  </si>
  <si>
    <t>comparison stacks</t>
  </si>
  <si>
    <t>File_name</t>
  </si>
  <si>
    <t>Start_stimulus</t>
  </si>
  <si>
    <t>Start_quantif</t>
  </si>
  <si>
    <t>Stop_quantif</t>
  </si>
  <si>
    <t>Start_quant(sec)</t>
  </si>
  <si>
    <t>/ebio/ag-jekely/share/Luis/Ca_Imaging/Pressure/CaImaging_pressure_Platynereis/2014-12-10/101214_GC6s_pressure_48hpf_LB02_0.8_5_airflowopen.czi</t>
  </si>
  <si>
    <t>/ebio/ag-jekely/share/Luis/Ca_Imaging/Pressure/CaImaging_pressure_Platynereis/2014-12-10/101214_GC6s_pressure_48hpf_LB02_0.8_6_airflowopen-zoom.czi</t>
  </si>
  <si>
    <t>Sample</t>
  </si>
  <si>
    <t>Date_batch</t>
  </si>
  <si>
    <t>Time_batches</t>
  </si>
  <si>
    <t>Genotype</t>
  </si>
  <si>
    <t>Mounting_method</t>
  </si>
  <si>
    <t>Stage (dpf)</t>
  </si>
  <si>
    <t>Comment_sample</t>
  </si>
  <si>
    <t>Illumination</t>
  </si>
  <si>
    <t>Objective</t>
  </si>
  <si>
    <t>Optovar</t>
  </si>
  <si>
    <t>Time_start_trial</t>
  </si>
  <si>
    <t>26.08.21</t>
  </si>
  <si>
    <t>260821_ETR-GC8_LB03_pressure_Trial1</t>
  </si>
  <si>
    <t>25.08.21</t>
  </si>
  <si>
    <t>25% Pluronic/fNSW</t>
  </si>
  <si>
    <t>pressure increase occurs when there is a big change in focus in the video.</t>
  </si>
  <si>
    <t>470Collibri7_LED100%</t>
  </si>
  <si>
    <t>WF</t>
  </si>
  <si>
    <t>260821_ETR-GC8_LB03_pressure_Trial2</t>
  </si>
  <si>
    <t>0.5b(analog measurment)</t>
  </si>
  <si>
    <t>not</t>
  </si>
  <si>
    <t>260821_ETR-GC8_LB03_pressure_Trial3.czi</t>
  </si>
  <si>
    <t>260821_ETR-GC8_LB04_pressure_Trial1</t>
  </si>
  <si>
    <t>25% Pluronic/fNSW, no additional fNSW added</t>
  </si>
  <si>
    <t>1x</t>
  </si>
  <si>
    <t>0.5b, and from there to 1b</t>
  </si>
  <si>
    <t>260821_ETR-GC8_LB04_pressure_Trial2</t>
  </si>
  <si>
    <t>animal looked damaged</t>
  </si>
  <si>
    <t>1.6x</t>
  </si>
  <si>
    <t>1b</t>
  </si>
  <si>
    <t>28.08.21</t>
  </si>
  <si>
    <t>260821_ETR-GC8_LB01_pressure_T001</t>
  </si>
  <si>
    <t>27.08.21</t>
  </si>
  <si>
    <t>full frame</t>
  </si>
  <si>
    <t>animal moved a lot</t>
  </si>
  <si>
    <t>0.5b</t>
  </si>
  <si>
    <t>recording stopped at 1min (mistake)</t>
  </si>
  <si>
    <t>260821_ETR-GC8_LB01_pressure_T002</t>
  </si>
  <si>
    <t>260821_ETR-GC8_LB01_pressure_T003</t>
  </si>
  <si>
    <t>280821_CaI_Ciona_E00_1</t>
  </si>
  <si>
    <t>470CoolLED</t>
  </si>
  <si>
    <t>speed of recording not matching</t>
  </si>
  <si>
    <t>280821_CaI_Ciona_M2_A1_E00_1</t>
  </si>
  <si>
    <t>280821_CaI_Ciona_M2_A1_E00_2</t>
  </si>
  <si>
    <t>280821_CaI_Ciona_M2_A2_E00_1</t>
  </si>
  <si>
    <t>280821_CaI_Ciona_M2_A2_E00_2</t>
  </si>
  <si>
    <t>280821_CaI_Ciona_M3_A1_E00_1</t>
  </si>
  <si>
    <t>29.08.21</t>
  </si>
  <si>
    <t>290821_CaI_Ciona_M1_A1_E00_1</t>
  </si>
  <si>
    <t>290821_CaI_Ciona_M1_A2_E00_1</t>
  </si>
  <si>
    <t>290821_CaI_Ciona_M2_A1_E00_1</t>
  </si>
  <si>
    <t>wormglu with plastic enclosure held by vaseline at the bottom</t>
  </si>
  <si>
    <t>animals look healthier than with pluronic. The vaseline helps holding the plastic enclosure. Avoid touching animals.</t>
  </si>
  <si>
    <t>animal doesn't seem to be expressing GC</t>
  </si>
  <si>
    <t>30.08.21</t>
  </si>
  <si>
    <t>300821_CaI_Ciona_M1_A1_E00_1</t>
  </si>
  <si>
    <t>ETR:GC_transgenicSpermXWTeggs</t>
  </si>
  <si>
    <t>23hpf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</si>
</sst>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0"/>
    <numFmt numFmtId="166" formatCode="0.0000"/>
  </numFmts>
  <fonts count="8">
    <font>
      <sz val="11"/>
      <color theme="1"/>
      <name val="Calibri"/>
      <family val="2"/>
      <scheme val="minor"/>
    </font>
    <font>
      <b/>
      <sz val="12"/>
      <color rgb="FF000000"/>
      <name val="Calibri"/>
      <family val="2"/>
      <charset val="1"/>
    </font>
    <font>
      <b/>
      <sz val="12"/>
      <color rgb="FF000000"/>
      <name val="Calibri"/>
      <family val="2"/>
    </font>
    <font>
      <b/>
      <sz val="11"/>
      <color theme="1"/>
      <name val="Calibri"/>
      <family val="2"/>
      <scheme val="minor"/>
    </font>
    <font>
      <sz val="12"/>
      <color rgb="FF000000"/>
      <name val="Calibri"/>
      <family val="2"/>
      <charset val="1"/>
    </font>
    <font>
      <sz val="11"/>
      <color rgb="FFFF0000"/>
      <name val="Calibri"/>
      <family val="2"/>
      <scheme val="minor"/>
    </font>
    <font>
      <sz val="11"/>
      <color rgb="FF000000"/>
      <name val="Calibri"/>
      <family val="2"/>
      <scheme val="minor"/>
    </font>
    <font>
      <sz val="10"/>
      <color rgb="FF000000"/>
      <name val="Tahoma"/>
      <family val="2"/>
      <charset val="1"/>
    </font>
  </fonts>
  <fills count="11">
    <fill>
      <patternFill patternType="none"/>
    </fill>
    <fill>
      <patternFill patternType="gray125"/>
    </fill>
    <fill>
      <patternFill patternType="solid">
        <fgColor rgb="FF92D050"/>
        <bgColor indexed="64"/>
      </patternFill>
    </fill>
    <fill>
      <patternFill patternType="solid">
        <fgColor rgb="FFFFE699"/>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C6E0B4"/>
        <bgColor indexed="64"/>
      </patternFill>
    </fill>
    <fill>
      <patternFill patternType="solid">
        <fgColor rgb="FFFF0000"/>
        <bgColor indexed="64"/>
      </patternFill>
    </fill>
    <fill>
      <patternFill patternType="solid">
        <fgColor rgb="FFFFC000"/>
        <bgColor indexed="64"/>
      </patternFill>
    </fill>
    <fill>
      <patternFill patternType="solid">
        <fgColor rgb="FFFFF2CC"/>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81">
    <xf numFmtId="0" fontId="0" fillId="0" borderId="0" xfId="0"/>
    <xf numFmtId="0" fontId="1" fillId="0" borderId="1" xfId="0" applyFont="1" applyBorder="1"/>
    <xf numFmtId="0" fontId="1" fillId="0" borderId="2" xfId="0" applyFont="1" applyBorder="1"/>
    <xf numFmtId="0" fontId="1" fillId="0" borderId="0" xfId="0" applyFont="1"/>
    <xf numFmtId="0" fontId="2" fillId="0" borderId="0" xfId="0" applyFont="1"/>
    <xf numFmtId="0" fontId="1" fillId="0" borderId="3" xfId="0" applyFont="1" applyBorder="1"/>
    <xf numFmtId="0" fontId="3" fillId="0" borderId="0" xfId="0" applyFont="1"/>
    <xf numFmtId="20" fontId="0" fillId="0" borderId="0" xfId="0" applyNumberFormat="1"/>
    <xf numFmtId="49" fontId="0" fillId="0" borderId="0" xfId="0" applyNumberFormat="1"/>
    <xf numFmtId="49" fontId="0" fillId="0" borderId="0" xfId="0" applyNumberFormat="1" applyAlignment="1">
      <alignment horizontal="center" vertical="center"/>
    </xf>
    <xf numFmtId="49" fontId="0" fillId="0" borderId="0" xfId="0" applyNumberFormat="1" applyAlignment="1">
      <alignment horizontal="center"/>
    </xf>
    <xf numFmtId="49" fontId="3" fillId="0" borderId="0" xfId="0" applyNumberFormat="1" applyFont="1"/>
    <xf numFmtId="164" fontId="3" fillId="0" borderId="0" xfId="0" applyNumberFormat="1" applyFont="1"/>
    <xf numFmtId="164" fontId="0" fillId="0" borderId="0" xfId="0" applyNumberFormat="1"/>
    <xf numFmtId="164" fontId="0" fillId="0" borderId="0" xfId="0" applyNumberFormat="1" applyAlignment="1">
      <alignment vertical="center"/>
    </xf>
    <xf numFmtId="14" fontId="1" fillId="0" borderId="1" xfId="0" applyNumberFormat="1" applyFont="1" applyBorder="1"/>
    <xf numFmtId="14" fontId="0" fillId="0" borderId="0" xfId="0" applyNumberFormat="1"/>
    <xf numFmtId="0" fontId="0" fillId="0" borderId="0" xfId="0" applyAlignment="1">
      <alignment vertical="center"/>
    </xf>
    <xf numFmtId="164" fontId="0" fillId="2" borderId="0" xfId="0" applyNumberFormat="1" applyFill="1"/>
    <xf numFmtId="49" fontId="0" fillId="2" borderId="0" xfId="0" applyNumberFormat="1" applyFill="1"/>
    <xf numFmtId="0" fontId="0" fillId="2" borderId="0" xfId="0" applyFill="1"/>
    <xf numFmtId="0" fontId="0" fillId="2" borderId="0" xfId="0" applyFill="1" applyAlignment="1">
      <alignment horizontal="center" vertical="center"/>
    </xf>
    <xf numFmtId="0" fontId="0" fillId="0" borderId="0" xfId="0" applyAlignment="1">
      <alignment horizontal="center" vertical="center"/>
    </xf>
    <xf numFmtId="164" fontId="0" fillId="2" borderId="0" xfId="0" applyNumberFormat="1" applyFill="1" applyAlignment="1">
      <alignment vertical="center"/>
    </xf>
    <xf numFmtId="49" fontId="0" fillId="2" borderId="0" xfId="0" applyNumberFormat="1" applyFill="1" applyAlignment="1">
      <alignment horizontal="center" vertical="center"/>
    </xf>
    <xf numFmtId="165" fontId="0" fillId="2" borderId="0" xfId="0" applyNumberFormat="1" applyFill="1"/>
    <xf numFmtId="166" fontId="3" fillId="0" borderId="0" xfId="0" applyNumberFormat="1" applyFont="1"/>
    <xf numFmtId="166" fontId="0" fillId="0" borderId="0" xfId="0" applyNumberFormat="1"/>
    <xf numFmtId="166" fontId="0" fillId="2" borderId="0" xfId="0" applyNumberFormat="1" applyFill="1"/>
    <xf numFmtId="49" fontId="0" fillId="2" borderId="0" xfId="0" applyNumberFormat="1" applyFill="1" applyAlignment="1">
      <alignment horizontal="center"/>
    </xf>
    <xf numFmtId="20" fontId="0" fillId="2" borderId="0" xfId="0" applyNumberFormat="1" applyFill="1"/>
    <xf numFmtId="2" fontId="3" fillId="0" borderId="0" xfId="0" applyNumberFormat="1" applyFont="1"/>
    <xf numFmtId="2" fontId="0" fillId="0" borderId="0" xfId="0" applyNumberFormat="1"/>
    <xf numFmtId="2" fontId="0" fillId="2" borderId="0" xfId="0" applyNumberFormat="1" applyFill="1"/>
    <xf numFmtId="164" fontId="0" fillId="3" borderId="0" xfId="0" applyNumberFormat="1" applyFill="1"/>
    <xf numFmtId="49" fontId="0" fillId="3" borderId="0" xfId="0" applyNumberFormat="1" applyFill="1"/>
    <xf numFmtId="0" fontId="0" fillId="3" borderId="0" xfId="0" applyFill="1"/>
    <xf numFmtId="0" fontId="0" fillId="3" borderId="0" xfId="0" applyFill="1" applyAlignment="1">
      <alignment horizontal="center" vertical="center"/>
    </xf>
    <xf numFmtId="20" fontId="0" fillId="3" borderId="0" xfId="0" applyNumberFormat="1" applyFill="1"/>
    <xf numFmtId="2" fontId="0" fillId="3" borderId="0" xfId="0" applyNumberFormat="1" applyFill="1"/>
    <xf numFmtId="166" fontId="0" fillId="3" borderId="0" xfId="0" applyNumberFormat="1" applyFill="1"/>
    <xf numFmtId="0" fontId="0" fillId="4" borderId="0" xfId="0" applyFill="1"/>
    <xf numFmtId="0" fontId="4" fillId="0" borderId="0" xfId="0" applyFont="1" applyAlignment="1">
      <alignment wrapText="1"/>
    </xf>
    <xf numFmtId="0" fontId="0" fillId="5" borderId="0" xfId="0" applyFill="1"/>
    <xf numFmtId="20" fontId="0" fillId="6" borderId="0" xfId="0" applyNumberFormat="1" applyFill="1"/>
    <xf numFmtId="0" fontId="0" fillId="0" borderId="5" xfId="0" applyBorder="1"/>
    <xf numFmtId="0" fontId="5" fillId="0" borderId="0" xfId="0" applyFont="1"/>
    <xf numFmtId="0" fontId="0" fillId="8" borderId="0" xfId="0" applyFill="1"/>
    <xf numFmtId="0" fontId="6" fillId="8" borderId="0" xfId="0" applyFont="1" applyFill="1"/>
    <xf numFmtId="0" fontId="0" fillId="0" borderId="0" xfId="0" applyAlignment="1">
      <alignment wrapText="1"/>
    </xf>
    <xf numFmtId="0" fontId="0" fillId="9" borderId="0" xfId="0" applyFill="1"/>
    <xf numFmtId="0" fontId="0" fillId="10" borderId="0" xfId="0" applyFill="1"/>
    <xf numFmtId="20" fontId="0" fillId="6" borderId="5" xfId="0" applyNumberFormat="1" applyFill="1" applyBorder="1"/>
    <xf numFmtId="0" fontId="0" fillId="7" borderId="0" xfId="0" applyFill="1"/>
    <xf numFmtId="0" fontId="0" fillId="0" borderId="9" xfId="0" applyBorder="1"/>
    <xf numFmtId="0" fontId="0" fillId="0" borderId="11" xfId="0" applyBorder="1"/>
    <xf numFmtId="20" fontId="0" fillId="0" borderId="11" xfId="0" applyNumberFormat="1" applyBorder="1"/>
    <xf numFmtId="0" fontId="0" fillId="0" borderId="14" xfId="0" applyBorder="1"/>
    <xf numFmtId="0" fontId="0" fillId="8" borderId="11" xfId="0" applyFill="1" applyBorder="1"/>
    <xf numFmtId="0" fontId="0" fillId="8" borderId="0" xfId="0" applyFill="1" applyAlignment="1">
      <alignment wrapText="1"/>
    </xf>
    <xf numFmtId="0" fontId="7" fillId="6" borderId="0" xfId="0" applyFont="1" applyFill="1" applyAlignment="1">
      <alignment wrapText="1"/>
    </xf>
    <xf numFmtId="0" fontId="0" fillId="0" borderId="15" xfId="0" applyBorder="1"/>
    <xf numFmtId="0" fontId="0" fillId="5" borderId="11" xfId="0" applyFill="1" applyBorder="1"/>
    <xf numFmtId="14" fontId="0" fillId="0" borderId="13" xfId="0" applyNumberFormat="1" applyBorder="1" applyAlignment="1">
      <alignment horizontal="center" vertical="center"/>
    </xf>
    <xf numFmtId="0" fontId="0" fillId="8" borderId="15" xfId="0" applyFill="1" applyBorder="1"/>
    <xf numFmtId="0" fontId="0" fillId="5" borderId="14" xfId="0" applyFill="1" applyBorder="1"/>
    <xf numFmtId="14" fontId="0" fillId="0" borderId="0" xfId="0" applyNumberFormat="1" applyAlignment="1">
      <alignment horizontal="center"/>
    </xf>
    <xf numFmtId="14" fontId="0" fillId="0" borderId="0" xfId="0" applyNumberFormat="1" applyAlignment="1">
      <alignment horizontal="center" vertical="center"/>
    </xf>
    <xf numFmtId="0" fontId="4" fillId="0" borderId="0" xfId="0" applyFont="1" applyAlignment="1">
      <alignment horizontal="center" wrapText="1"/>
    </xf>
    <xf numFmtId="0" fontId="0" fillId="0" borderId="0" xfId="0" applyAlignment="1">
      <alignment horizontal="left" vertical="top"/>
    </xf>
    <xf numFmtId="14" fontId="0" fillId="0" borderId="11" xfId="0" applyNumberFormat="1" applyBorder="1" applyAlignment="1">
      <alignment horizontal="center" vertical="center"/>
    </xf>
    <xf numFmtId="14" fontId="0" fillId="0" borderId="10" xfId="0" applyNumberFormat="1" applyBorder="1" applyAlignment="1">
      <alignment horizontal="center" vertical="center"/>
    </xf>
    <xf numFmtId="14" fontId="0" fillId="0" borderId="12" xfId="0" applyNumberFormat="1" applyBorder="1" applyAlignment="1">
      <alignment horizontal="center" vertical="center"/>
    </xf>
    <xf numFmtId="14" fontId="0" fillId="0" borderId="13" xfId="0" applyNumberFormat="1" applyBorder="1" applyAlignment="1">
      <alignment horizontal="center" vertical="center"/>
    </xf>
    <xf numFmtId="0" fontId="0" fillId="0" borderId="0" xfId="0" applyAlignment="1">
      <alignment horizont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14" fontId="0" fillId="0" borderId="8"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1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945F1-FA52-470F-AEB4-11884A8C59DD}">
  <dimension ref="A1:AT215"/>
  <sheetViews>
    <sheetView topLeftCell="H1" workbookViewId="0">
      <pane ySplit="1" topLeftCell="H2" activePane="bottomLeft" state="frozen"/>
      <selection pane="bottomLeft" activeCell="H1" sqref="H1"/>
      <selection activeCell="H1" sqref="H1"/>
    </sheetView>
  </sheetViews>
  <sheetFormatPr defaultRowHeight="15"/>
  <cols>
    <col min="1" max="1" width="10" style="16" bestFit="1" customWidth="1"/>
    <col min="2" max="2" width="34.85546875" customWidth="1"/>
    <col min="8" max="8" width="10.28515625" bestFit="1" customWidth="1"/>
    <col min="19" max="20" width="25.28515625" customWidth="1"/>
    <col min="26" max="26" width="9.28515625" bestFit="1" customWidth="1"/>
    <col min="28" max="28" width="18.5703125" bestFit="1" customWidth="1"/>
  </cols>
  <sheetData>
    <row r="1" spans="1:46">
      <c r="A1" s="15" t="s">
        <v>0</v>
      </c>
      <c r="B1" s="2" t="s">
        <v>1</v>
      </c>
      <c r="C1" s="2" t="s">
        <v>2</v>
      </c>
      <c r="D1" s="3" t="s">
        <v>3</v>
      </c>
      <c r="E1" s="3" t="s">
        <v>4</v>
      </c>
      <c r="G1" s="3" t="s">
        <v>5</v>
      </c>
      <c r="H1" s="3" t="s">
        <v>6</v>
      </c>
      <c r="I1" s="3" t="s">
        <v>7</v>
      </c>
      <c r="J1" s="4" t="s">
        <v>8</v>
      </c>
      <c r="K1" s="4" t="s">
        <v>9</v>
      </c>
      <c r="L1" s="4" t="s">
        <v>10</v>
      </c>
      <c r="M1" s="2" t="s">
        <v>11</v>
      </c>
      <c r="N1" s="2" t="s">
        <v>12</v>
      </c>
      <c r="O1" s="2" t="s">
        <v>13</v>
      </c>
      <c r="P1" s="2" t="s">
        <v>14</v>
      </c>
      <c r="Q1" s="2" t="s">
        <v>15</v>
      </c>
      <c r="R1" s="2" t="s">
        <v>16</v>
      </c>
      <c r="S1" s="42" t="s">
        <v>17</v>
      </c>
      <c r="T1" s="42" t="s">
        <v>18</v>
      </c>
      <c r="U1" s="2" t="s">
        <v>19</v>
      </c>
      <c r="V1" s="2" t="s">
        <v>20</v>
      </c>
      <c r="W1" s="2" t="s">
        <v>21</v>
      </c>
      <c r="X1" s="2" t="s">
        <v>22</v>
      </c>
      <c r="Y1" s="2" t="s">
        <v>23</v>
      </c>
      <c r="Z1" s="2" t="s">
        <v>24</v>
      </c>
      <c r="AA1" s="2" t="s">
        <v>25</v>
      </c>
      <c r="AB1" s="2" t="s">
        <v>26</v>
      </c>
      <c r="AC1" s="2" t="s">
        <v>27</v>
      </c>
      <c r="AD1" s="3" t="s">
        <v>28</v>
      </c>
      <c r="AE1" s="3" t="s">
        <v>29</v>
      </c>
      <c r="AF1" s="3" t="s">
        <v>30</v>
      </c>
      <c r="AG1" s="3" t="s">
        <v>31</v>
      </c>
      <c r="AH1" s="3" t="s">
        <v>32</v>
      </c>
      <c r="AI1" s="2" t="s">
        <v>33</v>
      </c>
      <c r="AJ1" s="2" t="s">
        <v>34</v>
      </c>
      <c r="AK1" s="2" t="s">
        <v>35</v>
      </c>
      <c r="AL1" s="5" t="s">
        <v>36</v>
      </c>
      <c r="AO1" s="3" t="s">
        <v>37</v>
      </c>
      <c r="AP1" t="s">
        <v>38</v>
      </c>
      <c r="AQ1" t="s">
        <v>39</v>
      </c>
      <c r="AR1" t="s">
        <v>40</v>
      </c>
      <c r="AS1" t="s">
        <v>41</v>
      </c>
      <c r="AT1" t="s">
        <v>42</v>
      </c>
    </row>
    <row r="2" spans="1:46">
      <c r="A2" s="16" t="s">
        <v>43</v>
      </c>
      <c r="B2" t="s">
        <v>44</v>
      </c>
      <c r="D2" t="s">
        <v>45</v>
      </c>
      <c r="E2" t="s">
        <v>46</v>
      </c>
      <c r="G2" t="s">
        <v>47</v>
      </c>
      <c r="J2">
        <v>2</v>
      </c>
      <c r="Q2" t="s">
        <v>48</v>
      </c>
      <c r="AB2" t="s">
        <v>49</v>
      </c>
    </row>
    <row r="3" spans="1:46">
      <c r="B3" t="s">
        <v>50</v>
      </c>
      <c r="D3" t="s">
        <v>45</v>
      </c>
      <c r="E3" t="s">
        <v>51</v>
      </c>
      <c r="Q3" t="s">
        <v>52</v>
      </c>
      <c r="AB3" t="s">
        <v>49</v>
      </c>
    </row>
    <row r="4" spans="1:46">
      <c r="B4" t="s">
        <v>53</v>
      </c>
      <c r="D4" t="s">
        <v>45</v>
      </c>
      <c r="E4" t="s">
        <v>46</v>
      </c>
      <c r="Q4" t="s">
        <v>48</v>
      </c>
      <c r="AB4" t="s">
        <v>49</v>
      </c>
    </row>
    <row r="5" spans="1:46">
      <c r="B5" t="s">
        <v>54</v>
      </c>
      <c r="D5" t="s">
        <v>45</v>
      </c>
      <c r="E5" t="s">
        <v>51</v>
      </c>
      <c r="Q5" t="s">
        <v>52</v>
      </c>
      <c r="AB5" t="s">
        <v>49</v>
      </c>
    </row>
    <row r="6" spans="1:46">
      <c r="B6" t="s">
        <v>55</v>
      </c>
      <c r="D6" t="s">
        <v>45</v>
      </c>
      <c r="E6" t="s">
        <v>46</v>
      </c>
      <c r="Q6" t="s">
        <v>48</v>
      </c>
      <c r="AB6" t="s">
        <v>49</v>
      </c>
    </row>
    <row r="7" spans="1:46">
      <c r="A7" s="16" t="s">
        <v>56</v>
      </c>
      <c r="B7" t="s">
        <v>57</v>
      </c>
      <c r="D7" t="s">
        <v>58</v>
      </c>
      <c r="E7" t="s">
        <v>51</v>
      </c>
      <c r="K7" t="s">
        <v>59</v>
      </c>
      <c r="Q7" t="s">
        <v>48</v>
      </c>
    </row>
    <row r="8" spans="1:46">
      <c r="B8" t="s">
        <v>60</v>
      </c>
      <c r="D8" t="s">
        <v>58</v>
      </c>
      <c r="E8" t="s">
        <v>46</v>
      </c>
      <c r="K8" t="s">
        <v>61</v>
      </c>
    </row>
    <row r="9" spans="1:46">
      <c r="B9" t="s">
        <v>62</v>
      </c>
      <c r="D9" t="s">
        <v>58</v>
      </c>
    </row>
    <row r="10" spans="1:46">
      <c r="B10" t="s">
        <v>63</v>
      </c>
      <c r="D10" t="s">
        <v>58</v>
      </c>
    </row>
    <row r="11" spans="1:46">
      <c r="B11" t="s">
        <v>64</v>
      </c>
      <c r="D11" t="s">
        <v>58</v>
      </c>
      <c r="E11" t="s">
        <v>46</v>
      </c>
      <c r="Q11" t="s">
        <v>65</v>
      </c>
    </row>
    <row r="12" spans="1:46">
      <c r="B12" t="s">
        <v>66</v>
      </c>
      <c r="D12" t="s">
        <v>58</v>
      </c>
      <c r="E12" t="s">
        <v>46</v>
      </c>
      <c r="Q12" t="s">
        <v>67</v>
      </c>
    </row>
    <row r="13" spans="1:46">
      <c r="B13" t="s">
        <v>68</v>
      </c>
      <c r="D13" t="s">
        <v>58</v>
      </c>
      <c r="E13" t="s">
        <v>46</v>
      </c>
      <c r="Q13" t="s">
        <v>67</v>
      </c>
    </row>
    <row r="14" spans="1:46">
      <c r="B14" t="s">
        <v>69</v>
      </c>
      <c r="D14" t="s">
        <v>58</v>
      </c>
      <c r="E14" t="s">
        <v>46</v>
      </c>
      <c r="Q14" t="s">
        <v>65</v>
      </c>
    </row>
    <row r="15" spans="1:46">
      <c r="B15" t="s">
        <v>70</v>
      </c>
      <c r="D15" t="s">
        <v>58</v>
      </c>
      <c r="E15" t="s">
        <v>46</v>
      </c>
      <c r="Q15" t="s">
        <v>67</v>
      </c>
    </row>
    <row r="16" spans="1:46">
      <c r="B16" t="s">
        <v>71</v>
      </c>
      <c r="D16" t="s">
        <v>58</v>
      </c>
      <c r="E16" t="s">
        <v>51</v>
      </c>
      <c r="Q16" t="s">
        <v>67</v>
      </c>
    </row>
    <row r="17" spans="1:17">
      <c r="B17" t="s">
        <v>72</v>
      </c>
      <c r="E17" t="s">
        <v>73</v>
      </c>
      <c r="Q17" t="s">
        <v>65</v>
      </c>
    </row>
    <row r="18" spans="1:17">
      <c r="A18" s="16" t="s">
        <v>74</v>
      </c>
      <c r="B18" t="s">
        <v>75</v>
      </c>
      <c r="D18" t="s">
        <v>58</v>
      </c>
      <c r="E18" t="s">
        <v>46</v>
      </c>
      <c r="Q18" t="s">
        <v>67</v>
      </c>
    </row>
    <row r="19" spans="1:17">
      <c r="B19" t="s">
        <v>76</v>
      </c>
      <c r="D19" t="s">
        <v>58</v>
      </c>
      <c r="E19" t="s">
        <v>46</v>
      </c>
      <c r="Q19" t="s">
        <v>67</v>
      </c>
    </row>
    <row r="20" spans="1:17">
      <c r="B20" t="s">
        <v>77</v>
      </c>
      <c r="D20" t="s">
        <v>58</v>
      </c>
      <c r="E20" t="s">
        <v>46</v>
      </c>
      <c r="Q20" t="s">
        <v>67</v>
      </c>
    </row>
    <row r="21" spans="1:17">
      <c r="B21" t="s">
        <v>78</v>
      </c>
      <c r="D21" t="s">
        <v>58</v>
      </c>
      <c r="Q21" t="s">
        <v>79</v>
      </c>
    </row>
    <row r="22" spans="1:17">
      <c r="B22" t="s">
        <v>80</v>
      </c>
      <c r="D22" t="s">
        <v>58</v>
      </c>
      <c r="E22" t="s">
        <v>46</v>
      </c>
      <c r="Q22" t="s">
        <v>65</v>
      </c>
    </row>
    <row r="23" spans="1:17">
      <c r="B23" t="s">
        <v>81</v>
      </c>
      <c r="D23" t="s">
        <v>58</v>
      </c>
      <c r="E23" t="s">
        <v>46</v>
      </c>
      <c r="Q23" t="s">
        <v>67</v>
      </c>
    </row>
    <row r="24" spans="1:17">
      <c r="B24" t="s">
        <v>82</v>
      </c>
      <c r="D24" t="s">
        <v>58</v>
      </c>
      <c r="E24" t="s">
        <v>46</v>
      </c>
      <c r="Q24" t="s">
        <v>67</v>
      </c>
    </row>
    <row r="25" spans="1:17">
      <c r="B25" t="s">
        <v>83</v>
      </c>
      <c r="D25" t="s">
        <v>58</v>
      </c>
    </row>
    <row r="26" spans="1:17">
      <c r="B26" t="s">
        <v>84</v>
      </c>
      <c r="D26" t="s">
        <v>58</v>
      </c>
    </row>
    <row r="27" spans="1:17">
      <c r="B27" t="s">
        <v>85</v>
      </c>
      <c r="D27" t="s">
        <v>58</v>
      </c>
      <c r="K27" t="s">
        <v>86</v>
      </c>
      <c r="Q27" t="s">
        <v>48</v>
      </c>
    </row>
    <row r="28" spans="1:17">
      <c r="B28" t="s">
        <v>87</v>
      </c>
      <c r="D28" t="s">
        <v>58</v>
      </c>
    </row>
    <row r="29" spans="1:17">
      <c r="B29" t="s">
        <v>88</v>
      </c>
      <c r="D29" t="s">
        <v>58</v>
      </c>
    </row>
    <row r="30" spans="1:17">
      <c r="B30" t="s">
        <v>89</v>
      </c>
      <c r="D30" t="s">
        <v>58</v>
      </c>
      <c r="E30" t="s">
        <v>46</v>
      </c>
      <c r="Q30" t="s">
        <v>65</v>
      </c>
    </row>
    <row r="31" spans="1:17">
      <c r="B31" t="s">
        <v>90</v>
      </c>
      <c r="D31" t="s">
        <v>58</v>
      </c>
      <c r="E31" t="s">
        <v>46</v>
      </c>
      <c r="Q31" t="s">
        <v>67</v>
      </c>
    </row>
    <row r="32" spans="1:17">
      <c r="B32" t="s">
        <v>91</v>
      </c>
      <c r="D32" t="s">
        <v>58</v>
      </c>
      <c r="E32" t="s">
        <v>46</v>
      </c>
      <c r="Q32" t="s">
        <v>67</v>
      </c>
    </row>
    <row r="33" spans="1:19">
      <c r="B33" t="s">
        <v>92</v>
      </c>
      <c r="D33" t="s">
        <v>58</v>
      </c>
      <c r="E33" t="s">
        <v>46</v>
      </c>
      <c r="Q33" t="s">
        <v>67</v>
      </c>
    </row>
    <row r="34" spans="1:19">
      <c r="B34" t="s">
        <v>93</v>
      </c>
      <c r="D34" t="s">
        <v>58</v>
      </c>
      <c r="Q34" t="s">
        <v>79</v>
      </c>
    </row>
    <row r="35" spans="1:19">
      <c r="B35" t="s">
        <v>94</v>
      </c>
      <c r="D35" t="s">
        <v>58</v>
      </c>
      <c r="E35" t="s">
        <v>46</v>
      </c>
      <c r="Q35" t="s">
        <v>65</v>
      </c>
    </row>
    <row r="36" spans="1:19">
      <c r="B36" t="s">
        <v>95</v>
      </c>
      <c r="D36" t="s">
        <v>58</v>
      </c>
      <c r="E36" t="s">
        <v>46</v>
      </c>
      <c r="Q36" t="s">
        <v>67</v>
      </c>
    </row>
    <row r="37" spans="1:19">
      <c r="B37" t="s">
        <v>96</v>
      </c>
      <c r="D37" t="s">
        <v>58</v>
      </c>
      <c r="E37" t="s">
        <v>46</v>
      </c>
      <c r="Q37" t="s">
        <v>67</v>
      </c>
    </row>
    <row r="38" spans="1:19">
      <c r="B38" t="s">
        <v>97</v>
      </c>
      <c r="D38" t="s">
        <v>58</v>
      </c>
      <c r="E38" t="s">
        <v>46</v>
      </c>
      <c r="Q38" t="s">
        <v>67</v>
      </c>
    </row>
    <row r="39" spans="1:19">
      <c r="B39" t="s">
        <v>98</v>
      </c>
      <c r="D39" t="s">
        <v>58</v>
      </c>
    </row>
    <row r="40" spans="1:19">
      <c r="B40" t="s">
        <v>99</v>
      </c>
      <c r="D40" t="s">
        <v>58</v>
      </c>
    </row>
    <row r="41" spans="1:19">
      <c r="B41" t="s">
        <v>100</v>
      </c>
      <c r="D41" t="s">
        <v>58</v>
      </c>
    </row>
    <row r="42" spans="1:19">
      <c r="A42" s="16" t="s">
        <v>101</v>
      </c>
      <c r="B42" t="s">
        <v>102</v>
      </c>
      <c r="D42" t="s">
        <v>103</v>
      </c>
      <c r="E42" t="s">
        <v>46</v>
      </c>
      <c r="Q42" t="s">
        <v>65</v>
      </c>
    </row>
    <row r="43" spans="1:19">
      <c r="B43" t="s">
        <v>104</v>
      </c>
      <c r="D43" t="s">
        <v>103</v>
      </c>
      <c r="E43" t="s">
        <v>46</v>
      </c>
      <c r="Q43" t="s">
        <v>67</v>
      </c>
    </row>
    <row r="44" spans="1:19">
      <c r="B44" t="s">
        <v>105</v>
      </c>
      <c r="D44" t="s">
        <v>103</v>
      </c>
      <c r="E44" t="s">
        <v>46</v>
      </c>
      <c r="Q44" t="s">
        <v>67</v>
      </c>
    </row>
    <row r="45" spans="1:19">
      <c r="B45" t="s">
        <v>106</v>
      </c>
      <c r="D45" t="s">
        <v>103</v>
      </c>
      <c r="E45" t="s">
        <v>46</v>
      </c>
      <c r="Q45" t="s">
        <v>107</v>
      </c>
    </row>
    <row r="46" spans="1:19">
      <c r="B46" t="s">
        <v>108</v>
      </c>
      <c r="D46" t="s">
        <v>103</v>
      </c>
      <c r="E46" t="s">
        <v>51</v>
      </c>
      <c r="Q46" t="s">
        <v>67</v>
      </c>
      <c r="S46" t="s">
        <v>109</v>
      </c>
    </row>
    <row r="47" spans="1:19">
      <c r="B47" t="s">
        <v>110</v>
      </c>
      <c r="D47" t="s">
        <v>103</v>
      </c>
      <c r="E47" t="s">
        <v>51</v>
      </c>
      <c r="Q47" t="s">
        <v>67</v>
      </c>
      <c r="S47" t="s">
        <v>109</v>
      </c>
    </row>
    <row r="48" spans="1:19">
      <c r="B48" t="s">
        <v>111</v>
      </c>
      <c r="D48" t="s">
        <v>103</v>
      </c>
      <c r="E48" t="s">
        <v>46</v>
      </c>
      <c r="Q48" t="s">
        <v>65</v>
      </c>
    </row>
    <row r="49" spans="1:19">
      <c r="B49" t="s">
        <v>112</v>
      </c>
      <c r="D49" t="s">
        <v>103</v>
      </c>
      <c r="E49" t="s">
        <v>46</v>
      </c>
      <c r="Q49" t="s">
        <v>67</v>
      </c>
    </row>
    <row r="50" spans="1:19">
      <c r="B50" t="s">
        <v>113</v>
      </c>
      <c r="D50" t="s">
        <v>103</v>
      </c>
      <c r="E50" t="s">
        <v>46</v>
      </c>
      <c r="Q50" t="s">
        <v>67</v>
      </c>
    </row>
    <row r="51" spans="1:19">
      <c r="B51" t="s">
        <v>114</v>
      </c>
      <c r="D51" t="s">
        <v>103</v>
      </c>
      <c r="E51" t="s">
        <v>46</v>
      </c>
      <c r="Q51" t="s">
        <v>67</v>
      </c>
    </row>
    <row r="52" spans="1:19">
      <c r="B52" t="s">
        <v>115</v>
      </c>
      <c r="D52" t="s">
        <v>103</v>
      </c>
      <c r="E52" t="s">
        <v>46</v>
      </c>
      <c r="Q52" t="s">
        <v>79</v>
      </c>
    </row>
    <row r="53" spans="1:19">
      <c r="B53" t="s">
        <v>116</v>
      </c>
      <c r="D53" t="s">
        <v>103</v>
      </c>
      <c r="E53" t="s">
        <v>51</v>
      </c>
      <c r="Q53" t="s">
        <v>67</v>
      </c>
      <c r="S53" t="s">
        <v>117</v>
      </c>
    </row>
    <row r="54" spans="1:19">
      <c r="B54" t="s">
        <v>118</v>
      </c>
      <c r="D54" t="s">
        <v>103</v>
      </c>
      <c r="E54" t="s">
        <v>51</v>
      </c>
      <c r="Q54" t="s">
        <v>67</v>
      </c>
      <c r="S54" t="s">
        <v>117</v>
      </c>
    </row>
    <row r="55" spans="1:19">
      <c r="A55" s="67" t="s">
        <v>119</v>
      </c>
      <c r="B55" t="s">
        <v>120</v>
      </c>
      <c r="Q55" t="s">
        <v>121</v>
      </c>
    </row>
    <row r="56" spans="1:19">
      <c r="A56" s="67"/>
      <c r="B56" t="s">
        <v>122</v>
      </c>
      <c r="Q56" t="s">
        <v>67</v>
      </c>
    </row>
    <row r="57" spans="1:19">
      <c r="A57" s="67"/>
      <c r="B57" t="s">
        <v>123</v>
      </c>
      <c r="Q57" t="s">
        <v>67</v>
      </c>
    </row>
    <row r="58" spans="1:19">
      <c r="A58" s="67"/>
      <c r="B58" t="s">
        <v>124</v>
      </c>
      <c r="Q58" t="s">
        <v>79</v>
      </c>
    </row>
    <row r="59" spans="1:19">
      <c r="A59" s="67"/>
      <c r="B59" t="s">
        <v>125</v>
      </c>
      <c r="Q59" t="s">
        <v>79</v>
      </c>
    </row>
    <row r="60" spans="1:19">
      <c r="A60" s="67"/>
      <c r="B60" t="s">
        <v>126</v>
      </c>
      <c r="Q60" t="s">
        <v>121</v>
      </c>
    </row>
    <row r="61" spans="1:19">
      <c r="A61" s="67"/>
      <c r="B61" t="s">
        <v>127</v>
      </c>
      <c r="Q61" t="s">
        <v>67</v>
      </c>
    </row>
    <row r="62" spans="1:19">
      <c r="A62" s="67"/>
      <c r="B62" t="s">
        <v>128</v>
      </c>
      <c r="Q62" t="s">
        <v>67</v>
      </c>
    </row>
    <row r="63" spans="1:19">
      <c r="A63" s="67"/>
      <c r="B63" t="s">
        <v>129</v>
      </c>
      <c r="Q63" t="s">
        <v>79</v>
      </c>
    </row>
    <row r="64" spans="1:19">
      <c r="A64" s="67"/>
      <c r="B64" t="s">
        <v>130</v>
      </c>
      <c r="Q64" t="s">
        <v>121</v>
      </c>
    </row>
    <row r="65" spans="1:17">
      <c r="A65" s="67"/>
      <c r="B65" t="s">
        <v>131</v>
      </c>
      <c r="Q65" t="s">
        <v>67</v>
      </c>
    </row>
    <row r="66" spans="1:17">
      <c r="A66" s="67"/>
      <c r="B66" t="s">
        <v>132</v>
      </c>
      <c r="Q66" t="s">
        <v>67</v>
      </c>
    </row>
    <row r="67" spans="1:17">
      <c r="A67" s="67"/>
      <c r="B67" t="s">
        <v>133</v>
      </c>
      <c r="Q67" t="s">
        <v>67</v>
      </c>
    </row>
    <row r="68" spans="1:17">
      <c r="A68" s="67"/>
      <c r="B68" t="s">
        <v>134</v>
      </c>
      <c r="Q68" t="s">
        <v>79</v>
      </c>
    </row>
    <row r="69" spans="1:17">
      <c r="A69" s="67" t="s">
        <v>135</v>
      </c>
      <c r="B69" t="s">
        <v>136</v>
      </c>
      <c r="I69" s="7">
        <v>0.76736111111111116</v>
      </c>
      <c r="J69">
        <v>24</v>
      </c>
      <c r="K69" t="s">
        <v>137</v>
      </c>
      <c r="Q69" t="s">
        <v>121</v>
      </c>
    </row>
    <row r="70" spans="1:17">
      <c r="A70" s="67"/>
      <c r="B70" t="s">
        <v>138</v>
      </c>
      <c r="Q70" t="s">
        <v>67</v>
      </c>
    </row>
    <row r="71" spans="1:17">
      <c r="A71" s="67"/>
      <c r="B71" t="s">
        <v>139</v>
      </c>
      <c r="Q71" t="s">
        <v>79</v>
      </c>
    </row>
    <row r="72" spans="1:17">
      <c r="A72" s="67"/>
      <c r="B72" t="s">
        <v>140</v>
      </c>
      <c r="Q72" t="s">
        <v>141</v>
      </c>
    </row>
    <row r="73" spans="1:17">
      <c r="A73" s="67"/>
      <c r="B73" t="s">
        <v>142</v>
      </c>
      <c r="Q73" t="s">
        <v>121</v>
      </c>
    </row>
    <row r="74" spans="1:17">
      <c r="A74" s="67"/>
      <c r="B74" t="s">
        <v>143</v>
      </c>
      <c r="Q74" t="s">
        <v>67</v>
      </c>
    </row>
    <row r="75" spans="1:17">
      <c r="A75" s="67"/>
      <c r="B75" t="s">
        <v>144</v>
      </c>
      <c r="Q75" t="s">
        <v>67</v>
      </c>
    </row>
    <row r="76" spans="1:17">
      <c r="A76" s="67"/>
      <c r="B76" t="s">
        <v>145</v>
      </c>
      <c r="Q76" t="s">
        <v>67</v>
      </c>
    </row>
    <row r="77" spans="1:17">
      <c r="A77" s="67"/>
      <c r="B77" t="s">
        <v>146</v>
      </c>
      <c r="Q77" t="s">
        <v>79</v>
      </c>
    </row>
    <row r="78" spans="1:17">
      <c r="A78" s="67"/>
      <c r="B78" t="s">
        <v>147</v>
      </c>
      <c r="Q78" t="s">
        <v>79</v>
      </c>
    </row>
    <row r="79" spans="1:17">
      <c r="A79" s="67"/>
      <c r="B79" t="s">
        <v>148</v>
      </c>
      <c r="Q79" t="s">
        <v>79</v>
      </c>
    </row>
    <row r="80" spans="1:17">
      <c r="A80" s="67"/>
      <c r="B80" t="s">
        <v>149</v>
      </c>
      <c r="Q80" t="s">
        <v>121</v>
      </c>
    </row>
    <row r="81" spans="1:37">
      <c r="A81" s="67"/>
      <c r="B81" t="s">
        <v>150</v>
      </c>
      <c r="Q81" t="s">
        <v>67</v>
      </c>
    </row>
    <row r="82" spans="1:37">
      <c r="A82" s="67"/>
      <c r="B82" t="s">
        <v>151</v>
      </c>
      <c r="Q82" t="s">
        <v>67</v>
      </c>
    </row>
    <row r="83" spans="1:37">
      <c r="A83" s="67"/>
      <c r="B83" t="s">
        <v>152</v>
      </c>
      <c r="Q83" t="s">
        <v>79</v>
      </c>
    </row>
    <row r="84" spans="1:37">
      <c r="A84" s="67"/>
      <c r="B84" t="s">
        <v>153</v>
      </c>
      <c r="Q84" t="s">
        <v>79</v>
      </c>
    </row>
    <row r="85" spans="1:37">
      <c r="A85" s="67"/>
      <c r="B85" t="s">
        <v>154</v>
      </c>
      <c r="C85" t="s">
        <v>51</v>
      </c>
      <c r="Q85" t="s">
        <v>67</v>
      </c>
      <c r="AI85">
        <v>30</v>
      </c>
      <c r="AJ85">
        <v>60</v>
      </c>
      <c r="AK85" t="s">
        <v>155</v>
      </c>
    </row>
    <row r="86" spans="1:37">
      <c r="A86" s="67"/>
      <c r="B86" t="s">
        <v>156</v>
      </c>
      <c r="C86" t="s">
        <v>51</v>
      </c>
      <c r="Q86" t="s">
        <v>67</v>
      </c>
      <c r="AI86">
        <v>30</v>
      </c>
      <c r="AJ86">
        <v>60</v>
      </c>
      <c r="AK86" t="s">
        <v>155</v>
      </c>
    </row>
    <row r="87" spans="1:37">
      <c r="A87" s="67"/>
      <c r="B87" t="s">
        <v>157</v>
      </c>
      <c r="C87" t="s">
        <v>51</v>
      </c>
      <c r="Q87" t="s">
        <v>67</v>
      </c>
      <c r="AI87">
        <v>30</v>
      </c>
      <c r="AJ87">
        <v>60</v>
      </c>
      <c r="AK87" t="s">
        <v>155</v>
      </c>
    </row>
    <row r="88" spans="1:37">
      <c r="A88" s="67"/>
      <c r="B88" t="s">
        <v>158</v>
      </c>
      <c r="C88" t="s">
        <v>51</v>
      </c>
      <c r="Q88" t="s">
        <v>67</v>
      </c>
      <c r="AI88">
        <v>30</v>
      </c>
      <c r="AJ88">
        <v>60</v>
      </c>
      <c r="AK88" t="s">
        <v>155</v>
      </c>
    </row>
    <row r="89" spans="1:37">
      <c r="A89" s="67"/>
      <c r="B89" t="s">
        <v>159</v>
      </c>
      <c r="Q89" t="s">
        <v>121</v>
      </c>
    </row>
    <row r="90" spans="1:37">
      <c r="A90" s="67"/>
      <c r="B90" t="s">
        <v>160</v>
      </c>
      <c r="Q90" t="s">
        <v>67</v>
      </c>
    </row>
    <row r="91" spans="1:37">
      <c r="A91" s="67"/>
      <c r="B91" t="s">
        <v>161</v>
      </c>
      <c r="Q91" t="s">
        <v>67</v>
      </c>
    </row>
    <row r="92" spans="1:37">
      <c r="A92" s="67"/>
      <c r="B92" t="s">
        <v>162</v>
      </c>
      <c r="Q92" t="s">
        <v>79</v>
      </c>
    </row>
    <row r="93" spans="1:37">
      <c r="A93" s="67"/>
      <c r="B93" t="s">
        <v>163</v>
      </c>
      <c r="Q93" t="s">
        <v>79</v>
      </c>
    </row>
    <row r="94" spans="1:37">
      <c r="A94" s="67"/>
      <c r="B94" t="s">
        <v>164</v>
      </c>
      <c r="Q94" t="s">
        <v>121</v>
      </c>
    </row>
    <row r="95" spans="1:37">
      <c r="A95" s="67"/>
      <c r="B95" t="s">
        <v>165</v>
      </c>
      <c r="Q95" t="s">
        <v>67</v>
      </c>
    </row>
    <row r="96" spans="1:37">
      <c r="A96" s="67"/>
      <c r="B96" t="s">
        <v>166</v>
      </c>
      <c r="Q96" t="s">
        <v>67</v>
      </c>
    </row>
    <row r="97" spans="1:17">
      <c r="A97" s="67"/>
      <c r="B97" t="s">
        <v>167</v>
      </c>
      <c r="Q97" t="s">
        <v>79</v>
      </c>
    </row>
    <row r="98" spans="1:17">
      <c r="A98" s="67"/>
      <c r="B98" t="s">
        <v>168</v>
      </c>
      <c r="Q98" t="s">
        <v>79</v>
      </c>
    </row>
    <row r="99" spans="1:17">
      <c r="A99" s="67" t="s">
        <v>169</v>
      </c>
      <c r="B99" t="s">
        <v>170</v>
      </c>
      <c r="C99" t="s">
        <v>171</v>
      </c>
      <c r="K99" t="s">
        <v>172</v>
      </c>
      <c r="Q99" t="s">
        <v>121</v>
      </c>
    </row>
    <row r="100" spans="1:17">
      <c r="A100" s="67"/>
      <c r="B100" t="s">
        <v>173</v>
      </c>
      <c r="Q100" t="s">
        <v>67</v>
      </c>
    </row>
    <row r="101" spans="1:17">
      <c r="A101" s="67"/>
      <c r="B101" t="s">
        <v>174</v>
      </c>
      <c r="Q101" t="s">
        <v>67</v>
      </c>
    </row>
    <row r="102" spans="1:17">
      <c r="A102" s="67"/>
      <c r="B102" t="s">
        <v>175</v>
      </c>
      <c r="Q102" t="s">
        <v>67</v>
      </c>
    </row>
    <row r="103" spans="1:17">
      <c r="A103" s="67"/>
      <c r="B103" t="s">
        <v>176</v>
      </c>
      <c r="Q103" t="s">
        <v>79</v>
      </c>
    </row>
    <row r="104" spans="1:17">
      <c r="A104" s="67"/>
      <c r="B104" t="s">
        <v>177</v>
      </c>
      <c r="Q104" t="s">
        <v>79</v>
      </c>
    </row>
    <row r="105" spans="1:17">
      <c r="A105" s="67"/>
      <c r="B105" t="s">
        <v>178</v>
      </c>
      <c r="Q105" t="s">
        <v>121</v>
      </c>
    </row>
    <row r="106" spans="1:17">
      <c r="A106" s="67"/>
      <c r="B106" t="s">
        <v>179</v>
      </c>
      <c r="Q106" t="s">
        <v>67</v>
      </c>
    </row>
    <row r="107" spans="1:17">
      <c r="A107" s="67"/>
      <c r="B107" t="s">
        <v>180</v>
      </c>
      <c r="Q107" t="s">
        <v>67</v>
      </c>
    </row>
    <row r="108" spans="1:17">
      <c r="A108" s="67"/>
      <c r="B108" t="s">
        <v>181</v>
      </c>
      <c r="Q108" t="s">
        <v>67</v>
      </c>
    </row>
    <row r="109" spans="1:17">
      <c r="A109" s="67"/>
      <c r="B109" t="s">
        <v>182</v>
      </c>
      <c r="Q109" t="s">
        <v>79</v>
      </c>
    </row>
    <row r="110" spans="1:17">
      <c r="A110" s="67"/>
      <c r="B110" t="s">
        <v>183</v>
      </c>
      <c r="Q110" t="s">
        <v>79</v>
      </c>
    </row>
    <row r="111" spans="1:17">
      <c r="A111" s="67"/>
      <c r="B111" t="s">
        <v>184</v>
      </c>
      <c r="Q111" t="s">
        <v>121</v>
      </c>
    </row>
    <row r="112" spans="1:17">
      <c r="A112" s="67"/>
      <c r="B112" t="s">
        <v>185</v>
      </c>
      <c r="Q112" t="s">
        <v>67</v>
      </c>
    </row>
    <row r="113" spans="1:37">
      <c r="A113" s="67"/>
      <c r="B113" t="s">
        <v>186</v>
      </c>
      <c r="Q113" t="s">
        <v>67</v>
      </c>
    </row>
    <row r="114" spans="1:37">
      <c r="A114" s="67"/>
      <c r="B114" t="s">
        <v>187</v>
      </c>
      <c r="Q114" t="s">
        <v>67</v>
      </c>
    </row>
    <row r="115" spans="1:37">
      <c r="A115" s="67"/>
      <c r="B115" t="s">
        <v>188</v>
      </c>
      <c r="Q115" t="s">
        <v>79</v>
      </c>
    </row>
    <row r="116" spans="1:37">
      <c r="A116" s="67"/>
      <c r="B116" t="s">
        <v>189</v>
      </c>
      <c r="Q116" t="s">
        <v>79</v>
      </c>
    </row>
    <row r="117" spans="1:37">
      <c r="A117" s="67"/>
      <c r="B117" t="s">
        <v>190</v>
      </c>
      <c r="Q117" t="s">
        <v>67</v>
      </c>
      <c r="AI117">
        <v>30</v>
      </c>
      <c r="AJ117">
        <v>60</v>
      </c>
      <c r="AK117" t="s">
        <v>155</v>
      </c>
    </row>
    <row r="118" spans="1:37">
      <c r="A118" s="67"/>
      <c r="B118" t="s">
        <v>191</v>
      </c>
      <c r="Q118" t="s">
        <v>67</v>
      </c>
      <c r="AI118">
        <v>30</v>
      </c>
      <c r="AJ118">
        <v>60</v>
      </c>
      <c r="AK118" t="s">
        <v>155</v>
      </c>
    </row>
    <row r="119" spans="1:37">
      <c r="A119" s="67"/>
      <c r="B119" t="s">
        <v>192</v>
      </c>
      <c r="Q119" t="s">
        <v>67</v>
      </c>
      <c r="AI119">
        <v>30</v>
      </c>
      <c r="AJ119">
        <v>60</v>
      </c>
      <c r="AK119" t="s">
        <v>155</v>
      </c>
    </row>
    <row r="120" spans="1:37">
      <c r="A120" s="67"/>
      <c r="B120" t="s">
        <v>193</v>
      </c>
      <c r="Q120" t="s">
        <v>67</v>
      </c>
      <c r="AI120">
        <v>30</v>
      </c>
      <c r="AJ120">
        <v>60</v>
      </c>
      <c r="AK120" t="s">
        <v>155</v>
      </c>
    </row>
    <row r="121" spans="1:37">
      <c r="A121" s="67"/>
      <c r="B121" t="s">
        <v>194</v>
      </c>
      <c r="K121" t="s">
        <v>195</v>
      </c>
      <c r="Q121" t="s">
        <v>67</v>
      </c>
      <c r="AI121">
        <v>30</v>
      </c>
      <c r="AJ121">
        <v>60</v>
      </c>
      <c r="AK121" t="s">
        <v>155</v>
      </c>
    </row>
    <row r="122" spans="1:37">
      <c r="A122" s="67"/>
      <c r="B122" t="s">
        <v>196</v>
      </c>
      <c r="Q122" t="s">
        <v>67</v>
      </c>
      <c r="AI122">
        <v>30</v>
      </c>
      <c r="AJ122">
        <v>60</v>
      </c>
      <c r="AK122" t="s">
        <v>155</v>
      </c>
    </row>
    <row r="123" spans="1:37">
      <c r="A123" s="67"/>
      <c r="B123" t="s">
        <v>197</v>
      </c>
      <c r="C123" t="s">
        <v>198</v>
      </c>
      <c r="Q123" t="s">
        <v>121</v>
      </c>
    </row>
    <row r="124" spans="1:37">
      <c r="A124" s="67"/>
      <c r="B124" t="s">
        <v>199</v>
      </c>
      <c r="C124" t="s">
        <v>198</v>
      </c>
      <c r="Q124" t="s">
        <v>121</v>
      </c>
    </row>
    <row r="125" spans="1:37">
      <c r="A125" s="67"/>
      <c r="B125" t="s">
        <v>200</v>
      </c>
      <c r="C125" t="s">
        <v>198</v>
      </c>
      <c r="Q125" t="s">
        <v>67</v>
      </c>
    </row>
    <row r="126" spans="1:37">
      <c r="A126" s="67"/>
      <c r="B126" t="s">
        <v>201</v>
      </c>
      <c r="C126" t="s">
        <v>198</v>
      </c>
      <c r="Q126" t="s">
        <v>67</v>
      </c>
    </row>
    <row r="127" spans="1:37">
      <c r="A127" s="67"/>
      <c r="B127" t="s">
        <v>202</v>
      </c>
      <c r="C127" t="s">
        <v>198</v>
      </c>
      <c r="Q127" t="s">
        <v>67</v>
      </c>
    </row>
    <row r="128" spans="1:37">
      <c r="A128" s="67"/>
      <c r="B128" t="s">
        <v>203</v>
      </c>
      <c r="C128" t="s">
        <v>198</v>
      </c>
      <c r="Q128" t="s">
        <v>79</v>
      </c>
    </row>
    <row r="129" spans="1:19">
      <c r="A129" s="67" t="s">
        <v>204</v>
      </c>
      <c r="B129" t="s">
        <v>205</v>
      </c>
      <c r="Q129" t="s">
        <v>121</v>
      </c>
    </row>
    <row r="130" spans="1:19">
      <c r="A130" s="67"/>
      <c r="B130" t="s">
        <v>206</v>
      </c>
      <c r="Q130" t="s">
        <v>121</v>
      </c>
    </row>
    <row r="131" spans="1:19">
      <c r="A131" s="67"/>
      <c r="B131" t="s">
        <v>207</v>
      </c>
      <c r="Q131" t="s">
        <v>67</v>
      </c>
      <c r="S131" t="s">
        <v>208</v>
      </c>
    </row>
    <row r="132" spans="1:19">
      <c r="A132" s="67"/>
      <c r="B132" t="s">
        <v>209</v>
      </c>
      <c r="Q132" t="s">
        <v>67</v>
      </c>
    </row>
    <row r="133" spans="1:19">
      <c r="A133" s="67"/>
      <c r="B133" t="s">
        <v>210</v>
      </c>
      <c r="Q133" t="s">
        <v>67</v>
      </c>
    </row>
    <row r="134" spans="1:19">
      <c r="A134" s="67"/>
      <c r="B134" t="s">
        <v>211</v>
      </c>
      <c r="Q134" t="s">
        <v>79</v>
      </c>
    </row>
    <row r="135" spans="1:19">
      <c r="A135" s="67"/>
      <c r="B135" t="s">
        <v>212</v>
      </c>
      <c r="Q135" t="s">
        <v>79</v>
      </c>
    </row>
    <row r="136" spans="1:19">
      <c r="A136" s="67"/>
      <c r="B136" t="s">
        <v>213</v>
      </c>
      <c r="Q136" t="s">
        <v>121</v>
      </c>
    </row>
    <row r="137" spans="1:19">
      <c r="A137" s="67"/>
      <c r="B137" t="s">
        <v>214</v>
      </c>
      <c r="Q137" t="s">
        <v>121</v>
      </c>
    </row>
    <row r="138" spans="1:19">
      <c r="A138" s="67"/>
      <c r="B138" t="s">
        <v>215</v>
      </c>
      <c r="Q138" t="s">
        <v>67</v>
      </c>
    </row>
    <row r="139" spans="1:19">
      <c r="A139" s="67"/>
      <c r="B139" t="s">
        <v>216</v>
      </c>
      <c r="Q139" t="s">
        <v>67</v>
      </c>
    </row>
    <row r="140" spans="1:19">
      <c r="A140" s="67"/>
      <c r="B140" t="s">
        <v>217</v>
      </c>
      <c r="Q140" t="s">
        <v>79</v>
      </c>
    </row>
    <row r="141" spans="1:19">
      <c r="A141" s="67"/>
      <c r="B141" t="s">
        <v>218</v>
      </c>
      <c r="Q141" t="s">
        <v>79</v>
      </c>
    </row>
    <row r="142" spans="1:19">
      <c r="A142" s="67"/>
      <c r="B142" t="s">
        <v>219</v>
      </c>
      <c r="Q142" t="s">
        <v>121</v>
      </c>
    </row>
    <row r="143" spans="1:19">
      <c r="A143" s="67"/>
      <c r="B143" t="s">
        <v>220</v>
      </c>
      <c r="Q143" t="s">
        <v>121</v>
      </c>
    </row>
    <row r="144" spans="1:19">
      <c r="A144" s="67"/>
      <c r="B144" t="s">
        <v>221</v>
      </c>
      <c r="Q144" t="s">
        <v>67</v>
      </c>
    </row>
    <row r="145" spans="1:37">
      <c r="A145" s="67"/>
      <c r="B145" t="s">
        <v>222</v>
      </c>
      <c r="Q145" t="s">
        <v>67</v>
      </c>
    </row>
    <row r="146" spans="1:37">
      <c r="A146" s="67"/>
      <c r="B146" t="s">
        <v>223</v>
      </c>
      <c r="Q146" t="s">
        <v>79</v>
      </c>
    </row>
    <row r="147" spans="1:37">
      <c r="A147" s="67"/>
      <c r="B147" t="s">
        <v>224</v>
      </c>
      <c r="Q147" t="s">
        <v>79</v>
      </c>
    </row>
    <row r="148" spans="1:37">
      <c r="A148" s="67"/>
      <c r="B148" t="s">
        <v>225</v>
      </c>
      <c r="C148" t="s">
        <v>51</v>
      </c>
      <c r="Q148" t="s">
        <v>67</v>
      </c>
      <c r="AI148">
        <v>30</v>
      </c>
      <c r="AJ148">
        <v>60</v>
      </c>
      <c r="AK148" t="s">
        <v>155</v>
      </c>
    </row>
    <row r="149" spans="1:37">
      <c r="A149" s="67"/>
      <c r="B149" t="s">
        <v>226</v>
      </c>
      <c r="Q149" t="s">
        <v>67</v>
      </c>
      <c r="AI149">
        <v>30</v>
      </c>
      <c r="AJ149">
        <v>60</v>
      </c>
      <c r="AK149" t="s">
        <v>155</v>
      </c>
    </row>
    <row r="150" spans="1:37">
      <c r="A150" s="67"/>
      <c r="B150" t="s">
        <v>227</v>
      </c>
      <c r="Q150" t="s">
        <v>67</v>
      </c>
      <c r="AI150">
        <v>30</v>
      </c>
      <c r="AJ150">
        <v>60</v>
      </c>
      <c r="AK150" t="s">
        <v>155</v>
      </c>
    </row>
    <row r="151" spans="1:37">
      <c r="A151" s="67"/>
      <c r="B151" t="s">
        <v>228</v>
      </c>
      <c r="Q151" t="s">
        <v>67</v>
      </c>
      <c r="AI151">
        <v>30</v>
      </c>
      <c r="AJ151">
        <v>60</v>
      </c>
      <c r="AK151" t="s">
        <v>155</v>
      </c>
    </row>
    <row r="152" spans="1:37">
      <c r="A152" s="67"/>
      <c r="B152" t="s">
        <v>229</v>
      </c>
      <c r="Q152" t="s">
        <v>67</v>
      </c>
      <c r="AI152">
        <v>30</v>
      </c>
      <c r="AJ152">
        <v>60</v>
      </c>
      <c r="AK152" t="s">
        <v>155</v>
      </c>
    </row>
    <row r="153" spans="1:37">
      <c r="A153" s="67"/>
      <c r="B153" t="s">
        <v>230</v>
      </c>
      <c r="Q153" t="s">
        <v>67</v>
      </c>
      <c r="AI153">
        <v>30</v>
      </c>
      <c r="AJ153">
        <v>60</v>
      </c>
      <c r="AK153" t="s">
        <v>155</v>
      </c>
    </row>
    <row r="154" spans="1:37">
      <c r="A154" s="67"/>
      <c r="B154" t="s">
        <v>231</v>
      </c>
      <c r="Q154" t="s">
        <v>67</v>
      </c>
      <c r="AI154">
        <v>30</v>
      </c>
      <c r="AJ154">
        <v>60</v>
      </c>
      <c r="AK154" t="s">
        <v>155</v>
      </c>
    </row>
    <row r="155" spans="1:37">
      <c r="A155" s="67"/>
      <c r="B155" t="s">
        <v>232</v>
      </c>
      <c r="Q155" t="s">
        <v>67</v>
      </c>
      <c r="AI155">
        <v>30</v>
      </c>
      <c r="AJ155">
        <v>60</v>
      </c>
      <c r="AK155" t="s">
        <v>155</v>
      </c>
    </row>
    <row r="156" spans="1:37">
      <c r="A156" s="67"/>
      <c r="B156" t="s">
        <v>233</v>
      </c>
      <c r="Q156" t="s">
        <v>67</v>
      </c>
      <c r="AI156">
        <v>30</v>
      </c>
      <c r="AJ156">
        <v>60</v>
      </c>
      <c r="AK156" t="s">
        <v>155</v>
      </c>
    </row>
    <row r="157" spans="1:37">
      <c r="A157" s="67"/>
      <c r="B157" t="s">
        <v>234</v>
      </c>
      <c r="Q157" t="s">
        <v>67</v>
      </c>
      <c r="AI157">
        <v>30</v>
      </c>
      <c r="AJ157">
        <v>60</v>
      </c>
      <c r="AK157" t="s">
        <v>155</v>
      </c>
    </row>
    <row r="158" spans="1:37">
      <c r="A158" s="67" t="s">
        <v>235</v>
      </c>
      <c r="B158" t="s">
        <v>236</v>
      </c>
      <c r="Q158" t="s">
        <v>121</v>
      </c>
    </row>
    <row r="159" spans="1:37">
      <c r="A159" s="67"/>
      <c r="B159" t="s">
        <v>237</v>
      </c>
      <c r="Q159" t="s">
        <v>121</v>
      </c>
    </row>
    <row r="160" spans="1:37">
      <c r="A160" s="67"/>
      <c r="B160" t="s">
        <v>238</v>
      </c>
      <c r="Q160" t="s">
        <v>67</v>
      </c>
    </row>
    <row r="161" spans="1:37">
      <c r="A161" s="67"/>
      <c r="B161" t="s">
        <v>239</v>
      </c>
      <c r="Q161" t="s">
        <v>67</v>
      </c>
    </row>
    <row r="162" spans="1:37">
      <c r="A162" s="67"/>
      <c r="B162" t="s">
        <v>240</v>
      </c>
      <c r="Q162" t="s">
        <v>79</v>
      </c>
    </row>
    <row r="163" spans="1:37">
      <c r="A163" s="67"/>
      <c r="B163" t="s">
        <v>241</v>
      </c>
      <c r="Q163" t="s">
        <v>79</v>
      </c>
    </row>
    <row r="164" spans="1:37">
      <c r="A164" s="67"/>
      <c r="B164" t="s">
        <v>242</v>
      </c>
      <c r="C164" t="s">
        <v>51</v>
      </c>
      <c r="Q164" t="s">
        <v>67</v>
      </c>
      <c r="AI164">
        <v>30</v>
      </c>
      <c r="AJ164">
        <v>60</v>
      </c>
      <c r="AK164" t="s">
        <v>155</v>
      </c>
    </row>
    <row r="165" spans="1:37">
      <c r="A165" s="67"/>
      <c r="B165" t="s">
        <v>243</v>
      </c>
      <c r="C165" t="s">
        <v>51</v>
      </c>
      <c r="Q165" t="s">
        <v>67</v>
      </c>
      <c r="AI165">
        <v>30</v>
      </c>
      <c r="AJ165">
        <v>60</v>
      </c>
      <c r="AK165" t="s">
        <v>155</v>
      </c>
    </row>
    <row r="166" spans="1:37">
      <c r="A166" s="67"/>
      <c r="B166" t="s">
        <v>244</v>
      </c>
      <c r="C166" t="s">
        <v>51</v>
      </c>
      <c r="Q166" t="s">
        <v>67</v>
      </c>
      <c r="AI166">
        <v>30</v>
      </c>
      <c r="AJ166">
        <v>60</v>
      </c>
      <c r="AK166" t="s">
        <v>155</v>
      </c>
    </row>
    <row r="167" spans="1:37">
      <c r="A167" s="67"/>
      <c r="B167" t="s">
        <v>245</v>
      </c>
      <c r="C167" t="s">
        <v>51</v>
      </c>
      <c r="Q167" t="s">
        <v>67</v>
      </c>
      <c r="AI167">
        <v>30</v>
      </c>
      <c r="AJ167">
        <v>60</v>
      </c>
      <c r="AK167" t="s">
        <v>155</v>
      </c>
    </row>
    <row r="168" spans="1:37">
      <c r="A168" s="67"/>
      <c r="B168" t="s">
        <v>246</v>
      </c>
      <c r="C168" t="s">
        <v>51</v>
      </c>
      <c r="Q168" t="s">
        <v>67</v>
      </c>
      <c r="AI168">
        <v>30</v>
      </c>
      <c r="AJ168">
        <v>60</v>
      </c>
      <c r="AK168" t="s">
        <v>155</v>
      </c>
    </row>
    <row r="169" spans="1:37">
      <c r="A169" s="66" t="s">
        <v>247</v>
      </c>
      <c r="B169" t="s">
        <v>248</v>
      </c>
      <c r="C169" t="s">
        <v>198</v>
      </c>
      <c r="Q169" t="s">
        <v>121</v>
      </c>
    </row>
    <row r="170" spans="1:37">
      <c r="A170" s="66"/>
      <c r="B170" t="s">
        <v>249</v>
      </c>
      <c r="C170" t="s">
        <v>198</v>
      </c>
      <c r="Q170" t="s">
        <v>121</v>
      </c>
    </row>
    <row r="171" spans="1:37">
      <c r="A171" s="66"/>
      <c r="B171" t="s">
        <v>250</v>
      </c>
      <c r="C171" t="s">
        <v>198</v>
      </c>
      <c r="Q171" t="s">
        <v>67</v>
      </c>
    </row>
    <row r="172" spans="1:37">
      <c r="A172" s="66"/>
      <c r="B172" t="s">
        <v>251</v>
      </c>
      <c r="C172" t="s">
        <v>198</v>
      </c>
      <c r="Q172" t="s">
        <v>67</v>
      </c>
    </row>
    <row r="173" spans="1:37">
      <c r="A173" s="66"/>
      <c r="B173" t="s">
        <v>252</v>
      </c>
      <c r="C173" t="s">
        <v>198</v>
      </c>
      <c r="Q173" t="s">
        <v>79</v>
      </c>
    </row>
    <row r="174" spans="1:37">
      <c r="A174" s="66"/>
      <c r="B174" t="s">
        <v>253</v>
      </c>
      <c r="C174" t="s">
        <v>198</v>
      </c>
      <c r="Q174" t="s">
        <v>121</v>
      </c>
    </row>
    <row r="175" spans="1:37">
      <c r="A175" s="66"/>
      <c r="B175" t="s">
        <v>254</v>
      </c>
      <c r="C175" t="s">
        <v>198</v>
      </c>
      <c r="Q175" t="s">
        <v>121</v>
      </c>
    </row>
    <row r="176" spans="1:37">
      <c r="A176" s="66"/>
      <c r="B176" t="s">
        <v>255</v>
      </c>
      <c r="C176" t="s">
        <v>198</v>
      </c>
      <c r="Q176" t="s">
        <v>67</v>
      </c>
    </row>
    <row r="177" spans="1:37">
      <c r="A177" s="66"/>
      <c r="B177" t="s">
        <v>256</v>
      </c>
      <c r="C177" t="s">
        <v>198</v>
      </c>
      <c r="Q177" t="s">
        <v>67</v>
      </c>
    </row>
    <row r="178" spans="1:37">
      <c r="A178" s="66"/>
      <c r="B178" t="s">
        <v>257</v>
      </c>
      <c r="C178" t="s">
        <v>198</v>
      </c>
      <c r="Q178" t="s">
        <v>79</v>
      </c>
    </row>
    <row r="179" spans="1:37">
      <c r="A179" s="66"/>
      <c r="B179" t="s">
        <v>258</v>
      </c>
      <c r="Q179" t="s">
        <v>121</v>
      </c>
    </row>
    <row r="180" spans="1:37">
      <c r="A180" s="66"/>
      <c r="B180" t="s">
        <v>259</v>
      </c>
      <c r="Q180" t="s">
        <v>121</v>
      </c>
    </row>
    <row r="181" spans="1:37">
      <c r="A181" s="66"/>
      <c r="B181" t="s">
        <v>260</v>
      </c>
      <c r="Q181" t="s">
        <v>67</v>
      </c>
    </row>
    <row r="182" spans="1:37">
      <c r="A182" s="66"/>
      <c r="B182" t="s">
        <v>261</v>
      </c>
      <c r="Q182" t="s">
        <v>67</v>
      </c>
    </row>
    <row r="183" spans="1:37">
      <c r="A183" s="66"/>
      <c r="B183" t="s">
        <v>262</v>
      </c>
      <c r="Q183" t="s">
        <v>79</v>
      </c>
    </row>
    <row r="184" spans="1:37">
      <c r="A184" s="66"/>
      <c r="B184" t="s">
        <v>263</v>
      </c>
      <c r="Q184" t="s">
        <v>121</v>
      </c>
    </row>
    <row r="185" spans="1:37">
      <c r="A185" s="66"/>
      <c r="B185" t="s">
        <v>264</v>
      </c>
      <c r="Q185" t="s">
        <v>121</v>
      </c>
    </row>
    <row r="186" spans="1:37">
      <c r="A186" s="66"/>
      <c r="B186" t="s">
        <v>265</v>
      </c>
      <c r="Q186" t="s">
        <v>67</v>
      </c>
    </row>
    <row r="187" spans="1:37">
      <c r="A187" s="66"/>
      <c r="B187" t="s">
        <v>266</v>
      </c>
      <c r="Q187" t="s">
        <v>67</v>
      </c>
    </row>
    <row r="188" spans="1:37">
      <c r="A188" s="66"/>
      <c r="B188" t="s">
        <v>267</v>
      </c>
      <c r="Q188" t="s">
        <v>79</v>
      </c>
    </row>
    <row r="189" spans="1:37">
      <c r="A189" s="66"/>
      <c r="B189" t="s">
        <v>268</v>
      </c>
      <c r="C189" t="s">
        <v>51</v>
      </c>
      <c r="Q189" t="s">
        <v>67</v>
      </c>
      <c r="AI189">
        <v>30</v>
      </c>
      <c r="AJ189">
        <v>60</v>
      </c>
      <c r="AK189" t="s">
        <v>155</v>
      </c>
    </row>
    <row r="190" spans="1:37">
      <c r="A190" s="66"/>
      <c r="B190" t="s">
        <v>269</v>
      </c>
      <c r="C190" t="s">
        <v>51</v>
      </c>
      <c r="Q190" t="s">
        <v>67</v>
      </c>
      <c r="AI190">
        <v>30</v>
      </c>
      <c r="AJ190">
        <v>60</v>
      </c>
      <c r="AK190" t="s">
        <v>155</v>
      </c>
    </row>
    <row r="191" spans="1:37">
      <c r="A191" s="66"/>
      <c r="B191" t="s">
        <v>270</v>
      </c>
      <c r="C191" t="s">
        <v>51</v>
      </c>
      <c r="Q191" t="s">
        <v>67</v>
      </c>
      <c r="AI191">
        <v>30</v>
      </c>
      <c r="AJ191">
        <v>60</v>
      </c>
      <c r="AK191" t="s">
        <v>155</v>
      </c>
    </row>
    <row r="192" spans="1:37">
      <c r="A192" s="66"/>
      <c r="B192" t="s">
        <v>271</v>
      </c>
      <c r="AI192">
        <v>30</v>
      </c>
      <c r="AJ192">
        <v>60</v>
      </c>
      <c r="AK192" t="s">
        <v>155</v>
      </c>
    </row>
    <row r="193" spans="1:37">
      <c r="A193" s="66"/>
      <c r="B193" t="s">
        <v>272</v>
      </c>
      <c r="Q193" t="s">
        <v>67</v>
      </c>
      <c r="AI193">
        <v>30</v>
      </c>
      <c r="AJ193">
        <v>60</v>
      </c>
      <c r="AK193" t="s">
        <v>155</v>
      </c>
    </row>
    <row r="194" spans="1:37">
      <c r="A194" s="66"/>
      <c r="B194" t="s">
        <v>273</v>
      </c>
      <c r="Q194" t="s">
        <v>67</v>
      </c>
      <c r="AI194">
        <v>30</v>
      </c>
      <c r="AJ194">
        <v>60</v>
      </c>
      <c r="AK194" t="s">
        <v>155</v>
      </c>
    </row>
    <row r="195" spans="1:37">
      <c r="A195" s="66"/>
      <c r="B195" t="s">
        <v>274</v>
      </c>
      <c r="Q195" t="s">
        <v>67</v>
      </c>
      <c r="AI195">
        <v>30</v>
      </c>
      <c r="AJ195">
        <v>60</v>
      </c>
      <c r="AK195" t="s">
        <v>155</v>
      </c>
    </row>
    <row r="196" spans="1:37">
      <c r="A196" s="66"/>
      <c r="B196" t="s">
        <v>275</v>
      </c>
      <c r="Q196" t="s">
        <v>67</v>
      </c>
      <c r="AI196">
        <v>30</v>
      </c>
      <c r="AJ196">
        <v>60</v>
      </c>
      <c r="AK196" t="s">
        <v>155</v>
      </c>
    </row>
    <row r="197" spans="1:37">
      <c r="A197" s="66"/>
      <c r="B197" t="s">
        <v>276</v>
      </c>
      <c r="Q197" t="s">
        <v>67</v>
      </c>
      <c r="AI197">
        <v>30</v>
      </c>
      <c r="AJ197">
        <v>60</v>
      </c>
      <c r="AK197" t="s">
        <v>155</v>
      </c>
    </row>
    <row r="198" spans="1:37">
      <c r="A198" s="66"/>
      <c r="B198" t="s">
        <v>277</v>
      </c>
      <c r="Q198" t="s">
        <v>67</v>
      </c>
      <c r="AI198">
        <v>30</v>
      </c>
      <c r="AJ198">
        <v>60</v>
      </c>
      <c r="AK198" t="s">
        <v>155</v>
      </c>
    </row>
    <row r="199" spans="1:37">
      <c r="A199" s="66"/>
      <c r="B199" t="s">
        <v>278</v>
      </c>
      <c r="Q199" t="s">
        <v>121</v>
      </c>
    </row>
    <row r="200" spans="1:37">
      <c r="A200" s="66"/>
      <c r="B200" t="s">
        <v>279</v>
      </c>
      <c r="Q200" t="s">
        <v>121</v>
      </c>
    </row>
    <row r="201" spans="1:37">
      <c r="A201" s="66"/>
      <c r="B201" t="s">
        <v>280</v>
      </c>
      <c r="Q201" t="s">
        <v>67</v>
      </c>
    </row>
    <row r="202" spans="1:37">
      <c r="A202" s="66"/>
      <c r="B202" t="s">
        <v>281</v>
      </c>
      <c r="Q202" t="s">
        <v>67</v>
      </c>
    </row>
    <row r="203" spans="1:37">
      <c r="A203" s="66"/>
      <c r="B203" t="s">
        <v>282</v>
      </c>
      <c r="Q203" t="s">
        <v>79</v>
      </c>
    </row>
    <row r="204" spans="1:37">
      <c r="A204" s="66"/>
      <c r="B204" t="s">
        <v>283</v>
      </c>
      <c r="Q204" t="s">
        <v>79</v>
      </c>
    </row>
    <row r="205" spans="1:37">
      <c r="A205" s="66"/>
      <c r="B205" t="s">
        <v>284</v>
      </c>
      <c r="Q205" t="s">
        <v>121</v>
      </c>
    </row>
    <row r="206" spans="1:37">
      <c r="A206" s="66"/>
      <c r="B206" t="s">
        <v>285</v>
      </c>
      <c r="Q206" t="s">
        <v>121</v>
      </c>
    </row>
    <row r="207" spans="1:37">
      <c r="A207" s="66"/>
      <c r="B207" t="s">
        <v>286</v>
      </c>
      <c r="Q207" t="s">
        <v>67</v>
      </c>
    </row>
    <row r="208" spans="1:37">
      <c r="A208" s="66"/>
      <c r="B208" t="s">
        <v>287</v>
      </c>
      <c r="Q208" t="s">
        <v>67</v>
      </c>
    </row>
    <row r="209" spans="1:37">
      <c r="A209" s="66"/>
      <c r="B209" t="s">
        <v>288</v>
      </c>
      <c r="Q209" t="s">
        <v>79</v>
      </c>
    </row>
    <row r="210" spans="1:37">
      <c r="A210" s="66"/>
      <c r="B210" t="s">
        <v>289</v>
      </c>
      <c r="Q210" t="s">
        <v>79</v>
      </c>
    </row>
    <row r="211" spans="1:37">
      <c r="A211" s="66"/>
      <c r="B211" t="s">
        <v>290</v>
      </c>
      <c r="Q211" t="s">
        <v>67</v>
      </c>
      <c r="AI211">
        <v>30</v>
      </c>
      <c r="AJ211">
        <v>60</v>
      </c>
      <c r="AK211" t="s">
        <v>155</v>
      </c>
    </row>
    <row r="212" spans="1:37">
      <c r="A212" s="66"/>
      <c r="B212" t="s">
        <v>291</v>
      </c>
      <c r="Q212" t="s">
        <v>67</v>
      </c>
      <c r="AI212">
        <v>30</v>
      </c>
      <c r="AJ212">
        <v>60</v>
      </c>
      <c r="AK212" t="s">
        <v>155</v>
      </c>
    </row>
    <row r="213" spans="1:37">
      <c r="A213" s="66"/>
      <c r="B213" t="s">
        <v>292</v>
      </c>
      <c r="Q213" t="s">
        <v>67</v>
      </c>
      <c r="AI213">
        <v>30</v>
      </c>
      <c r="AJ213">
        <v>60</v>
      </c>
      <c r="AK213" t="s">
        <v>155</v>
      </c>
    </row>
    <row r="214" spans="1:37">
      <c r="A214" s="16" t="s">
        <v>293</v>
      </c>
      <c r="B214" t="s">
        <v>294</v>
      </c>
      <c r="C214" t="s">
        <v>51</v>
      </c>
      <c r="L214" t="s">
        <v>295</v>
      </c>
      <c r="Q214" t="s">
        <v>67</v>
      </c>
      <c r="AI214">
        <v>30</v>
      </c>
      <c r="AJ214">
        <v>60</v>
      </c>
      <c r="AK214" t="s">
        <v>155</v>
      </c>
    </row>
    <row r="215" spans="1:37">
      <c r="B215" t="s">
        <v>296</v>
      </c>
      <c r="C215" t="s">
        <v>51</v>
      </c>
      <c r="L215" t="s">
        <v>295</v>
      </c>
      <c r="Q215" t="s">
        <v>67</v>
      </c>
      <c r="AI215">
        <v>30</v>
      </c>
      <c r="AJ215">
        <v>60</v>
      </c>
      <c r="AK215" t="s">
        <v>155</v>
      </c>
    </row>
  </sheetData>
  <mergeCells count="6">
    <mergeCell ref="A169:A213"/>
    <mergeCell ref="A55:A68"/>
    <mergeCell ref="A69:A98"/>
    <mergeCell ref="A99:A128"/>
    <mergeCell ref="A129:A157"/>
    <mergeCell ref="A158:A16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852F6-F4CC-4372-A1C8-7D7733CE34ED}">
  <dimension ref="A1:AC40"/>
  <sheetViews>
    <sheetView topLeftCell="A25" workbookViewId="0">
      <selection activeCell="D35" sqref="D35"/>
    </sheetView>
  </sheetViews>
  <sheetFormatPr defaultRowHeight="15"/>
  <cols>
    <col min="1" max="1" width="14.42578125" customWidth="1"/>
    <col min="2" max="2" width="20.5703125" customWidth="1"/>
    <col min="3" max="3" width="149.42578125" customWidth="1"/>
    <col min="4" max="4" width="16.42578125" customWidth="1"/>
  </cols>
  <sheetData>
    <row r="1" spans="1:29" s="6" customFormat="1">
      <c r="A1" s="12" t="s">
        <v>0</v>
      </c>
      <c r="B1" s="6" t="s">
        <v>1</v>
      </c>
      <c r="C1" s="6" t="s">
        <v>297</v>
      </c>
      <c r="D1" t="s">
        <v>298</v>
      </c>
      <c r="E1" s="6" t="s">
        <v>8</v>
      </c>
      <c r="F1" s="6" t="s">
        <v>299</v>
      </c>
      <c r="G1" s="6" t="s">
        <v>300</v>
      </c>
      <c r="H1" s="6" t="s">
        <v>301</v>
      </c>
      <c r="I1" s="6" t="s">
        <v>302</v>
      </c>
      <c r="J1" s="6" t="s">
        <v>303</v>
      </c>
      <c r="K1" s="6" t="s">
        <v>304</v>
      </c>
      <c r="L1" s="6" t="s">
        <v>305</v>
      </c>
      <c r="M1" s="6" t="s">
        <v>306</v>
      </c>
      <c r="N1" s="6" t="s">
        <v>307</v>
      </c>
      <c r="O1" s="6" t="s">
        <v>4</v>
      </c>
      <c r="P1" s="6" t="s">
        <v>308</v>
      </c>
      <c r="Q1" s="6" t="s">
        <v>309</v>
      </c>
      <c r="R1" s="6" t="s">
        <v>310</v>
      </c>
      <c r="S1" s="6" t="s">
        <v>311</v>
      </c>
      <c r="T1" s="6" t="s">
        <v>312</v>
      </c>
      <c r="U1" s="6" t="s">
        <v>313</v>
      </c>
      <c r="X1" s="31"/>
      <c r="Y1" s="31"/>
      <c r="AC1" s="26"/>
    </row>
    <row r="2" spans="1:29">
      <c r="A2" s="13">
        <v>42048</v>
      </c>
      <c r="B2" s="20" t="s">
        <v>314</v>
      </c>
      <c r="C2" t="s">
        <v>315</v>
      </c>
      <c r="D2" t="s">
        <v>316</v>
      </c>
      <c r="E2" t="s">
        <v>317</v>
      </c>
      <c r="F2" t="s">
        <v>318</v>
      </c>
      <c r="G2" s="22" t="s">
        <v>319</v>
      </c>
      <c r="S2">
        <v>35</v>
      </c>
      <c r="T2">
        <v>261</v>
      </c>
      <c r="U2">
        <f>T2-S2+1</f>
        <v>227</v>
      </c>
    </row>
    <row r="3" spans="1:29">
      <c r="A3" s="13">
        <v>42048</v>
      </c>
      <c r="B3" s="20" t="s">
        <v>320</v>
      </c>
      <c r="C3" t="s">
        <v>321</v>
      </c>
      <c r="D3" t="s">
        <v>316</v>
      </c>
      <c r="E3" t="s">
        <v>317</v>
      </c>
      <c r="F3" t="s">
        <v>318</v>
      </c>
      <c r="G3" s="22" t="s">
        <v>319</v>
      </c>
      <c r="K3" t="s">
        <v>322</v>
      </c>
      <c r="O3" t="s">
        <v>46</v>
      </c>
      <c r="S3">
        <v>1</v>
      </c>
      <c r="T3">
        <f>S3+$U$2-1</f>
        <v>227</v>
      </c>
      <c r="W3" s="32"/>
      <c r="X3" s="32"/>
      <c r="AB3" s="27"/>
    </row>
    <row r="4" spans="1:29">
      <c r="A4" s="13">
        <v>42048</v>
      </c>
      <c r="B4" s="20" t="s">
        <v>323</v>
      </c>
      <c r="C4" t="s">
        <v>324</v>
      </c>
      <c r="D4" t="s">
        <v>316</v>
      </c>
      <c r="E4" t="s">
        <v>317</v>
      </c>
      <c r="F4" t="s">
        <v>318</v>
      </c>
      <c r="G4" s="22" t="s">
        <v>319</v>
      </c>
      <c r="S4">
        <v>40</v>
      </c>
      <c r="T4">
        <f t="shared" ref="T4:T5" si="0">S4+$U$2-1</f>
        <v>266</v>
      </c>
    </row>
    <row r="5" spans="1:29">
      <c r="A5" s="18">
        <v>42048</v>
      </c>
      <c r="B5" s="20" t="s">
        <v>325</v>
      </c>
      <c r="C5" s="20" t="s">
        <v>326</v>
      </c>
      <c r="D5" t="s">
        <v>316</v>
      </c>
      <c r="E5" s="20" t="s">
        <v>317</v>
      </c>
      <c r="F5" s="20" t="s">
        <v>318</v>
      </c>
      <c r="G5" s="21" t="s">
        <v>319</v>
      </c>
      <c r="H5" s="20"/>
      <c r="I5" s="20"/>
      <c r="J5" s="20"/>
      <c r="K5" s="20" t="s">
        <v>322</v>
      </c>
      <c r="L5" s="20"/>
      <c r="M5" s="20"/>
      <c r="N5" s="20"/>
      <c r="O5" s="20"/>
      <c r="S5">
        <v>35</v>
      </c>
      <c r="T5">
        <f t="shared" si="0"/>
        <v>261</v>
      </c>
    </row>
    <row r="6" spans="1:29">
      <c r="A6" s="13">
        <v>42060</v>
      </c>
      <c r="B6" s="20" t="s">
        <v>327</v>
      </c>
      <c r="C6" t="s">
        <v>328</v>
      </c>
      <c r="D6" t="s">
        <v>316</v>
      </c>
      <c r="E6" t="s">
        <v>329</v>
      </c>
      <c r="F6" t="s">
        <v>318</v>
      </c>
      <c r="G6" s="22" t="s">
        <v>319</v>
      </c>
      <c r="W6" s="32"/>
      <c r="X6" s="32"/>
      <c r="AB6" s="27"/>
    </row>
    <row r="7" spans="1:29">
      <c r="A7" s="13">
        <v>42060</v>
      </c>
      <c r="B7" s="20" t="s">
        <v>330</v>
      </c>
      <c r="C7" t="s">
        <v>331</v>
      </c>
      <c r="D7" t="s">
        <v>316</v>
      </c>
      <c r="E7" t="s">
        <v>329</v>
      </c>
      <c r="F7" t="s">
        <v>318</v>
      </c>
      <c r="G7" s="22" t="s">
        <v>319</v>
      </c>
      <c r="K7" t="s">
        <v>322</v>
      </c>
      <c r="L7" t="s">
        <v>332</v>
      </c>
      <c r="M7">
        <v>0.8</v>
      </c>
      <c r="O7" t="s">
        <v>46</v>
      </c>
      <c r="Q7" t="s">
        <v>333</v>
      </c>
      <c r="W7" s="32"/>
      <c r="X7" s="32"/>
      <c r="AB7" s="27"/>
    </row>
    <row r="8" spans="1:29">
      <c r="A8" s="13">
        <v>42060</v>
      </c>
      <c r="B8" s="20" t="s">
        <v>334</v>
      </c>
      <c r="C8" t="s">
        <v>335</v>
      </c>
      <c r="D8" t="s">
        <v>316</v>
      </c>
      <c r="E8" t="s">
        <v>329</v>
      </c>
      <c r="F8" t="s">
        <v>318</v>
      </c>
      <c r="G8" s="22" t="s">
        <v>319</v>
      </c>
      <c r="W8" s="32"/>
      <c r="X8" s="32"/>
      <c r="AB8" s="27"/>
    </row>
    <row r="9" spans="1:29">
      <c r="A9" s="13">
        <v>42060</v>
      </c>
      <c r="B9" s="20" t="s">
        <v>336</v>
      </c>
      <c r="C9" t="s">
        <v>337</v>
      </c>
      <c r="D9" t="s">
        <v>316</v>
      </c>
      <c r="E9" t="s">
        <v>329</v>
      </c>
      <c r="F9" t="s">
        <v>318</v>
      </c>
      <c r="G9" s="22" t="s">
        <v>319</v>
      </c>
      <c r="K9" t="s">
        <v>322</v>
      </c>
      <c r="L9" t="s">
        <v>332</v>
      </c>
      <c r="M9">
        <v>0.8</v>
      </c>
      <c r="O9" t="s">
        <v>46</v>
      </c>
      <c r="Q9" t="s">
        <v>333</v>
      </c>
      <c r="W9" s="32"/>
      <c r="X9" s="32"/>
      <c r="AB9" s="27"/>
    </row>
    <row r="10" spans="1:29">
      <c r="A10" s="13">
        <v>42060</v>
      </c>
      <c r="B10" s="20" t="s">
        <v>338</v>
      </c>
      <c r="C10" t="s">
        <v>339</v>
      </c>
      <c r="D10" t="s">
        <v>316</v>
      </c>
      <c r="E10" t="s">
        <v>329</v>
      </c>
      <c r="F10" t="s">
        <v>318</v>
      </c>
      <c r="G10" s="22" t="s">
        <v>319</v>
      </c>
      <c r="W10" s="32"/>
      <c r="X10" s="32"/>
      <c r="AB10" s="27"/>
    </row>
    <row r="11" spans="1:29" s="20" customFormat="1">
      <c r="A11" s="18">
        <v>42060</v>
      </c>
      <c r="B11" s="20" t="s">
        <v>340</v>
      </c>
      <c r="C11" s="20" t="s">
        <v>341</v>
      </c>
      <c r="D11" t="s">
        <v>316</v>
      </c>
      <c r="E11" s="20" t="s">
        <v>329</v>
      </c>
      <c r="F11" s="20" t="s">
        <v>318</v>
      </c>
      <c r="G11" s="21" t="s">
        <v>319</v>
      </c>
      <c r="K11" s="20" t="s">
        <v>322</v>
      </c>
      <c r="L11" s="20" t="s">
        <v>332</v>
      </c>
      <c r="M11" s="20">
        <v>0.8</v>
      </c>
      <c r="O11" s="20" t="s">
        <v>46</v>
      </c>
      <c r="Q11" s="20" t="s">
        <v>333</v>
      </c>
      <c r="W11" s="33"/>
      <c r="X11" s="33"/>
      <c r="AB11" s="28"/>
    </row>
    <row r="12" spans="1:29">
      <c r="A12" s="13">
        <v>42140</v>
      </c>
      <c r="B12" s="20" t="s">
        <v>342</v>
      </c>
      <c r="C12" t="s">
        <v>343</v>
      </c>
      <c r="D12" t="s">
        <v>316</v>
      </c>
      <c r="E12" t="s">
        <v>344</v>
      </c>
      <c r="F12" t="s">
        <v>318</v>
      </c>
      <c r="G12" s="22" t="s">
        <v>345</v>
      </c>
      <c r="W12" s="32"/>
      <c r="X12" s="32"/>
      <c r="AB12" s="27"/>
    </row>
    <row r="13" spans="1:29" s="20" customFormat="1">
      <c r="A13" s="18">
        <v>42140</v>
      </c>
      <c r="B13" s="20" t="s">
        <v>346</v>
      </c>
      <c r="C13" s="20" t="s">
        <v>347</v>
      </c>
      <c r="D13" t="s">
        <v>316</v>
      </c>
      <c r="E13" s="20" t="s">
        <v>344</v>
      </c>
      <c r="F13" s="20" t="s">
        <v>318</v>
      </c>
      <c r="G13" s="21" t="s">
        <v>345</v>
      </c>
      <c r="K13" s="20" t="s">
        <v>322</v>
      </c>
      <c r="O13" s="20" t="s">
        <v>46</v>
      </c>
      <c r="W13" s="33"/>
      <c r="X13" s="33"/>
      <c r="AB13" s="28"/>
    </row>
    <row r="14" spans="1:29">
      <c r="A14" s="13">
        <v>42140</v>
      </c>
      <c r="B14" s="20" t="s">
        <v>348</v>
      </c>
      <c r="C14" t="s">
        <v>349</v>
      </c>
      <c r="D14" t="s">
        <v>316</v>
      </c>
      <c r="E14" t="s">
        <v>344</v>
      </c>
      <c r="F14" t="s">
        <v>318</v>
      </c>
      <c r="G14" s="22" t="s">
        <v>345</v>
      </c>
      <c r="W14" s="32"/>
      <c r="X14" s="32"/>
      <c r="AB14" s="27"/>
    </row>
    <row r="15" spans="1:29">
      <c r="A15" s="13">
        <v>42140</v>
      </c>
      <c r="B15" s="20" t="s">
        <v>350</v>
      </c>
      <c r="C15" t="s">
        <v>351</v>
      </c>
      <c r="D15" t="s">
        <v>316</v>
      </c>
      <c r="E15" t="s">
        <v>344</v>
      </c>
      <c r="F15" t="s">
        <v>318</v>
      </c>
      <c r="G15" s="22" t="s">
        <v>345</v>
      </c>
      <c r="K15" t="s">
        <v>322</v>
      </c>
      <c r="O15" t="s">
        <v>46</v>
      </c>
      <c r="W15" s="32"/>
      <c r="X15" s="32"/>
      <c r="AB15" s="27"/>
    </row>
    <row r="16" spans="1:29">
      <c r="A16" s="13">
        <v>42140</v>
      </c>
      <c r="B16" s="20" t="s">
        <v>352</v>
      </c>
      <c r="C16" t="s">
        <v>353</v>
      </c>
      <c r="D16" t="s">
        <v>316</v>
      </c>
      <c r="E16" t="s">
        <v>344</v>
      </c>
      <c r="F16" t="s">
        <v>318</v>
      </c>
      <c r="G16" s="22" t="s">
        <v>345</v>
      </c>
      <c r="W16" s="32"/>
      <c r="X16" s="32"/>
      <c r="AB16" s="27"/>
    </row>
    <row r="17" spans="1:29">
      <c r="A17" s="13">
        <v>42140</v>
      </c>
      <c r="B17" s="20" t="s">
        <v>354</v>
      </c>
      <c r="C17" t="s">
        <v>355</v>
      </c>
      <c r="D17" t="s">
        <v>316</v>
      </c>
      <c r="E17" t="s">
        <v>344</v>
      </c>
      <c r="F17" t="s">
        <v>318</v>
      </c>
      <c r="G17" s="22" t="s">
        <v>345</v>
      </c>
      <c r="K17" t="s">
        <v>322</v>
      </c>
      <c r="O17" t="s">
        <v>46</v>
      </c>
      <c r="W17" s="32"/>
      <c r="X17" s="32"/>
      <c r="AB17" s="27"/>
    </row>
    <row r="18" spans="1:29">
      <c r="A18" s="13">
        <v>42286</v>
      </c>
      <c r="B18" s="20" t="s">
        <v>356</v>
      </c>
      <c r="C18" t="s">
        <v>357</v>
      </c>
      <c r="D18" t="s">
        <v>316</v>
      </c>
      <c r="E18" t="s">
        <v>329</v>
      </c>
      <c r="F18" t="s">
        <v>318</v>
      </c>
      <c r="G18" s="22" t="s">
        <v>358</v>
      </c>
      <c r="W18" s="32"/>
      <c r="X18" s="32"/>
      <c r="AB18" s="27"/>
    </row>
    <row r="19" spans="1:29" s="20" customFormat="1">
      <c r="A19" s="18">
        <v>42286</v>
      </c>
      <c r="B19" s="20" t="s">
        <v>359</v>
      </c>
      <c r="C19" s="20" t="s">
        <v>360</v>
      </c>
      <c r="D19" t="s">
        <v>316</v>
      </c>
      <c r="E19" s="20" t="s">
        <v>329</v>
      </c>
      <c r="F19" s="20" t="s">
        <v>318</v>
      </c>
      <c r="G19" s="21" t="s">
        <v>358</v>
      </c>
      <c r="K19" s="20" t="s">
        <v>322</v>
      </c>
      <c r="W19" s="33"/>
      <c r="X19" s="33"/>
      <c r="AB19" s="28"/>
    </row>
    <row r="20" spans="1:29">
      <c r="A20" s="13">
        <v>42286</v>
      </c>
      <c r="B20" s="20" t="s">
        <v>361</v>
      </c>
      <c r="C20" t="s">
        <v>362</v>
      </c>
      <c r="D20" t="s">
        <v>316</v>
      </c>
      <c r="E20" t="s">
        <v>329</v>
      </c>
      <c r="F20" t="s">
        <v>318</v>
      </c>
      <c r="G20" s="22" t="s">
        <v>358</v>
      </c>
      <c r="K20" t="s">
        <v>322</v>
      </c>
      <c r="W20" s="32"/>
      <c r="X20" s="32"/>
      <c r="AB20" s="27"/>
    </row>
    <row r="21" spans="1:29">
      <c r="A21" s="13">
        <v>42286</v>
      </c>
      <c r="B21" s="20" t="s">
        <v>363</v>
      </c>
      <c r="C21" t="s">
        <v>364</v>
      </c>
      <c r="D21" t="s">
        <v>316</v>
      </c>
      <c r="E21" t="s">
        <v>329</v>
      </c>
      <c r="F21" t="s">
        <v>318</v>
      </c>
      <c r="G21" s="22" t="s">
        <v>358</v>
      </c>
      <c r="W21" s="32"/>
      <c r="X21" s="32"/>
      <c r="AB21" s="27"/>
    </row>
    <row r="22" spans="1:29">
      <c r="A22" s="13">
        <v>42286</v>
      </c>
      <c r="B22" s="20" t="s">
        <v>365</v>
      </c>
      <c r="C22" t="s">
        <v>366</v>
      </c>
      <c r="D22" t="s">
        <v>316</v>
      </c>
      <c r="E22" t="s">
        <v>329</v>
      </c>
      <c r="F22" t="s">
        <v>318</v>
      </c>
      <c r="G22" s="22" t="s">
        <v>358</v>
      </c>
      <c r="K22" t="s">
        <v>367</v>
      </c>
      <c r="W22" s="32"/>
      <c r="X22" s="32"/>
      <c r="AB22" s="27"/>
    </row>
    <row r="23" spans="1:29">
      <c r="A23" s="13">
        <v>42286</v>
      </c>
      <c r="B23" s="20" t="s">
        <v>368</v>
      </c>
      <c r="C23" t="s">
        <v>369</v>
      </c>
      <c r="D23" t="s">
        <v>316</v>
      </c>
      <c r="E23" t="s">
        <v>329</v>
      </c>
      <c r="F23" t="s">
        <v>318</v>
      </c>
      <c r="G23" s="22" t="s">
        <v>358</v>
      </c>
      <c r="X23" s="32"/>
      <c r="Y23" s="32"/>
      <c r="AC23" s="27"/>
    </row>
    <row r="24" spans="1:29" s="20" customFormat="1">
      <c r="A24" s="18">
        <v>42286</v>
      </c>
      <c r="B24" s="20" t="s">
        <v>370</v>
      </c>
      <c r="C24" s="20" t="s">
        <v>371</v>
      </c>
      <c r="D24" t="s">
        <v>316</v>
      </c>
      <c r="E24" s="20" t="s">
        <v>329</v>
      </c>
      <c r="F24" s="20" t="s">
        <v>318</v>
      </c>
      <c r="G24" s="21" t="s">
        <v>358</v>
      </c>
      <c r="K24" s="20" t="s">
        <v>372</v>
      </c>
      <c r="X24" s="33"/>
      <c r="Y24" s="33"/>
      <c r="AC24" s="28"/>
    </row>
    <row r="25" spans="1:29">
      <c r="A25" s="13">
        <v>42286</v>
      </c>
      <c r="B25" s="20" t="s">
        <v>373</v>
      </c>
      <c r="C25" t="s">
        <v>374</v>
      </c>
      <c r="D25" t="s">
        <v>316</v>
      </c>
      <c r="E25" t="s">
        <v>329</v>
      </c>
      <c r="F25" t="s">
        <v>318</v>
      </c>
      <c r="G25" s="22" t="s">
        <v>358</v>
      </c>
      <c r="X25" s="32"/>
      <c r="Y25" s="32"/>
      <c r="AC25" s="27"/>
    </row>
    <row r="26" spans="1:29">
      <c r="A26" s="13">
        <v>42286</v>
      </c>
      <c r="B26" s="20" t="s">
        <v>375</v>
      </c>
      <c r="C26" t="s">
        <v>376</v>
      </c>
      <c r="D26" t="s">
        <v>316</v>
      </c>
      <c r="E26" t="s">
        <v>329</v>
      </c>
      <c r="F26" t="s">
        <v>318</v>
      </c>
      <c r="G26" s="22" t="s">
        <v>358</v>
      </c>
      <c r="X26" s="32"/>
      <c r="Y26" s="32"/>
      <c r="AC26" s="27"/>
    </row>
    <row r="27" spans="1:29">
      <c r="A27" s="13">
        <v>42291</v>
      </c>
      <c r="B27" s="20" t="s">
        <v>377</v>
      </c>
      <c r="C27" t="s">
        <v>378</v>
      </c>
      <c r="D27" t="s">
        <v>316</v>
      </c>
      <c r="E27" t="s">
        <v>329</v>
      </c>
      <c r="F27" t="s">
        <v>318</v>
      </c>
      <c r="G27" s="22" t="s">
        <v>358</v>
      </c>
      <c r="W27" s="32"/>
      <c r="X27" s="32"/>
      <c r="AB27" s="27"/>
    </row>
    <row r="28" spans="1:29">
      <c r="A28" s="13">
        <v>42291</v>
      </c>
      <c r="B28" s="20" t="s">
        <v>379</v>
      </c>
      <c r="C28" t="s">
        <v>380</v>
      </c>
      <c r="D28" t="s">
        <v>316</v>
      </c>
      <c r="E28" t="s">
        <v>329</v>
      </c>
      <c r="F28" t="s">
        <v>318</v>
      </c>
      <c r="G28" s="22" t="s">
        <v>358</v>
      </c>
      <c r="K28" t="s">
        <v>322</v>
      </c>
      <c r="W28" s="32"/>
      <c r="X28" s="32"/>
      <c r="AB28" s="27"/>
    </row>
    <row r="29" spans="1:29">
      <c r="A29" s="13">
        <v>42291</v>
      </c>
      <c r="B29" s="20" t="s">
        <v>381</v>
      </c>
      <c r="C29" t="s">
        <v>382</v>
      </c>
      <c r="D29" t="s">
        <v>316</v>
      </c>
      <c r="E29" t="s">
        <v>329</v>
      </c>
      <c r="F29" t="s">
        <v>318</v>
      </c>
      <c r="G29" s="22" t="s">
        <v>358</v>
      </c>
      <c r="W29" s="32"/>
      <c r="X29" s="32"/>
      <c r="AB29" s="27"/>
    </row>
    <row r="30" spans="1:29">
      <c r="A30" s="13">
        <v>42291</v>
      </c>
      <c r="B30" s="20" t="s">
        <v>383</v>
      </c>
      <c r="C30" t="s">
        <v>384</v>
      </c>
      <c r="D30" t="s">
        <v>316</v>
      </c>
      <c r="E30" t="s">
        <v>329</v>
      </c>
      <c r="F30" t="s">
        <v>318</v>
      </c>
      <c r="G30" s="22" t="s">
        <v>358</v>
      </c>
      <c r="K30" t="s">
        <v>322</v>
      </c>
      <c r="W30" s="32"/>
      <c r="X30" s="32"/>
      <c r="AB30" s="27"/>
    </row>
    <row r="31" spans="1:29">
      <c r="A31" s="13">
        <v>42291</v>
      </c>
      <c r="B31" s="20" t="s">
        <v>385</v>
      </c>
      <c r="C31" t="s">
        <v>386</v>
      </c>
      <c r="D31" t="s">
        <v>316</v>
      </c>
      <c r="E31" t="s">
        <v>329</v>
      </c>
      <c r="F31" t="s">
        <v>318</v>
      </c>
      <c r="G31" s="22" t="s">
        <v>358</v>
      </c>
      <c r="W31" s="32"/>
      <c r="X31" s="32"/>
      <c r="AB31" s="27"/>
    </row>
    <row r="32" spans="1:29">
      <c r="A32" s="13">
        <v>42299</v>
      </c>
      <c r="B32" s="20" t="s">
        <v>387</v>
      </c>
      <c r="C32" t="s">
        <v>388</v>
      </c>
      <c r="D32" t="s">
        <v>316</v>
      </c>
      <c r="E32" t="s">
        <v>329</v>
      </c>
      <c r="F32" t="s">
        <v>318</v>
      </c>
      <c r="G32" s="22" t="s">
        <v>358</v>
      </c>
      <c r="W32" s="32"/>
      <c r="X32" s="32"/>
      <c r="AB32" s="27"/>
    </row>
    <row r="33" spans="1:28">
      <c r="A33" s="13">
        <v>42299</v>
      </c>
      <c r="B33" s="20" t="s">
        <v>389</v>
      </c>
      <c r="C33" t="s">
        <v>390</v>
      </c>
      <c r="D33" t="s">
        <v>316</v>
      </c>
      <c r="E33" t="s">
        <v>329</v>
      </c>
      <c r="F33" t="s">
        <v>318</v>
      </c>
      <c r="G33" s="22" t="s">
        <v>358</v>
      </c>
      <c r="K33" t="s">
        <v>322</v>
      </c>
      <c r="W33" s="32"/>
      <c r="X33" s="32"/>
      <c r="AB33" s="27"/>
    </row>
    <row r="34" spans="1:28">
      <c r="A34" s="13">
        <v>42299</v>
      </c>
      <c r="B34" s="20" t="s">
        <v>391</v>
      </c>
      <c r="C34" t="s">
        <v>392</v>
      </c>
      <c r="D34" t="s">
        <v>316</v>
      </c>
      <c r="E34" t="s">
        <v>329</v>
      </c>
      <c r="F34" t="s">
        <v>318</v>
      </c>
      <c r="G34" s="22" t="s">
        <v>358</v>
      </c>
      <c r="K34" t="s">
        <v>322</v>
      </c>
      <c r="W34" s="32"/>
      <c r="X34" s="32"/>
      <c r="AB34" s="27"/>
    </row>
    <row r="35" spans="1:28">
      <c r="A35" s="13">
        <v>42299</v>
      </c>
      <c r="B35" s="20" t="s">
        <v>393</v>
      </c>
      <c r="C35" t="s">
        <v>394</v>
      </c>
      <c r="D35" t="s">
        <v>316</v>
      </c>
      <c r="E35" t="s">
        <v>329</v>
      </c>
      <c r="F35" t="s">
        <v>318</v>
      </c>
      <c r="G35" s="22" t="s">
        <v>358</v>
      </c>
      <c r="K35" t="s">
        <v>322</v>
      </c>
      <c r="W35" s="32"/>
      <c r="X35" s="32"/>
      <c r="AB35" s="27"/>
    </row>
    <row r="36" spans="1:28">
      <c r="A36" s="13">
        <v>42299</v>
      </c>
      <c r="B36" s="20" t="s">
        <v>395</v>
      </c>
      <c r="C36" t="s">
        <v>396</v>
      </c>
      <c r="D36" t="s">
        <v>316</v>
      </c>
      <c r="E36" t="s">
        <v>329</v>
      </c>
      <c r="F36" t="s">
        <v>318</v>
      </c>
      <c r="G36" s="22" t="s">
        <v>358</v>
      </c>
      <c r="W36" s="32"/>
      <c r="X36" s="32"/>
      <c r="AB36" s="27"/>
    </row>
    <row r="37" spans="1:28" s="20" customFormat="1">
      <c r="A37" s="18">
        <v>42299</v>
      </c>
      <c r="B37" s="20" t="s">
        <v>397</v>
      </c>
      <c r="C37" s="20" t="s">
        <v>398</v>
      </c>
      <c r="D37" t="s">
        <v>316</v>
      </c>
      <c r="E37" s="20" t="s">
        <v>329</v>
      </c>
      <c r="F37" s="20" t="s">
        <v>318</v>
      </c>
      <c r="G37" s="21" t="s">
        <v>358</v>
      </c>
      <c r="K37" s="20" t="s">
        <v>322</v>
      </c>
      <c r="W37" s="33"/>
      <c r="X37" s="33"/>
      <c r="AB37" s="28"/>
    </row>
    <row r="38" spans="1:28">
      <c r="A38" s="13">
        <v>42299</v>
      </c>
      <c r="B38" s="20" t="s">
        <v>399</v>
      </c>
      <c r="C38" t="s">
        <v>400</v>
      </c>
      <c r="D38" t="s">
        <v>316</v>
      </c>
      <c r="E38" t="s">
        <v>329</v>
      </c>
      <c r="F38" t="s">
        <v>318</v>
      </c>
      <c r="G38" s="22" t="s">
        <v>358</v>
      </c>
      <c r="W38" s="32"/>
      <c r="X38" s="32"/>
      <c r="AB38" s="27"/>
    </row>
    <row r="39" spans="1:28">
      <c r="A39" s="13">
        <v>42299</v>
      </c>
      <c r="B39" s="20" t="s">
        <v>401</v>
      </c>
      <c r="C39" t="s">
        <v>402</v>
      </c>
      <c r="D39" t="s">
        <v>316</v>
      </c>
      <c r="E39" t="s">
        <v>329</v>
      </c>
      <c r="F39" t="s">
        <v>318</v>
      </c>
      <c r="G39" s="22" t="s">
        <v>358</v>
      </c>
      <c r="K39" t="s">
        <v>322</v>
      </c>
      <c r="W39" s="32"/>
      <c r="X39" s="32"/>
      <c r="AB39" s="27"/>
    </row>
    <row r="40" spans="1:28">
      <c r="A40" s="13">
        <v>42299</v>
      </c>
      <c r="B40" s="20" t="s">
        <v>403</v>
      </c>
      <c r="C40" t="s">
        <v>404</v>
      </c>
      <c r="D40" t="s">
        <v>316</v>
      </c>
      <c r="E40" t="s">
        <v>329</v>
      </c>
      <c r="F40" t="s">
        <v>318</v>
      </c>
      <c r="G40" s="22" t="s">
        <v>358</v>
      </c>
      <c r="W40" s="32"/>
      <c r="X40" s="32"/>
      <c r="AB40"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639"/>
  <sheetViews>
    <sheetView tabSelected="1" topLeftCell="F1" workbookViewId="0">
      <pane ySplit="2" topLeftCell="B589" activePane="bottomLeft" state="frozen"/>
      <selection pane="bottomLeft" activeCell="A594" sqref="A594:XFD594"/>
      <selection activeCell="H1" sqref="H1"/>
    </sheetView>
  </sheetViews>
  <sheetFormatPr defaultRowHeight="15"/>
  <cols>
    <col min="1" max="1" width="10" style="16" bestFit="1" customWidth="1"/>
    <col min="2" max="2" width="26.28515625" customWidth="1"/>
    <col min="3" max="3" width="14.85546875" customWidth="1"/>
    <col min="8" max="8" width="10.28515625" bestFit="1" customWidth="1"/>
    <col min="21" max="22" width="25.28515625" customWidth="1"/>
    <col min="23" max="23" width="17.5703125" customWidth="1"/>
    <col min="26" max="28" width="25.28515625" customWidth="1"/>
    <col min="32" max="32" width="9.28515625" bestFit="1" customWidth="1"/>
    <col min="33" max="34" width="9.28515625" customWidth="1"/>
    <col min="36" max="36" width="18.5703125" bestFit="1" customWidth="1"/>
  </cols>
  <sheetData>
    <row r="1" spans="1:54" ht="16.5" customHeight="1">
      <c r="Z1" s="68"/>
      <c r="AA1" s="68"/>
      <c r="AB1" s="68"/>
    </row>
    <row r="2" spans="1:54" ht="16.5">
      <c r="A2" s="15" t="s">
        <v>0</v>
      </c>
      <c r="B2" s="2" t="s">
        <v>1</v>
      </c>
      <c r="C2" s="2" t="s">
        <v>2</v>
      </c>
      <c r="D2" s="3" t="s">
        <v>3</v>
      </c>
      <c r="E2" s="3" t="s">
        <v>4</v>
      </c>
      <c r="G2" s="3" t="s">
        <v>5</v>
      </c>
      <c r="H2" s="3" t="s">
        <v>6</v>
      </c>
      <c r="I2" s="3" t="s">
        <v>7</v>
      </c>
      <c r="J2" s="4" t="s">
        <v>8</v>
      </c>
      <c r="K2" s="4" t="s">
        <v>9</v>
      </c>
      <c r="L2" s="4" t="s">
        <v>10</v>
      </c>
      <c r="M2" s="2" t="s">
        <v>11</v>
      </c>
      <c r="N2" s="2" t="s">
        <v>12</v>
      </c>
      <c r="O2" s="2" t="s">
        <v>405</v>
      </c>
      <c r="P2" s="2" t="s">
        <v>13</v>
      </c>
      <c r="Q2" s="2" t="s">
        <v>14</v>
      </c>
      <c r="R2" s="2" t="s">
        <v>15</v>
      </c>
      <c r="S2" s="2" t="s">
        <v>16</v>
      </c>
      <c r="T2" s="3" t="s">
        <v>406</v>
      </c>
      <c r="U2" s="42" t="s">
        <v>17</v>
      </c>
      <c r="V2" s="42" t="s">
        <v>18</v>
      </c>
      <c r="W2" s="2" t="s">
        <v>19</v>
      </c>
      <c r="X2" s="2" t="s">
        <v>20</v>
      </c>
      <c r="Y2" s="2" t="s">
        <v>21</v>
      </c>
      <c r="Z2" s="42" t="s">
        <v>407</v>
      </c>
      <c r="AA2" s="42" t="s">
        <v>408</v>
      </c>
      <c r="AB2" t="s">
        <v>409</v>
      </c>
      <c r="AC2" s="2" t="s">
        <v>22</v>
      </c>
      <c r="AD2" s="2" t="s">
        <v>410</v>
      </c>
      <c r="AE2" s="2"/>
      <c r="AF2" s="2" t="s">
        <v>24</v>
      </c>
      <c r="AG2" s="2" t="s">
        <v>411</v>
      </c>
      <c r="AH2" s="2" t="s">
        <v>412</v>
      </c>
      <c r="AI2" s="2" t="s">
        <v>25</v>
      </c>
      <c r="AJ2" s="2" t="s">
        <v>26</v>
      </c>
      <c r="AK2" s="2" t="s">
        <v>27</v>
      </c>
      <c r="AL2" s="3" t="s">
        <v>28</v>
      </c>
      <c r="AM2" s="3" t="s">
        <v>29</v>
      </c>
      <c r="AN2" s="3" t="s">
        <v>30</v>
      </c>
      <c r="AO2" s="3" t="s">
        <v>31</v>
      </c>
      <c r="AP2" s="3" t="s">
        <v>32</v>
      </c>
      <c r="AQ2" s="2" t="s">
        <v>33</v>
      </c>
      <c r="AR2" s="2" t="s">
        <v>34</v>
      </c>
      <c r="AS2" s="2" t="s">
        <v>35</v>
      </c>
      <c r="AT2" s="5" t="s">
        <v>36</v>
      </c>
      <c r="AW2" s="3" t="s">
        <v>37</v>
      </c>
      <c r="AX2" t="s">
        <v>38</v>
      </c>
      <c r="AY2" t="s">
        <v>39</v>
      </c>
      <c r="AZ2" t="s">
        <v>40</v>
      </c>
      <c r="BA2" t="s">
        <v>41</v>
      </c>
      <c r="BB2" t="s">
        <v>42</v>
      </c>
    </row>
    <row r="3" spans="1:54">
      <c r="A3" s="16" t="s">
        <v>43</v>
      </c>
      <c r="B3" t="s">
        <v>44</v>
      </c>
      <c r="D3" t="s">
        <v>45</v>
      </c>
      <c r="E3" t="s">
        <v>46</v>
      </c>
      <c r="G3" t="s">
        <v>47</v>
      </c>
      <c r="J3">
        <v>2</v>
      </c>
      <c r="R3" t="s">
        <v>48</v>
      </c>
      <c r="AJ3" t="s">
        <v>49</v>
      </c>
    </row>
    <row r="4" spans="1:54">
      <c r="B4" t="s">
        <v>50</v>
      </c>
      <c r="D4" t="s">
        <v>45</v>
      </c>
      <c r="E4" t="s">
        <v>51</v>
      </c>
      <c r="R4" t="s">
        <v>52</v>
      </c>
      <c r="AJ4" t="s">
        <v>49</v>
      </c>
    </row>
    <row r="5" spans="1:54">
      <c r="B5" t="s">
        <v>53</v>
      </c>
      <c r="D5" t="s">
        <v>45</v>
      </c>
      <c r="E5" t="s">
        <v>46</v>
      </c>
      <c r="R5" t="s">
        <v>48</v>
      </c>
      <c r="AJ5" t="s">
        <v>49</v>
      </c>
    </row>
    <row r="6" spans="1:54">
      <c r="B6" t="s">
        <v>54</v>
      </c>
      <c r="D6" t="s">
        <v>45</v>
      </c>
      <c r="E6" t="s">
        <v>51</v>
      </c>
      <c r="R6" t="s">
        <v>52</v>
      </c>
      <c r="AJ6" t="s">
        <v>49</v>
      </c>
    </row>
    <row r="7" spans="1:54">
      <c r="B7" t="s">
        <v>55</v>
      </c>
      <c r="D7" t="s">
        <v>45</v>
      </c>
      <c r="E7" t="s">
        <v>46</v>
      </c>
      <c r="R7" t="s">
        <v>48</v>
      </c>
      <c r="AJ7" t="s">
        <v>49</v>
      </c>
    </row>
    <row r="8" spans="1:54">
      <c r="B8" t="s">
        <v>413</v>
      </c>
      <c r="D8" t="s">
        <v>45</v>
      </c>
      <c r="E8" t="s">
        <v>51</v>
      </c>
      <c r="R8" t="s">
        <v>52</v>
      </c>
      <c r="AJ8" t="s">
        <v>49</v>
      </c>
    </row>
    <row r="9" spans="1:54">
      <c r="B9" t="s">
        <v>414</v>
      </c>
      <c r="D9" t="s">
        <v>45</v>
      </c>
      <c r="E9" t="s">
        <v>46</v>
      </c>
      <c r="R9" t="s">
        <v>48</v>
      </c>
      <c r="AJ9" t="s">
        <v>49</v>
      </c>
    </row>
    <row r="10" spans="1:54">
      <c r="B10" t="s">
        <v>415</v>
      </c>
      <c r="D10" t="s">
        <v>45</v>
      </c>
      <c r="E10" t="s">
        <v>46</v>
      </c>
      <c r="R10" t="s">
        <v>48</v>
      </c>
      <c r="AJ10" t="s">
        <v>49</v>
      </c>
    </row>
    <row r="11" spans="1:54">
      <c r="B11" t="s">
        <v>416</v>
      </c>
      <c r="D11" t="s">
        <v>45</v>
      </c>
      <c r="E11" t="s">
        <v>51</v>
      </c>
      <c r="R11" t="s">
        <v>52</v>
      </c>
      <c r="AJ11" t="s">
        <v>49</v>
      </c>
    </row>
    <row r="12" spans="1:54">
      <c r="A12" s="16" t="s">
        <v>417</v>
      </c>
      <c r="B12" t="s">
        <v>418</v>
      </c>
      <c r="D12" t="s">
        <v>45</v>
      </c>
      <c r="E12" t="s">
        <v>46</v>
      </c>
      <c r="J12">
        <v>3</v>
      </c>
      <c r="R12" t="s">
        <v>48</v>
      </c>
      <c r="AJ12" t="s">
        <v>49</v>
      </c>
    </row>
    <row r="13" spans="1:54">
      <c r="B13" t="s">
        <v>419</v>
      </c>
      <c r="D13" t="s">
        <v>45</v>
      </c>
      <c r="E13" t="s">
        <v>51</v>
      </c>
      <c r="R13" t="s">
        <v>52</v>
      </c>
      <c r="AJ13" t="s">
        <v>49</v>
      </c>
    </row>
    <row r="14" spans="1:54">
      <c r="B14" t="s">
        <v>420</v>
      </c>
      <c r="D14" t="s">
        <v>45</v>
      </c>
      <c r="E14" t="s">
        <v>46</v>
      </c>
      <c r="R14" t="s">
        <v>52</v>
      </c>
      <c r="AJ14" t="s">
        <v>49</v>
      </c>
    </row>
    <row r="15" spans="1:54">
      <c r="B15" t="s">
        <v>421</v>
      </c>
      <c r="D15" t="s">
        <v>45</v>
      </c>
      <c r="E15" t="s">
        <v>51</v>
      </c>
      <c r="R15" t="s">
        <v>52</v>
      </c>
      <c r="AJ15" t="s">
        <v>49</v>
      </c>
    </row>
    <row r="16" spans="1:54">
      <c r="B16" t="s">
        <v>422</v>
      </c>
      <c r="D16" t="s">
        <v>45</v>
      </c>
      <c r="E16" t="s">
        <v>46</v>
      </c>
      <c r="R16" t="s">
        <v>48</v>
      </c>
      <c r="AJ16" t="s">
        <v>49</v>
      </c>
    </row>
    <row r="17" spans="1:46">
      <c r="B17" t="s">
        <v>423</v>
      </c>
      <c r="D17" t="s">
        <v>45</v>
      </c>
      <c r="E17" t="s">
        <v>51</v>
      </c>
      <c r="R17" t="s">
        <v>424</v>
      </c>
      <c r="AJ17" t="s">
        <v>49</v>
      </c>
    </row>
    <row r="18" spans="1:46">
      <c r="A18" s="67" t="s">
        <v>425</v>
      </c>
      <c r="B18" t="s">
        <v>426</v>
      </c>
      <c r="D18" t="s">
        <v>427</v>
      </c>
      <c r="E18" t="s">
        <v>51</v>
      </c>
      <c r="G18" t="s">
        <v>428</v>
      </c>
      <c r="L18" t="s">
        <v>429</v>
      </c>
      <c r="R18" t="s">
        <v>48</v>
      </c>
      <c r="AJ18" t="s">
        <v>49</v>
      </c>
      <c r="AK18" t="s">
        <v>430</v>
      </c>
      <c r="AM18" t="s">
        <v>431</v>
      </c>
      <c r="AQ18" t="s">
        <v>48</v>
      </c>
      <c r="AR18" t="s">
        <v>48</v>
      </c>
      <c r="AS18" t="s">
        <v>48</v>
      </c>
    </row>
    <row r="19" spans="1:46">
      <c r="A19" s="67"/>
      <c r="B19" t="s">
        <v>432</v>
      </c>
      <c r="D19" t="s">
        <v>427</v>
      </c>
      <c r="E19" t="s">
        <v>51</v>
      </c>
      <c r="G19" t="s">
        <v>428</v>
      </c>
      <c r="L19" t="s">
        <v>429</v>
      </c>
      <c r="R19" t="s">
        <v>48</v>
      </c>
      <c r="AJ19" t="s">
        <v>49</v>
      </c>
      <c r="AK19" t="s">
        <v>430</v>
      </c>
      <c r="AM19" t="s">
        <v>431</v>
      </c>
      <c r="AQ19" t="s">
        <v>48</v>
      </c>
      <c r="AR19" t="s">
        <v>48</v>
      </c>
      <c r="AS19" t="s">
        <v>48</v>
      </c>
    </row>
    <row r="20" spans="1:46">
      <c r="A20" s="67"/>
      <c r="B20" t="s">
        <v>433</v>
      </c>
      <c r="E20" t="s">
        <v>51</v>
      </c>
      <c r="G20" t="s">
        <v>428</v>
      </c>
      <c r="L20" t="s">
        <v>434</v>
      </c>
      <c r="R20" t="s">
        <v>435</v>
      </c>
      <c r="AJ20" t="s">
        <v>49</v>
      </c>
      <c r="AK20" t="s">
        <v>430</v>
      </c>
      <c r="AM20" t="s">
        <v>436</v>
      </c>
      <c r="AQ20">
        <v>30</v>
      </c>
      <c r="AR20">
        <v>30</v>
      </c>
      <c r="AS20">
        <v>30</v>
      </c>
      <c r="AT20" t="s">
        <v>437</v>
      </c>
    </row>
    <row r="21" spans="1:46">
      <c r="A21" s="67"/>
      <c r="B21" t="s">
        <v>438</v>
      </c>
      <c r="E21" t="s">
        <v>51</v>
      </c>
      <c r="R21" t="s">
        <v>435</v>
      </c>
      <c r="AK21" t="s">
        <v>430</v>
      </c>
      <c r="AM21" t="s">
        <v>431</v>
      </c>
      <c r="AQ21">
        <v>30</v>
      </c>
      <c r="AR21">
        <v>30</v>
      </c>
      <c r="AS21">
        <v>30</v>
      </c>
    </row>
    <row r="22" spans="1:46">
      <c r="A22" s="67"/>
      <c r="B22" t="s">
        <v>439</v>
      </c>
      <c r="E22" t="s">
        <v>46</v>
      </c>
      <c r="R22" t="s">
        <v>48</v>
      </c>
      <c r="AK22" t="s">
        <v>430</v>
      </c>
      <c r="AT22" t="s">
        <v>440</v>
      </c>
    </row>
    <row r="23" spans="1:46">
      <c r="A23" s="67"/>
      <c r="B23" t="s">
        <v>441</v>
      </c>
      <c r="E23" t="s">
        <v>51</v>
      </c>
      <c r="R23" t="s">
        <v>435</v>
      </c>
      <c r="AK23" t="s">
        <v>430</v>
      </c>
      <c r="AM23" t="s">
        <v>431</v>
      </c>
      <c r="AQ23">
        <v>30</v>
      </c>
      <c r="AR23">
        <v>30</v>
      </c>
      <c r="AS23">
        <v>30</v>
      </c>
      <c r="AT23" t="s">
        <v>442</v>
      </c>
    </row>
    <row r="24" spans="1:46">
      <c r="A24" s="67"/>
      <c r="B24" t="s">
        <v>443</v>
      </c>
      <c r="E24" t="s">
        <v>51</v>
      </c>
      <c r="R24" t="s">
        <v>435</v>
      </c>
      <c r="AK24" t="s">
        <v>430</v>
      </c>
      <c r="AQ24">
        <v>10</v>
      </c>
      <c r="AR24">
        <v>30</v>
      </c>
      <c r="AS24" t="s">
        <v>444</v>
      </c>
      <c r="AT24" t="s">
        <v>445</v>
      </c>
    </row>
    <row r="25" spans="1:46">
      <c r="A25" s="67"/>
      <c r="B25" t="s">
        <v>446</v>
      </c>
      <c r="E25" t="s">
        <v>51</v>
      </c>
      <c r="R25" t="s">
        <v>48</v>
      </c>
      <c r="AK25" t="s">
        <v>430</v>
      </c>
      <c r="AT25" t="s">
        <v>447</v>
      </c>
    </row>
    <row r="26" spans="1:46">
      <c r="A26" s="67"/>
      <c r="B26" t="s">
        <v>448</v>
      </c>
      <c r="E26" t="s">
        <v>51</v>
      </c>
      <c r="R26" t="s">
        <v>435</v>
      </c>
      <c r="AK26" t="s">
        <v>430</v>
      </c>
      <c r="AQ26">
        <v>10</v>
      </c>
      <c r="AR26">
        <v>30</v>
      </c>
      <c r="AS26" t="s">
        <v>444</v>
      </c>
      <c r="AT26" t="s">
        <v>449</v>
      </c>
    </row>
    <row r="27" spans="1:46">
      <c r="A27" s="67"/>
      <c r="B27" t="s">
        <v>450</v>
      </c>
      <c r="D27" t="s">
        <v>45</v>
      </c>
      <c r="E27" t="s">
        <v>51</v>
      </c>
      <c r="R27" t="s">
        <v>48</v>
      </c>
      <c r="AK27" t="s">
        <v>451</v>
      </c>
      <c r="AR27" t="s">
        <v>452</v>
      </c>
      <c r="AT27" t="s">
        <v>453</v>
      </c>
    </row>
    <row r="28" spans="1:46">
      <c r="A28" s="67"/>
      <c r="B28" t="s">
        <v>454</v>
      </c>
      <c r="E28" t="s">
        <v>46</v>
      </c>
      <c r="R28" t="s">
        <v>48</v>
      </c>
      <c r="AK28" t="s">
        <v>451</v>
      </c>
    </row>
    <row r="29" spans="1:46">
      <c r="A29" s="67"/>
      <c r="B29" t="s">
        <v>455</v>
      </c>
      <c r="E29" t="s">
        <v>51</v>
      </c>
      <c r="R29" t="s">
        <v>435</v>
      </c>
      <c r="AK29" t="s">
        <v>451</v>
      </c>
      <c r="AT29" t="s">
        <v>456</v>
      </c>
    </row>
    <row r="30" spans="1:46">
      <c r="A30" s="67"/>
      <c r="B30" t="s">
        <v>457</v>
      </c>
      <c r="E30" t="s">
        <v>51</v>
      </c>
      <c r="R30" t="s">
        <v>435</v>
      </c>
      <c r="AK30" t="s">
        <v>451</v>
      </c>
      <c r="AT30" t="s">
        <v>458</v>
      </c>
    </row>
    <row r="31" spans="1:46">
      <c r="A31" s="67"/>
      <c r="B31" t="s">
        <v>459</v>
      </c>
      <c r="E31" t="s">
        <v>46</v>
      </c>
      <c r="R31" t="s">
        <v>48</v>
      </c>
      <c r="AK31" t="s">
        <v>460</v>
      </c>
      <c r="AT31" t="s">
        <v>461</v>
      </c>
    </row>
    <row r="32" spans="1:46">
      <c r="A32" s="67"/>
      <c r="B32" t="s">
        <v>462</v>
      </c>
      <c r="E32" t="s">
        <v>51</v>
      </c>
      <c r="R32" t="s">
        <v>463</v>
      </c>
      <c r="AK32" t="s">
        <v>460</v>
      </c>
      <c r="AT32" t="s">
        <v>464</v>
      </c>
    </row>
    <row r="33" spans="1:46">
      <c r="A33" s="67"/>
      <c r="B33" t="s">
        <v>465</v>
      </c>
      <c r="E33" t="s">
        <v>46</v>
      </c>
      <c r="R33" t="s">
        <v>48</v>
      </c>
      <c r="AK33" t="s">
        <v>460</v>
      </c>
    </row>
    <row r="34" spans="1:46">
      <c r="A34" s="67"/>
      <c r="B34" t="s">
        <v>466</v>
      </c>
      <c r="E34" t="s">
        <v>51</v>
      </c>
      <c r="R34" t="s">
        <v>463</v>
      </c>
      <c r="AK34" t="s">
        <v>460</v>
      </c>
    </row>
    <row r="35" spans="1:46">
      <c r="A35" s="67"/>
      <c r="B35" t="s">
        <v>467</v>
      </c>
      <c r="E35" t="s">
        <v>46</v>
      </c>
      <c r="R35" t="s">
        <v>48</v>
      </c>
      <c r="AK35" t="s">
        <v>460</v>
      </c>
    </row>
    <row r="36" spans="1:46">
      <c r="A36" s="67"/>
      <c r="B36" t="s">
        <v>468</v>
      </c>
      <c r="E36" t="s">
        <v>51</v>
      </c>
      <c r="R36" t="s">
        <v>463</v>
      </c>
      <c r="AK36" t="s">
        <v>460</v>
      </c>
      <c r="AT36" t="s">
        <v>469</v>
      </c>
    </row>
    <row r="37" spans="1:46">
      <c r="A37" s="67"/>
      <c r="B37" t="s">
        <v>470</v>
      </c>
      <c r="E37" t="s">
        <v>46</v>
      </c>
      <c r="R37" t="s">
        <v>48</v>
      </c>
      <c r="AK37" t="s">
        <v>460</v>
      </c>
    </row>
    <row r="38" spans="1:46">
      <c r="A38" s="67"/>
      <c r="B38" t="s">
        <v>471</v>
      </c>
      <c r="E38" t="s">
        <v>51</v>
      </c>
      <c r="R38" t="s">
        <v>463</v>
      </c>
      <c r="AK38" t="s">
        <v>460</v>
      </c>
    </row>
    <row r="39" spans="1:46">
      <c r="A39" s="67"/>
      <c r="B39" t="s">
        <v>472</v>
      </c>
      <c r="E39" t="s">
        <v>51</v>
      </c>
      <c r="R39" t="s">
        <v>463</v>
      </c>
      <c r="AK39" t="s">
        <v>460</v>
      </c>
      <c r="AT39" t="s">
        <v>473</v>
      </c>
    </row>
    <row r="40" spans="1:46">
      <c r="A40" s="67"/>
      <c r="B40" t="s">
        <v>474</v>
      </c>
      <c r="E40" t="s">
        <v>51</v>
      </c>
      <c r="R40" t="s">
        <v>48</v>
      </c>
      <c r="AT40" t="s">
        <v>475</v>
      </c>
    </row>
    <row r="41" spans="1:46">
      <c r="A41" s="67"/>
      <c r="B41" t="s">
        <v>476</v>
      </c>
      <c r="E41" t="s">
        <v>46</v>
      </c>
      <c r="L41" t="s">
        <v>477</v>
      </c>
      <c r="R41" t="s">
        <v>48</v>
      </c>
    </row>
    <row r="42" spans="1:46">
      <c r="A42" s="67"/>
      <c r="B42" t="s">
        <v>478</v>
      </c>
      <c r="E42" t="s">
        <v>51</v>
      </c>
      <c r="R42" t="s">
        <v>463</v>
      </c>
      <c r="AT42" t="s">
        <v>479</v>
      </c>
    </row>
    <row r="43" spans="1:46">
      <c r="A43" s="67"/>
      <c r="B43" t="s">
        <v>480</v>
      </c>
      <c r="E43" t="s">
        <v>46</v>
      </c>
      <c r="R43" t="s">
        <v>48</v>
      </c>
    </row>
    <row r="44" spans="1:46">
      <c r="A44" s="67"/>
      <c r="B44" t="s">
        <v>481</v>
      </c>
      <c r="E44" t="s">
        <v>51</v>
      </c>
      <c r="R44" t="s">
        <v>463</v>
      </c>
    </row>
    <row r="45" spans="1:46">
      <c r="A45" s="67"/>
      <c r="B45" t="s">
        <v>482</v>
      </c>
      <c r="E45" t="s">
        <v>46</v>
      </c>
      <c r="R45" t="s">
        <v>48</v>
      </c>
    </row>
    <row r="46" spans="1:46">
      <c r="A46" s="67"/>
      <c r="B46" t="s">
        <v>483</v>
      </c>
      <c r="E46" t="s">
        <v>51</v>
      </c>
      <c r="R46" t="s">
        <v>51</v>
      </c>
    </row>
    <row r="47" spans="1:46">
      <c r="A47" s="67"/>
      <c r="B47" t="s">
        <v>484</v>
      </c>
      <c r="E47" t="s">
        <v>51</v>
      </c>
      <c r="R47" t="s">
        <v>48</v>
      </c>
      <c r="AT47" t="s">
        <v>485</v>
      </c>
    </row>
    <row r="48" spans="1:46">
      <c r="A48" s="67"/>
      <c r="B48" t="s">
        <v>486</v>
      </c>
      <c r="E48" t="s">
        <v>51</v>
      </c>
      <c r="R48" t="s">
        <v>463</v>
      </c>
      <c r="AT48" t="s">
        <v>487</v>
      </c>
    </row>
    <row r="49" spans="1:46">
      <c r="A49" s="67" t="s">
        <v>488</v>
      </c>
      <c r="B49" t="s">
        <v>489</v>
      </c>
      <c r="E49" t="s">
        <v>490</v>
      </c>
      <c r="R49" t="s">
        <v>48</v>
      </c>
    </row>
    <row r="50" spans="1:46">
      <c r="A50" s="67"/>
      <c r="B50" t="s">
        <v>491</v>
      </c>
      <c r="E50" t="s">
        <v>51</v>
      </c>
      <c r="R50" t="s">
        <v>48</v>
      </c>
    </row>
    <row r="51" spans="1:46">
      <c r="A51" s="67"/>
      <c r="B51" t="s">
        <v>492</v>
      </c>
      <c r="E51" t="s">
        <v>51</v>
      </c>
      <c r="R51" t="s">
        <v>463</v>
      </c>
    </row>
    <row r="52" spans="1:46">
      <c r="A52" s="67"/>
      <c r="B52" t="s">
        <v>493</v>
      </c>
      <c r="E52" t="s">
        <v>51</v>
      </c>
      <c r="R52" t="s">
        <v>48</v>
      </c>
    </row>
    <row r="53" spans="1:46">
      <c r="A53" s="67"/>
      <c r="B53" t="s">
        <v>494</v>
      </c>
      <c r="E53" t="s">
        <v>51</v>
      </c>
      <c r="R53" t="s">
        <v>463</v>
      </c>
    </row>
    <row r="54" spans="1:46">
      <c r="A54" s="67"/>
      <c r="B54" t="s">
        <v>495</v>
      </c>
      <c r="E54" t="s">
        <v>51</v>
      </c>
      <c r="R54" t="s">
        <v>48</v>
      </c>
    </row>
    <row r="55" spans="1:46">
      <c r="A55" s="67"/>
      <c r="B55" t="s">
        <v>496</v>
      </c>
      <c r="E55" t="s">
        <v>51</v>
      </c>
      <c r="R55" t="s">
        <v>463</v>
      </c>
    </row>
    <row r="56" spans="1:46">
      <c r="A56" s="67"/>
      <c r="B56" t="s">
        <v>497</v>
      </c>
      <c r="E56" t="s">
        <v>46</v>
      </c>
      <c r="R56" t="s">
        <v>48</v>
      </c>
    </row>
    <row r="57" spans="1:46">
      <c r="A57" s="67"/>
      <c r="B57" t="s">
        <v>498</v>
      </c>
      <c r="E57" t="s">
        <v>46</v>
      </c>
      <c r="R57" t="s">
        <v>463</v>
      </c>
    </row>
    <row r="58" spans="1:46">
      <c r="A58" s="67"/>
      <c r="B58" t="s">
        <v>499</v>
      </c>
      <c r="E58" t="s">
        <v>46</v>
      </c>
      <c r="R58" t="s">
        <v>48</v>
      </c>
      <c r="AT58" t="s">
        <v>500</v>
      </c>
    </row>
    <row r="59" spans="1:46">
      <c r="A59" s="67"/>
      <c r="B59" t="s">
        <v>501</v>
      </c>
      <c r="E59" t="s">
        <v>46</v>
      </c>
      <c r="R59" t="s">
        <v>463</v>
      </c>
      <c r="AT59" t="s">
        <v>502</v>
      </c>
    </row>
    <row r="60" spans="1:46">
      <c r="A60" s="16" t="s">
        <v>503</v>
      </c>
      <c r="B60" t="s">
        <v>504</v>
      </c>
      <c r="D60" t="s">
        <v>505</v>
      </c>
      <c r="E60" t="s">
        <v>48</v>
      </c>
      <c r="G60" t="s">
        <v>428</v>
      </c>
      <c r="H60" t="s">
        <v>506</v>
      </c>
      <c r="J60">
        <v>2</v>
      </c>
      <c r="L60" t="s">
        <v>507</v>
      </c>
      <c r="R60" t="s">
        <v>48</v>
      </c>
      <c r="AK60" t="s">
        <v>508</v>
      </c>
    </row>
    <row r="61" spans="1:46">
      <c r="B61" t="s">
        <v>509</v>
      </c>
      <c r="R61" t="s">
        <v>48</v>
      </c>
    </row>
    <row r="62" spans="1:46">
      <c r="A62" s="16" t="s">
        <v>510</v>
      </c>
      <c r="B62" t="s">
        <v>511</v>
      </c>
      <c r="D62" t="s">
        <v>505</v>
      </c>
      <c r="E62" t="s">
        <v>48</v>
      </c>
      <c r="G62" t="s">
        <v>428</v>
      </c>
      <c r="H62" t="s">
        <v>506</v>
      </c>
      <c r="J62">
        <v>3</v>
      </c>
      <c r="R62" t="s">
        <v>48</v>
      </c>
      <c r="AK62" t="s">
        <v>508</v>
      </c>
    </row>
    <row r="63" spans="1:46">
      <c r="B63" t="s">
        <v>512</v>
      </c>
      <c r="L63" t="s">
        <v>513</v>
      </c>
      <c r="R63" t="s">
        <v>48</v>
      </c>
      <c r="AK63" t="s">
        <v>508</v>
      </c>
    </row>
    <row r="64" spans="1:46">
      <c r="B64" t="s">
        <v>514</v>
      </c>
      <c r="R64" t="s">
        <v>48</v>
      </c>
      <c r="AJ64" t="s">
        <v>515</v>
      </c>
      <c r="AK64" t="s">
        <v>508</v>
      </c>
      <c r="AQ64" t="s">
        <v>48</v>
      </c>
    </row>
    <row r="65" spans="1:46">
      <c r="B65" t="s">
        <v>516</v>
      </c>
      <c r="K65" t="s">
        <v>517</v>
      </c>
      <c r="M65" s="7">
        <v>0.77013888888888893</v>
      </c>
      <c r="N65" s="7"/>
      <c r="O65" s="7"/>
      <c r="P65" s="7"/>
      <c r="Q65" s="7"/>
      <c r="R65" t="s">
        <v>518</v>
      </c>
      <c r="AK65" t="s">
        <v>508</v>
      </c>
      <c r="AQ65">
        <v>30</v>
      </c>
      <c r="AR65">
        <v>60</v>
      </c>
      <c r="AS65" t="s">
        <v>519</v>
      </c>
    </row>
    <row r="66" spans="1:46">
      <c r="A66" s="67" t="s">
        <v>520</v>
      </c>
      <c r="B66" t="s">
        <v>521</v>
      </c>
      <c r="M66" s="7">
        <v>0.78333333333333333</v>
      </c>
      <c r="N66" s="7"/>
      <c r="O66" s="7"/>
      <c r="P66" s="7"/>
      <c r="Q66" s="7"/>
      <c r="R66" t="s">
        <v>518</v>
      </c>
    </row>
    <row r="67" spans="1:46">
      <c r="A67" s="67"/>
      <c r="B67" t="s">
        <v>522</v>
      </c>
    </row>
    <row r="68" spans="1:46">
      <c r="A68" s="67"/>
      <c r="B68" t="s">
        <v>523</v>
      </c>
      <c r="E68" t="s">
        <v>51</v>
      </c>
    </row>
    <row r="69" spans="1:46">
      <c r="A69" s="67"/>
      <c r="B69" t="s">
        <v>524</v>
      </c>
      <c r="E69" t="s">
        <v>46</v>
      </c>
    </row>
    <row r="70" spans="1:46">
      <c r="A70" s="67"/>
      <c r="B70" t="s">
        <v>525</v>
      </c>
      <c r="E70" t="s">
        <v>46</v>
      </c>
      <c r="P70">
        <v>99</v>
      </c>
      <c r="R70" t="s">
        <v>518</v>
      </c>
    </row>
    <row r="71" spans="1:46">
      <c r="A71" s="67"/>
      <c r="B71" t="s">
        <v>526</v>
      </c>
      <c r="E71" t="s">
        <v>46</v>
      </c>
      <c r="P71">
        <v>99</v>
      </c>
      <c r="R71" t="s">
        <v>518</v>
      </c>
    </row>
    <row r="72" spans="1:46">
      <c r="A72" s="67"/>
      <c r="B72" t="s">
        <v>527</v>
      </c>
      <c r="E72" t="s">
        <v>46</v>
      </c>
      <c r="P72">
        <v>99</v>
      </c>
      <c r="R72" t="s">
        <v>528</v>
      </c>
    </row>
    <row r="73" spans="1:46">
      <c r="A73" s="67"/>
      <c r="B73" t="s">
        <v>529</v>
      </c>
      <c r="E73" t="s">
        <v>46</v>
      </c>
      <c r="P73">
        <v>99</v>
      </c>
      <c r="R73" t="s">
        <v>530</v>
      </c>
    </row>
    <row r="74" spans="1:46">
      <c r="A74" s="67"/>
      <c r="B74" t="s">
        <v>531</v>
      </c>
      <c r="E74" t="s">
        <v>46</v>
      </c>
      <c r="P74">
        <v>99</v>
      </c>
      <c r="R74" t="s">
        <v>518</v>
      </c>
    </row>
    <row r="75" spans="1:46">
      <c r="A75" s="67"/>
      <c r="B75" t="s">
        <v>532</v>
      </c>
      <c r="E75" t="s">
        <v>46</v>
      </c>
      <c r="P75">
        <v>99</v>
      </c>
      <c r="R75" t="s">
        <v>528</v>
      </c>
    </row>
    <row r="76" spans="1:46">
      <c r="A76" s="67"/>
      <c r="B76" t="s">
        <v>533</v>
      </c>
      <c r="E76" t="s">
        <v>51</v>
      </c>
      <c r="P76">
        <v>99</v>
      </c>
      <c r="R76" t="s">
        <v>518</v>
      </c>
      <c r="AQ76">
        <v>30</v>
      </c>
      <c r="AR76">
        <v>60</v>
      </c>
      <c r="AS76" t="s">
        <v>519</v>
      </c>
    </row>
    <row r="77" spans="1:46">
      <c r="A77" s="67"/>
      <c r="B77" t="s">
        <v>534</v>
      </c>
      <c r="E77" t="s">
        <v>51</v>
      </c>
      <c r="P77">
        <v>200</v>
      </c>
      <c r="R77" t="s">
        <v>518</v>
      </c>
      <c r="AQ77">
        <v>30</v>
      </c>
      <c r="AR77">
        <v>10</v>
      </c>
      <c r="AS77" t="s">
        <v>519</v>
      </c>
      <c r="AT77" t="s">
        <v>535</v>
      </c>
    </row>
    <row r="78" spans="1:46">
      <c r="A78" s="67"/>
      <c r="B78" t="s">
        <v>536</v>
      </c>
      <c r="R78" t="s">
        <v>537</v>
      </c>
      <c r="AT78" t="s">
        <v>538</v>
      </c>
    </row>
    <row r="79" spans="1:46">
      <c r="A79" s="67"/>
      <c r="B79" t="s">
        <v>539</v>
      </c>
      <c r="R79" t="s">
        <v>67</v>
      </c>
      <c r="AT79" t="s">
        <v>540</v>
      </c>
    </row>
    <row r="80" spans="1:46">
      <c r="A80" s="67"/>
      <c r="B80" t="s">
        <v>541</v>
      </c>
      <c r="R80" t="s">
        <v>537</v>
      </c>
    </row>
    <row r="81" spans="1:51">
      <c r="A81" s="67"/>
      <c r="B81" t="s">
        <v>542</v>
      </c>
      <c r="R81" t="s">
        <v>67</v>
      </c>
      <c r="AQ81" s="74">
        <v>10</v>
      </c>
      <c r="AR81" s="74">
        <v>60</v>
      </c>
      <c r="AS81" s="74" t="s">
        <v>519</v>
      </c>
    </row>
    <row r="82" spans="1:51">
      <c r="A82" s="67"/>
      <c r="B82" t="s">
        <v>543</v>
      </c>
      <c r="R82" t="s">
        <v>67</v>
      </c>
      <c r="AQ82" s="74"/>
      <c r="AR82" s="74"/>
      <c r="AS82" s="74"/>
    </row>
    <row r="83" spans="1:51">
      <c r="A83" s="67"/>
      <c r="B83" t="s">
        <v>544</v>
      </c>
      <c r="R83">
        <v>0</v>
      </c>
    </row>
    <row r="84" spans="1:51">
      <c r="A84" s="67" t="s">
        <v>545</v>
      </c>
      <c r="B84" t="s">
        <v>546</v>
      </c>
      <c r="E84" t="s">
        <v>46</v>
      </c>
      <c r="G84" t="s">
        <v>428</v>
      </c>
      <c r="H84" t="s">
        <v>547</v>
      </c>
      <c r="I84" s="7">
        <v>0.375</v>
      </c>
      <c r="J84">
        <v>3</v>
      </c>
      <c r="L84" t="s">
        <v>548</v>
      </c>
      <c r="N84" s="7">
        <v>0.39583333333333331</v>
      </c>
      <c r="O84" s="7"/>
      <c r="P84">
        <v>200</v>
      </c>
      <c r="Q84">
        <v>7</v>
      </c>
      <c r="R84">
        <v>0</v>
      </c>
      <c r="AX84" t="s">
        <v>549</v>
      </c>
    </row>
    <row r="85" spans="1:51">
      <c r="A85" s="67"/>
      <c r="B85" t="s">
        <v>550</v>
      </c>
      <c r="E85" t="s">
        <v>46</v>
      </c>
      <c r="N85" s="7">
        <v>0.39861111111111108</v>
      </c>
      <c r="O85" s="7"/>
      <c r="R85" t="s">
        <v>67</v>
      </c>
      <c r="AT85" t="s">
        <v>551</v>
      </c>
      <c r="AX85" t="s">
        <v>549</v>
      </c>
    </row>
    <row r="86" spans="1:51">
      <c r="A86" s="67"/>
      <c r="B86" t="s">
        <v>552</v>
      </c>
      <c r="E86" t="s">
        <v>46</v>
      </c>
      <c r="N86" s="7">
        <v>0.40069444444444446</v>
      </c>
      <c r="O86" s="7"/>
      <c r="R86">
        <v>0</v>
      </c>
      <c r="AX86" t="s">
        <v>553</v>
      </c>
    </row>
    <row r="87" spans="1:51">
      <c r="A87" s="67"/>
      <c r="B87" t="s">
        <v>554</v>
      </c>
      <c r="E87" t="s">
        <v>46</v>
      </c>
      <c r="N87" s="7">
        <v>0.40208333333333335</v>
      </c>
      <c r="O87" s="7"/>
      <c r="R87" t="s">
        <v>67</v>
      </c>
      <c r="AT87" t="s">
        <v>555</v>
      </c>
      <c r="AX87" t="s">
        <v>553</v>
      </c>
      <c r="AY87" t="s">
        <v>556</v>
      </c>
    </row>
    <row r="88" spans="1:51">
      <c r="A88" s="67"/>
      <c r="B88" t="s">
        <v>557</v>
      </c>
      <c r="E88" t="s">
        <v>46</v>
      </c>
      <c r="N88" s="7">
        <v>0.40416666666666662</v>
      </c>
      <c r="O88" s="7"/>
      <c r="R88">
        <v>0</v>
      </c>
    </row>
    <row r="89" spans="1:51">
      <c r="A89" s="67"/>
      <c r="B89" t="s">
        <v>558</v>
      </c>
      <c r="E89" t="s">
        <v>51</v>
      </c>
      <c r="N89" s="7">
        <v>0.41111111111111115</v>
      </c>
      <c r="O89" s="7"/>
      <c r="R89" t="s">
        <v>67</v>
      </c>
      <c r="AI89">
        <v>0.9</v>
      </c>
      <c r="AK89" t="s">
        <v>559</v>
      </c>
      <c r="AM89">
        <v>3.1</v>
      </c>
      <c r="AQ89">
        <v>10</v>
      </c>
      <c r="AR89">
        <v>80</v>
      </c>
      <c r="AS89" t="s">
        <v>519</v>
      </c>
      <c r="AW89" t="s">
        <v>316</v>
      </c>
    </row>
    <row r="90" spans="1:51">
      <c r="A90" s="67"/>
      <c r="B90" t="s">
        <v>560</v>
      </c>
      <c r="E90" t="s">
        <v>51</v>
      </c>
      <c r="N90" s="7">
        <v>0.41805555555555557</v>
      </c>
      <c r="O90" s="7"/>
      <c r="R90" t="s">
        <v>67</v>
      </c>
      <c r="AI90">
        <v>0.9</v>
      </c>
      <c r="AQ90">
        <v>30</v>
      </c>
      <c r="AR90">
        <v>60</v>
      </c>
      <c r="AW90" t="s">
        <v>561</v>
      </c>
    </row>
    <row r="91" spans="1:51">
      <c r="A91" s="67"/>
      <c r="B91" t="s">
        <v>562</v>
      </c>
      <c r="E91" t="s">
        <v>51</v>
      </c>
      <c r="N91" s="7">
        <v>0.42569444444444443</v>
      </c>
      <c r="O91" s="7"/>
      <c r="R91" t="s">
        <v>67</v>
      </c>
      <c r="AI91">
        <v>0.9</v>
      </c>
      <c r="AQ91">
        <v>5</v>
      </c>
      <c r="AR91">
        <v>60</v>
      </c>
      <c r="AW91" t="s">
        <v>561</v>
      </c>
    </row>
    <row r="92" spans="1:51">
      <c r="A92" s="67"/>
      <c r="B92" t="s">
        <v>563</v>
      </c>
      <c r="E92" t="s">
        <v>51</v>
      </c>
      <c r="G92" t="s">
        <v>428</v>
      </c>
      <c r="H92" t="s">
        <v>547</v>
      </c>
      <c r="I92" s="7">
        <v>0.375</v>
      </c>
      <c r="J92">
        <v>3</v>
      </c>
      <c r="L92" t="s">
        <v>548</v>
      </c>
      <c r="N92" s="7">
        <v>0.47013888888888888</v>
      </c>
      <c r="O92" s="7"/>
      <c r="R92" t="s">
        <v>67</v>
      </c>
      <c r="AI92">
        <v>0.9</v>
      </c>
      <c r="AQ92">
        <v>5</v>
      </c>
      <c r="AR92">
        <v>60</v>
      </c>
      <c r="AW92" t="s">
        <v>316</v>
      </c>
    </row>
    <row r="93" spans="1:51">
      <c r="A93" s="67"/>
      <c r="B93" t="s">
        <v>564</v>
      </c>
      <c r="E93" t="s">
        <v>51</v>
      </c>
      <c r="N93" s="7">
        <v>0.4770833333333333</v>
      </c>
      <c r="O93" s="7"/>
      <c r="R93" t="s">
        <v>67</v>
      </c>
      <c r="AQ93">
        <v>10</v>
      </c>
      <c r="AR93">
        <v>60</v>
      </c>
      <c r="AW93" t="s">
        <v>316</v>
      </c>
    </row>
    <row r="94" spans="1:51">
      <c r="A94" s="67"/>
      <c r="B94" t="s">
        <v>565</v>
      </c>
      <c r="E94" t="s">
        <v>51</v>
      </c>
      <c r="N94" s="7">
        <v>0.48541666666666666</v>
      </c>
      <c r="O94" s="7"/>
      <c r="R94" t="s">
        <v>67</v>
      </c>
      <c r="AQ94">
        <v>10</v>
      </c>
      <c r="AR94">
        <v>60</v>
      </c>
      <c r="AW94" t="s">
        <v>561</v>
      </c>
    </row>
    <row r="95" spans="1:51">
      <c r="A95" s="67"/>
      <c r="B95" t="s">
        <v>566</v>
      </c>
      <c r="E95" t="s">
        <v>51</v>
      </c>
      <c r="N95" s="7">
        <v>0.49722222222222223</v>
      </c>
      <c r="O95" s="7"/>
      <c r="R95" t="s">
        <v>67</v>
      </c>
      <c r="AQ95">
        <v>10</v>
      </c>
      <c r="AR95">
        <v>60</v>
      </c>
      <c r="AW95" t="s">
        <v>561</v>
      </c>
    </row>
    <row r="96" spans="1:51">
      <c r="A96" s="67"/>
      <c r="B96" t="s">
        <v>567</v>
      </c>
      <c r="E96" t="s">
        <v>51</v>
      </c>
      <c r="N96" s="7">
        <v>0.50069444444444444</v>
      </c>
      <c r="O96" s="7"/>
      <c r="R96" t="s">
        <v>67</v>
      </c>
      <c r="AQ96">
        <v>10</v>
      </c>
      <c r="AR96">
        <v>60</v>
      </c>
      <c r="AT96" t="s">
        <v>568</v>
      </c>
    </row>
    <row r="97" spans="1:54">
      <c r="A97" s="67"/>
      <c r="B97" t="s">
        <v>569</v>
      </c>
      <c r="E97" t="s">
        <v>46</v>
      </c>
      <c r="R97" t="s">
        <v>67</v>
      </c>
      <c r="AN97" t="s">
        <v>570</v>
      </c>
      <c r="AQ97" t="s">
        <v>48</v>
      </c>
      <c r="AR97">
        <v>60</v>
      </c>
      <c r="AT97" t="s">
        <v>571</v>
      </c>
    </row>
    <row r="98" spans="1:54">
      <c r="A98" s="67"/>
      <c r="B98" t="s">
        <v>572</v>
      </c>
      <c r="E98" t="s">
        <v>46</v>
      </c>
      <c r="R98">
        <v>0</v>
      </c>
    </row>
    <row r="99" spans="1:54">
      <c r="A99" s="67"/>
      <c r="B99" t="s">
        <v>573</v>
      </c>
      <c r="E99" t="s">
        <v>51</v>
      </c>
      <c r="N99" s="7">
        <v>0.54722222222222217</v>
      </c>
      <c r="O99" s="7"/>
      <c r="R99" t="s">
        <v>67</v>
      </c>
      <c r="AN99" t="s">
        <v>570</v>
      </c>
      <c r="AQ99">
        <v>10</v>
      </c>
      <c r="AR99">
        <v>60</v>
      </c>
      <c r="AT99" t="s">
        <v>574</v>
      </c>
      <c r="AW99" t="s">
        <v>316</v>
      </c>
    </row>
    <row r="100" spans="1:54">
      <c r="A100" s="67"/>
      <c r="B100" t="s">
        <v>575</v>
      </c>
      <c r="E100" t="s">
        <v>51</v>
      </c>
      <c r="K100" t="s">
        <v>576</v>
      </c>
      <c r="N100" s="7">
        <v>0.5541666666666667</v>
      </c>
      <c r="O100" s="7"/>
      <c r="R100" t="s">
        <v>67</v>
      </c>
      <c r="AN100">
        <v>-0.6</v>
      </c>
      <c r="AQ100">
        <v>10</v>
      </c>
      <c r="AR100">
        <v>60</v>
      </c>
    </row>
    <row r="101" spans="1:54">
      <c r="A101" s="67"/>
      <c r="B101" t="s">
        <v>577</v>
      </c>
      <c r="E101" t="s">
        <v>171</v>
      </c>
      <c r="N101" s="7">
        <v>0.55833333333333335</v>
      </c>
      <c r="O101" s="7"/>
      <c r="R101">
        <v>0</v>
      </c>
      <c r="AQ101" t="s">
        <v>578</v>
      </c>
      <c r="AR101" t="s">
        <v>48</v>
      </c>
    </row>
    <row r="102" spans="1:54">
      <c r="A102" s="67"/>
      <c r="B102" t="s">
        <v>579</v>
      </c>
      <c r="E102" t="s">
        <v>171</v>
      </c>
      <c r="N102" s="7">
        <v>0.56111111111111112</v>
      </c>
      <c r="O102" s="7"/>
      <c r="Q102">
        <v>5</v>
      </c>
      <c r="R102" t="s">
        <v>67</v>
      </c>
      <c r="AQ102" t="s">
        <v>48</v>
      </c>
      <c r="AR102">
        <v>60</v>
      </c>
      <c r="AT102" t="s">
        <v>571</v>
      </c>
    </row>
    <row r="103" spans="1:54">
      <c r="A103" s="67"/>
      <c r="B103" t="s">
        <v>580</v>
      </c>
      <c r="E103" t="s">
        <v>51</v>
      </c>
      <c r="N103" s="7">
        <v>0.56805555555555554</v>
      </c>
      <c r="O103" s="7"/>
      <c r="Q103">
        <v>10</v>
      </c>
      <c r="R103" t="s">
        <v>67</v>
      </c>
      <c r="AQ103">
        <v>10</v>
      </c>
      <c r="AR103">
        <v>60</v>
      </c>
      <c r="AT103" t="s">
        <v>581</v>
      </c>
    </row>
    <row r="104" spans="1:54">
      <c r="A104" s="67" t="s">
        <v>582</v>
      </c>
      <c r="B104" t="s">
        <v>583</v>
      </c>
      <c r="E104" t="s">
        <v>171</v>
      </c>
      <c r="G104" t="s">
        <v>584</v>
      </c>
      <c r="H104" t="s">
        <v>585</v>
      </c>
      <c r="I104" t="s">
        <v>586</v>
      </c>
      <c r="J104">
        <v>3</v>
      </c>
      <c r="L104" t="s">
        <v>548</v>
      </c>
      <c r="N104" s="7">
        <v>0.48125000000000001</v>
      </c>
      <c r="O104" s="7"/>
      <c r="P104">
        <v>200</v>
      </c>
      <c r="Q104">
        <v>2</v>
      </c>
      <c r="R104">
        <v>0</v>
      </c>
    </row>
    <row r="105" spans="1:54">
      <c r="A105" s="67"/>
      <c r="B105" t="s">
        <v>587</v>
      </c>
      <c r="E105" t="s">
        <v>51</v>
      </c>
      <c r="N105" s="7">
        <v>0.48402777777777778</v>
      </c>
      <c r="O105" s="7"/>
      <c r="P105">
        <v>200</v>
      </c>
      <c r="Q105">
        <v>2</v>
      </c>
      <c r="R105" t="s">
        <v>67</v>
      </c>
      <c r="AQ105">
        <v>10</v>
      </c>
      <c r="AR105">
        <v>60</v>
      </c>
    </row>
    <row r="106" spans="1:54">
      <c r="A106" s="67"/>
      <c r="B106" t="s">
        <v>588</v>
      </c>
      <c r="E106" t="s">
        <v>171</v>
      </c>
      <c r="N106" s="7">
        <v>0.48958333333333331</v>
      </c>
      <c r="O106" s="7"/>
      <c r="P106">
        <v>100</v>
      </c>
      <c r="Q106">
        <v>2</v>
      </c>
      <c r="R106">
        <v>0</v>
      </c>
      <c r="AZ106">
        <v>18</v>
      </c>
      <c r="BA106">
        <v>41</v>
      </c>
    </row>
    <row r="107" spans="1:54">
      <c r="A107" s="67"/>
      <c r="B107" t="s">
        <v>589</v>
      </c>
      <c r="E107" t="s">
        <v>171</v>
      </c>
      <c r="N107" s="7">
        <v>0.4909722222222222</v>
      </c>
      <c r="O107" s="7"/>
      <c r="P107">
        <v>100</v>
      </c>
      <c r="Q107">
        <v>2</v>
      </c>
      <c r="R107" t="s">
        <v>67</v>
      </c>
      <c r="AK107" t="s">
        <v>559</v>
      </c>
      <c r="AQ107">
        <v>10</v>
      </c>
      <c r="AR107">
        <v>60</v>
      </c>
      <c r="AT107" t="s">
        <v>571</v>
      </c>
      <c r="AZ107">
        <v>1</v>
      </c>
      <c r="BA107">
        <v>24</v>
      </c>
      <c r="BB107" t="s">
        <v>590</v>
      </c>
    </row>
    <row r="108" spans="1:54">
      <c r="A108" s="67"/>
      <c r="B108" t="s">
        <v>591</v>
      </c>
      <c r="E108" t="s">
        <v>51</v>
      </c>
      <c r="N108" s="7">
        <v>0.49791666666666662</v>
      </c>
      <c r="O108" s="7"/>
      <c r="P108">
        <v>100</v>
      </c>
      <c r="Q108">
        <v>3</v>
      </c>
      <c r="R108" t="s">
        <v>67</v>
      </c>
      <c r="AQ108">
        <v>10</v>
      </c>
      <c r="AR108">
        <v>60</v>
      </c>
    </row>
    <row r="109" spans="1:54">
      <c r="A109" s="67"/>
      <c r="B109" t="s">
        <v>592</v>
      </c>
      <c r="E109" t="s">
        <v>171</v>
      </c>
      <c r="L109" t="s">
        <v>548</v>
      </c>
      <c r="N109" s="7">
        <v>0.53125</v>
      </c>
      <c r="O109" s="7"/>
      <c r="P109">
        <v>100</v>
      </c>
      <c r="Q109">
        <v>3</v>
      </c>
      <c r="R109">
        <v>0</v>
      </c>
    </row>
    <row r="110" spans="1:54">
      <c r="A110" s="67"/>
      <c r="B110" t="s">
        <v>593</v>
      </c>
      <c r="E110" t="s">
        <v>51</v>
      </c>
      <c r="N110" s="7">
        <v>0.53263888888888888</v>
      </c>
      <c r="O110" s="7"/>
      <c r="P110">
        <v>100</v>
      </c>
      <c r="Q110">
        <v>3</v>
      </c>
      <c r="R110" t="s">
        <v>67</v>
      </c>
      <c r="AQ110">
        <v>10</v>
      </c>
      <c r="AR110">
        <v>60</v>
      </c>
    </row>
    <row r="111" spans="1:54">
      <c r="A111" s="67"/>
      <c r="B111" t="s">
        <v>594</v>
      </c>
      <c r="E111" t="s">
        <v>171</v>
      </c>
      <c r="N111" s="7">
        <v>0.53749999999999998</v>
      </c>
      <c r="O111" s="7"/>
      <c r="P111">
        <v>100</v>
      </c>
      <c r="Q111">
        <v>3</v>
      </c>
      <c r="R111">
        <v>0</v>
      </c>
      <c r="AY111" t="s">
        <v>595</v>
      </c>
    </row>
    <row r="112" spans="1:54">
      <c r="A112" s="67"/>
      <c r="B112" t="s">
        <v>596</v>
      </c>
      <c r="E112" t="s">
        <v>171</v>
      </c>
      <c r="N112" s="7">
        <v>0.5395833333333333</v>
      </c>
      <c r="O112" s="7"/>
      <c r="P112">
        <v>100</v>
      </c>
      <c r="Q112">
        <v>3</v>
      </c>
      <c r="R112" t="s">
        <v>67</v>
      </c>
      <c r="AQ112">
        <v>10</v>
      </c>
      <c r="AR112">
        <v>60</v>
      </c>
      <c r="AT112" t="s">
        <v>571</v>
      </c>
      <c r="AY112" t="s">
        <v>597</v>
      </c>
    </row>
    <row r="113" spans="1:51">
      <c r="A113" s="67"/>
      <c r="B113" t="s">
        <v>598</v>
      </c>
      <c r="E113" t="s">
        <v>171</v>
      </c>
      <c r="N113" s="7">
        <v>0.54652777777777783</v>
      </c>
      <c r="O113" s="7"/>
      <c r="P113">
        <v>100</v>
      </c>
      <c r="Q113">
        <v>7</v>
      </c>
      <c r="R113">
        <v>0</v>
      </c>
    </row>
    <row r="114" spans="1:51">
      <c r="A114" s="67"/>
      <c r="B114" t="s">
        <v>599</v>
      </c>
      <c r="E114" t="s">
        <v>171</v>
      </c>
      <c r="N114" s="7">
        <v>0.54861111111111105</v>
      </c>
      <c r="O114" s="7"/>
      <c r="P114">
        <v>100</v>
      </c>
      <c r="Q114">
        <v>7</v>
      </c>
      <c r="R114" t="s">
        <v>67</v>
      </c>
      <c r="AQ114">
        <v>10</v>
      </c>
      <c r="AR114">
        <v>60</v>
      </c>
      <c r="AT114" t="s">
        <v>571</v>
      </c>
    </row>
    <row r="115" spans="1:51">
      <c r="A115" s="67"/>
      <c r="B115" t="s">
        <v>600</v>
      </c>
      <c r="E115" t="s">
        <v>51</v>
      </c>
      <c r="N115" s="7">
        <v>0.55347222222222225</v>
      </c>
      <c r="O115" s="7"/>
      <c r="P115">
        <v>100</v>
      </c>
      <c r="Q115">
        <v>7</v>
      </c>
      <c r="R115" t="s">
        <v>67</v>
      </c>
      <c r="AO115" t="s">
        <v>601</v>
      </c>
      <c r="AP115" t="s">
        <v>332</v>
      </c>
      <c r="AQ115">
        <v>10</v>
      </c>
      <c r="AR115">
        <v>60</v>
      </c>
    </row>
    <row r="116" spans="1:51">
      <c r="A116" s="67"/>
      <c r="B116" t="s">
        <v>602</v>
      </c>
      <c r="E116" t="s">
        <v>51</v>
      </c>
      <c r="N116" s="7">
        <v>0.56041666666666667</v>
      </c>
      <c r="O116" s="7"/>
      <c r="P116">
        <v>100</v>
      </c>
      <c r="Q116">
        <v>7</v>
      </c>
      <c r="R116" t="s">
        <v>67</v>
      </c>
      <c r="AO116">
        <v>-254</v>
      </c>
      <c r="AP116" t="s">
        <v>603</v>
      </c>
      <c r="AQ116">
        <v>10</v>
      </c>
      <c r="AR116">
        <v>60</v>
      </c>
    </row>
    <row r="117" spans="1:51">
      <c r="A117" s="67"/>
      <c r="B117" t="s">
        <v>604</v>
      </c>
      <c r="E117" t="s">
        <v>171</v>
      </c>
      <c r="L117" t="s">
        <v>548</v>
      </c>
      <c r="N117" s="7">
        <v>0.59652777777777777</v>
      </c>
      <c r="O117" s="7"/>
      <c r="P117">
        <v>100</v>
      </c>
      <c r="Q117">
        <v>4</v>
      </c>
      <c r="R117">
        <v>0</v>
      </c>
    </row>
    <row r="118" spans="1:51">
      <c r="A118" s="67"/>
      <c r="B118" t="s">
        <v>605</v>
      </c>
      <c r="E118" t="s">
        <v>51</v>
      </c>
      <c r="N118" s="7">
        <v>0.59930555555555554</v>
      </c>
      <c r="O118" s="7"/>
      <c r="P118">
        <v>100</v>
      </c>
      <c r="Q118">
        <v>4</v>
      </c>
      <c r="R118" t="s">
        <v>67</v>
      </c>
      <c r="AP118" t="s">
        <v>316</v>
      </c>
      <c r="AQ118">
        <v>10</v>
      </c>
      <c r="AR118">
        <v>60</v>
      </c>
    </row>
    <row r="119" spans="1:51">
      <c r="A119" s="67"/>
      <c r="B119" t="s">
        <v>606</v>
      </c>
      <c r="E119" t="s">
        <v>171</v>
      </c>
      <c r="N119" s="7">
        <v>0.60555555555555551</v>
      </c>
      <c r="O119" s="7"/>
      <c r="P119">
        <v>100</v>
      </c>
      <c r="Q119">
        <v>4</v>
      </c>
      <c r="R119">
        <v>0</v>
      </c>
    </row>
    <row r="120" spans="1:51">
      <c r="A120" s="67"/>
      <c r="B120" t="s">
        <v>607</v>
      </c>
      <c r="E120" t="s">
        <v>171</v>
      </c>
      <c r="N120" s="7">
        <v>0.60833333333333328</v>
      </c>
      <c r="O120" s="7"/>
      <c r="P120">
        <v>100</v>
      </c>
      <c r="Q120">
        <v>4</v>
      </c>
      <c r="R120" t="s">
        <v>67</v>
      </c>
      <c r="AO120">
        <v>-414</v>
      </c>
      <c r="AQ120">
        <v>10</v>
      </c>
      <c r="AR120">
        <v>60</v>
      </c>
      <c r="AT120" t="s">
        <v>608</v>
      </c>
      <c r="AY120" t="s">
        <v>556</v>
      </c>
    </row>
    <row r="121" spans="1:51">
      <c r="A121" s="67"/>
      <c r="B121" t="s">
        <v>609</v>
      </c>
      <c r="E121" t="s">
        <v>171</v>
      </c>
      <c r="N121" s="7">
        <v>0.61388888888888882</v>
      </c>
      <c r="O121" s="7"/>
      <c r="P121">
        <v>100</v>
      </c>
      <c r="Q121">
        <v>7</v>
      </c>
      <c r="R121">
        <v>0</v>
      </c>
      <c r="AO121">
        <v>118</v>
      </c>
      <c r="AQ121">
        <v>0</v>
      </c>
    </row>
    <row r="122" spans="1:51">
      <c r="A122" s="67"/>
      <c r="B122" t="s">
        <v>610</v>
      </c>
      <c r="E122" t="s">
        <v>171</v>
      </c>
      <c r="N122" s="7">
        <v>0.61597222222222225</v>
      </c>
      <c r="O122" s="7"/>
      <c r="P122">
        <v>100</v>
      </c>
      <c r="Q122">
        <v>7</v>
      </c>
      <c r="R122" t="s">
        <v>67</v>
      </c>
      <c r="AO122">
        <v>-390</v>
      </c>
      <c r="AQ122">
        <v>10</v>
      </c>
      <c r="AR122">
        <v>90</v>
      </c>
      <c r="AT122" t="s">
        <v>611</v>
      </c>
    </row>
    <row r="123" spans="1:51">
      <c r="A123" s="67"/>
      <c r="B123" t="s">
        <v>612</v>
      </c>
      <c r="E123" t="s">
        <v>51</v>
      </c>
      <c r="N123" s="7">
        <v>0.62291666666666667</v>
      </c>
      <c r="O123" s="7"/>
      <c r="P123">
        <v>100</v>
      </c>
      <c r="Q123">
        <v>10</v>
      </c>
      <c r="R123" t="s">
        <v>67</v>
      </c>
      <c r="AO123">
        <v>118</v>
      </c>
      <c r="AP123" t="s">
        <v>332</v>
      </c>
      <c r="AQ123">
        <v>10</v>
      </c>
      <c r="AR123">
        <v>90</v>
      </c>
    </row>
    <row r="124" spans="1:51">
      <c r="A124" s="67" t="s">
        <v>613</v>
      </c>
      <c r="B124" t="s">
        <v>614</v>
      </c>
      <c r="E124" t="s">
        <v>171</v>
      </c>
      <c r="H124" t="s">
        <v>615</v>
      </c>
      <c r="I124" s="7">
        <v>0.37083333333333335</v>
      </c>
      <c r="J124">
        <v>2</v>
      </c>
      <c r="N124" s="7">
        <v>0.47152777777777777</v>
      </c>
      <c r="O124" s="7"/>
      <c r="P124">
        <v>100</v>
      </c>
      <c r="Q124">
        <v>4</v>
      </c>
      <c r="R124">
        <v>0</v>
      </c>
      <c r="AO124">
        <v>0.82340000000000002</v>
      </c>
    </row>
    <row r="125" spans="1:51">
      <c r="A125" s="67"/>
      <c r="B125" t="s">
        <v>616</v>
      </c>
      <c r="E125" t="s">
        <v>51</v>
      </c>
      <c r="N125" s="7">
        <v>0.47569444444444442</v>
      </c>
      <c r="O125" s="7"/>
      <c r="Q125">
        <v>4</v>
      </c>
      <c r="R125" t="s">
        <v>67</v>
      </c>
      <c r="AO125">
        <v>0.26951999999999998</v>
      </c>
      <c r="AP125" t="s">
        <v>332</v>
      </c>
      <c r="AQ125">
        <v>10</v>
      </c>
      <c r="AR125">
        <v>90</v>
      </c>
    </row>
    <row r="126" spans="1:51">
      <c r="A126" s="67"/>
      <c r="B126" t="s">
        <v>617</v>
      </c>
      <c r="E126" t="s">
        <v>171</v>
      </c>
      <c r="N126" s="7">
        <v>0.48194444444444445</v>
      </c>
      <c r="O126" s="7"/>
      <c r="Q126">
        <v>4</v>
      </c>
      <c r="R126">
        <v>0</v>
      </c>
      <c r="AN126">
        <v>0.87595999999999996</v>
      </c>
    </row>
    <row r="127" spans="1:51">
      <c r="A127" s="67"/>
      <c r="B127" t="s">
        <v>618</v>
      </c>
      <c r="E127" t="s">
        <v>171</v>
      </c>
      <c r="N127" s="7">
        <v>0.48333333333333334</v>
      </c>
      <c r="O127" s="7"/>
      <c r="Q127">
        <v>4</v>
      </c>
      <c r="R127" t="s">
        <v>67</v>
      </c>
      <c r="AN127">
        <v>0.29492000000000002</v>
      </c>
      <c r="AT127" t="s">
        <v>619</v>
      </c>
    </row>
    <row r="128" spans="1:51">
      <c r="A128" s="67"/>
      <c r="B128" t="s">
        <v>620</v>
      </c>
      <c r="E128" t="s">
        <v>171</v>
      </c>
      <c r="N128" s="7">
        <v>0.49305555555555558</v>
      </c>
      <c r="O128" s="7"/>
      <c r="Q128">
        <v>4</v>
      </c>
      <c r="R128">
        <v>0</v>
      </c>
      <c r="AP128" t="s">
        <v>444</v>
      </c>
      <c r="AT128" t="s">
        <v>621</v>
      </c>
    </row>
    <row r="129" spans="1:46">
      <c r="A129" s="67"/>
      <c r="B129" t="s">
        <v>622</v>
      </c>
      <c r="E129" t="s">
        <v>171</v>
      </c>
      <c r="N129" s="7">
        <v>0.49444444444444446</v>
      </c>
      <c r="O129" s="7"/>
      <c r="Q129">
        <v>4</v>
      </c>
      <c r="R129" t="s">
        <v>67</v>
      </c>
      <c r="AT129" t="s">
        <v>623</v>
      </c>
    </row>
    <row r="130" spans="1:46">
      <c r="A130" s="67"/>
      <c r="B130" t="s">
        <v>624</v>
      </c>
      <c r="E130" t="s">
        <v>51</v>
      </c>
      <c r="N130" s="7">
        <v>0.5</v>
      </c>
      <c r="O130" s="7"/>
      <c r="Q130">
        <v>4</v>
      </c>
      <c r="R130" t="s">
        <v>67</v>
      </c>
      <c r="AO130">
        <v>0.26951999999999998</v>
      </c>
      <c r="AP130" t="s">
        <v>603</v>
      </c>
      <c r="AQ130">
        <v>10</v>
      </c>
      <c r="AR130">
        <v>90</v>
      </c>
    </row>
    <row r="131" spans="1:46">
      <c r="A131" s="67"/>
      <c r="B131" t="s">
        <v>625</v>
      </c>
      <c r="E131" t="s">
        <v>51</v>
      </c>
      <c r="N131" s="7">
        <v>0.50416666666666665</v>
      </c>
      <c r="O131" s="7"/>
      <c r="Q131">
        <v>4</v>
      </c>
      <c r="R131" t="s">
        <v>67</v>
      </c>
      <c r="AO131">
        <v>0.27951999999999999</v>
      </c>
      <c r="AP131" t="s">
        <v>603</v>
      </c>
      <c r="AQ131">
        <v>10</v>
      </c>
      <c r="AR131">
        <v>90</v>
      </c>
      <c r="AT131" t="s">
        <v>626</v>
      </c>
    </row>
    <row r="132" spans="1:46">
      <c r="A132" s="67"/>
      <c r="B132" t="s">
        <v>627</v>
      </c>
      <c r="E132" t="s">
        <v>171</v>
      </c>
      <c r="N132" s="7">
        <v>0.55069444444444449</v>
      </c>
      <c r="O132" s="7"/>
      <c r="Q132">
        <v>4</v>
      </c>
      <c r="R132">
        <v>0</v>
      </c>
      <c r="AN132">
        <v>0.77261999999999997</v>
      </c>
    </row>
    <row r="133" spans="1:46">
      <c r="A133" s="67"/>
      <c r="B133" t="s">
        <v>628</v>
      </c>
      <c r="N133" s="7">
        <v>0.5541666666666667</v>
      </c>
      <c r="O133" s="7"/>
      <c r="Q133">
        <v>4</v>
      </c>
      <c r="R133" t="s">
        <v>67</v>
      </c>
      <c r="AN133">
        <v>0.19158</v>
      </c>
      <c r="AT133" t="s">
        <v>629</v>
      </c>
    </row>
    <row r="134" spans="1:46">
      <c r="A134" s="67"/>
      <c r="B134" t="s">
        <v>627</v>
      </c>
      <c r="N134" s="7">
        <v>0.59583333333333333</v>
      </c>
      <c r="O134" s="7"/>
      <c r="Q134">
        <v>2</v>
      </c>
      <c r="R134">
        <v>0</v>
      </c>
      <c r="AK134">
        <v>0.58140000000000003</v>
      </c>
      <c r="AN134">
        <v>0.81618000000000002</v>
      </c>
    </row>
    <row r="135" spans="1:46">
      <c r="A135" s="67"/>
      <c r="B135" t="s">
        <v>628</v>
      </c>
      <c r="L135" t="s">
        <v>630</v>
      </c>
      <c r="N135" s="7">
        <v>0.59722222222222221</v>
      </c>
      <c r="O135" s="7"/>
      <c r="P135">
        <v>100</v>
      </c>
      <c r="Q135">
        <v>2</v>
      </c>
      <c r="R135" t="s">
        <v>67</v>
      </c>
      <c r="AN135">
        <v>0.23477999999999999</v>
      </c>
      <c r="AT135" t="s">
        <v>631</v>
      </c>
    </row>
    <row r="136" spans="1:46">
      <c r="A136" s="67"/>
      <c r="B136" t="s">
        <v>632</v>
      </c>
      <c r="E136" t="s">
        <v>171</v>
      </c>
      <c r="N136" s="7">
        <v>0.60138888888888886</v>
      </c>
      <c r="O136" s="7"/>
      <c r="Q136">
        <v>2</v>
      </c>
      <c r="R136">
        <v>0</v>
      </c>
      <c r="AN136">
        <v>0.76400000000000001</v>
      </c>
    </row>
    <row r="137" spans="1:46">
      <c r="A137" s="67"/>
      <c r="B137" t="s">
        <v>633</v>
      </c>
      <c r="E137" t="s">
        <v>171</v>
      </c>
      <c r="N137" s="7">
        <v>0.60277777777777775</v>
      </c>
      <c r="O137" s="7"/>
      <c r="Q137">
        <v>2</v>
      </c>
      <c r="R137" t="s">
        <v>67</v>
      </c>
      <c r="AN137">
        <v>0.18260000000000001</v>
      </c>
      <c r="AT137" t="s">
        <v>634</v>
      </c>
    </row>
    <row r="138" spans="1:46">
      <c r="A138" s="67"/>
      <c r="B138" t="s">
        <v>635</v>
      </c>
      <c r="E138" t="s">
        <v>171</v>
      </c>
      <c r="N138" s="7">
        <v>0.60763888888888895</v>
      </c>
      <c r="O138" s="7"/>
      <c r="Q138">
        <v>2</v>
      </c>
      <c r="R138">
        <v>0</v>
      </c>
      <c r="AN138">
        <v>0.73580999999999996</v>
      </c>
    </row>
    <row r="139" spans="1:46">
      <c r="A139" s="67"/>
      <c r="B139" t="s">
        <v>636</v>
      </c>
      <c r="E139" t="s">
        <v>171</v>
      </c>
      <c r="N139" s="7">
        <v>0.60902777777777783</v>
      </c>
      <c r="O139" s="7"/>
      <c r="Q139">
        <v>2</v>
      </c>
      <c r="R139" t="s">
        <v>67</v>
      </c>
      <c r="AN139">
        <v>0.14723</v>
      </c>
    </row>
    <row r="140" spans="1:46">
      <c r="A140" s="67"/>
      <c r="B140" t="s">
        <v>637</v>
      </c>
      <c r="E140" t="s">
        <v>198</v>
      </c>
      <c r="Q140">
        <v>2</v>
      </c>
      <c r="R140">
        <v>0</v>
      </c>
    </row>
    <row r="141" spans="1:46">
      <c r="A141" s="67"/>
      <c r="B141" t="s">
        <v>638</v>
      </c>
      <c r="E141" t="s">
        <v>51</v>
      </c>
      <c r="N141" s="7">
        <v>0.61597222222222225</v>
      </c>
      <c r="O141" s="7"/>
      <c r="Q141">
        <v>2</v>
      </c>
      <c r="R141" t="s">
        <v>67</v>
      </c>
      <c r="AO141" t="s">
        <v>639</v>
      </c>
      <c r="AP141" t="s">
        <v>332</v>
      </c>
      <c r="AQ141">
        <v>10</v>
      </c>
      <c r="AR141">
        <v>90</v>
      </c>
      <c r="AT141" t="s">
        <v>640</v>
      </c>
    </row>
    <row r="142" spans="1:46">
      <c r="A142" s="67"/>
      <c r="B142" t="s">
        <v>641</v>
      </c>
      <c r="N142" s="7">
        <v>0.62916666666666665</v>
      </c>
      <c r="O142" s="7"/>
      <c r="Q142">
        <v>2</v>
      </c>
      <c r="R142" t="s">
        <v>67</v>
      </c>
      <c r="AO142">
        <v>0.63927999999999996</v>
      </c>
      <c r="AP142" t="s">
        <v>332</v>
      </c>
      <c r="AQ142">
        <v>10</v>
      </c>
      <c r="AR142">
        <v>90</v>
      </c>
    </row>
    <row r="143" spans="1:46">
      <c r="B143" t="s">
        <v>642</v>
      </c>
      <c r="E143" t="s">
        <v>51</v>
      </c>
      <c r="H143" s="16">
        <v>44466</v>
      </c>
      <c r="J143">
        <v>3</v>
      </c>
      <c r="N143" s="7">
        <v>0.41388888888888892</v>
      </c>
      <c r="O143" s="7"/>
      <c r="P143">
        <v>100</v>
      </c>
      <c r="Q143">
        <v>2</v>
      </c>
      <c r="R143" t="s">
        <v>67</v>
      </c>
      <c r="AO143">
        <v>0.76519999999999999</v>
      </c>
      <c r="AP143" t="s">
        <v>332</v>
      </c>
      <c r="AQ143">
        <v>10</v>
      </c>
      <c r="AR143">
        <v>90</v>
      </c>
    </row>
    <row r="144" spans="1:46">
      <c r="B144" t="s">
        <v>643</v>
      </c>
      <c r="N144" s="7">
        <v>0.42083333333333334</v>
      </c>
      <c r="O144" s="7"/>
      <c r="Q144">
        <v>2</v>
      </c>
      <c r="R144" t="s">
        <v>67</v>
      </c>
      <c r="AP144" t="s">
        <v>332</v>
      </c>
      <c r="AQ144">
        <v>10</v>
      </c>
      <c r="AR144">
        <v>90</v>
      </c>
    </row>
    <row r="145" spans="1:47">
      <c r="B145" t="s">
        <v>644</v>
      </c>
      <c r="N145" s="7">
        <v>0.48333333333333334</v>
      </c>
      <c r="O145" s="7"/>
      <c r="Q145">
        <v>4</v>
      </c>
      <c r="R145" t="s">
        <v>67</v>
      </c>
      <c r="AO145">
        <v>0.96340000000000003</v>
      </c>
      <c r="AP145" t="s">
        <v>332</v>
      </c>
      <c r="AQ145">
        <v>10</v>
      </c>
      <c r="AR145">
        <v>90</v>
      </c>
    </row>
    <row r="146" spans="1:47">
      <c r="B146" t="s">
        <v>645</v>
      </c>
      <c r="N146" s="7">
        <v>0.48958333333333331</v>
      </c>
      <c r="O146" s="7"/>
      <c r="Q146">
        <v>4</v>
      </c>
      <c r="R146" t="s">
        <v>67</v>
      </c>
      <c r="AO146">
        <v>0.94955999999999996</v>
      </c>
      <c r="AP146" t="s">
        <v>332</v>
      </c>
      <c r="AQ146">
        <v>10</v>
      </c>
      <c r="AR146">
        <v>60</v>
      </c>
    </row>
    <row r="147" spans="1:47">
      <c r="B147" t="s">
        <v>646</v>
      </c>
      <c r="N147" s="7">
        <v>0.49861111111111112</v>
      </c>
      <c r="O147" s="7"/>
      <c r="Q147">
        <v>7</v>
      </c>
      <c r="R147" t="s">
        <v>67</v>
      </c>
      <c r="AI147">
        <v>4.7</v>
      </c>
      <c r="AK147">
        <v>4.8</v>
      </c>
      <c r="AO147">
        <v>0.54</v>
      </c>
      <c r="AP147" t="s">
        <v>603</v>
      </c>
      <c r="AQ147">
        <v>10</v>
      </c>
      <c r="AR147">
        <v>60</v>
      </c>
    </row>
    <row r="148" spans="1:47">
      <c r="B148" t="s">
        <v>647</v>
      </c>
      <c r="N148" s="7">
        <v>0.50347222222222221</v>
      </c>
      <c r="O148" s="7"/>
      <c r="Q148">
        <v>7</v>
      </c>
      <c r="R148" t="s">
        <v>67</v>
      </c>
      <c r="AO148">
        <v>0.56820999999999999</v>
      </c>
      <c r="AP148" t="s">
        <v>603</v>
      </c>
      <c r="AQ148">
        <v>10</v>
      </c>
      <c r="AR148">
        <v>60</v>
      </c>
    </row>
    <row r="149" spans="1:47">
      <c r="B149" t="s">
        <v>648</v>
      </c>
      <c r="N149" s="7">
        <v>0.5083333333333333</v>
      </c>
      <c r="O149" s="7"/>
      <c r="Q149">
        <v>10</v>
      </c>
      <c r="R149" t="s">
        <v>67</v>
      </c>
      <c r="AO149">
        <v>0.93418000000000001</v>
      </c>
      <c r="AP149" t="s">
        <v>332</v>
      </c>
      <c r="AQ149">
        <v>10</v>
      </c>
      <c r="AR149">
        <v>60</v>
      </c>
    </row>
    <row r="150" spans="1:47" ht="14.45" customHeight="1">
      <c r="A150" s="67" t="s">
        <v>649</v>
      </c>
      <c r="B150" t="s">
        <v>650</v>
      </c>
      <c r="E150" t="s">
        <v>51</v>
      </c>
      <c r="G150" t="s">
        <v>651</v>
      </c>
      <c r="H150" t="s">
        <v>652</v>
      </c>
      <c r="I150" s="7">
        <v>0.37777777777777777</v>
      </c>
      <c r="N150" s="7">
        <v>0.40625</v>
      </c>
      <c r="O150" s="7"/>
      <c r="R150">
        <v>0</v>
      </c>
      <c r="AO150">
        <v>-0.15179999999999999</v>
      </c>
      <c r="AP150" t="s">
        <v>332</v>
      </c>
      <c r="AQ150">
        <v>60</v>
      </c>
      <c r="AR150">
        <v>0</v>
      </c>
    </row>
    <row r="151" spans="1:47" ht="14.45" customHeight="1">
      <c r="A151" s="67"/>
      <c r="B151" t="s">
        <v>653</v>
      </c>
      <c r="N151" s="7">
        <v>0.41319444444444442</v>
      </c>
      <c r="O151" s="7"/>
      <c r="R151" t="s">
        <v>518</v>
      </c>
      <c r="AO151">
        <v>-0.15390999999999999</v>
      </c>
      <c r="AP151" t="s">
        <v>332</v>
      </c>
      <c r="AQ151">
        <v>10</v>
      </c>
      <c r="AR151">
        <v>60</v>
      </c>
      <c r="AT151" t="s">
        <v>654</v>
      </c>
    </row>
    <row r="152" spans="1:47" ht="14.45" customHeight="1">
      <c r="A152" s="67"/>
      <c r="B152" t="s">
        <v>655</v>
      </c>
      <c r="E152" t="s">
        <v>46</v>
      </c>
      <c r="L152" t="s">
        <v>656</v>
      </c>
      <c r="N152" s="7">
        <v>0.52222222222222225</v>
      </c>
      <c r="O152" s="7"/>
      <c r="R152">
        <v>0</v>
      </c>
      <c r="AN152">
        <v>0.85240000000000005</v>
      </c>
    </row>
    <row r="153" spans="1:47" ht="14.45" customHeight="1">
      <c r="A153" s="67"/>
      <c r="B153" t="s">
        <v>657</v>
      </c>
      <c r="E153" t="s">
        <v>46</v>
      </c>
      <c r="N153" s="7">
        <v>0.52569444444444446</v>
      </c>
      <c r="O153" s="7"/>
      <c r="R153" t="s">
        <v>518</v>
      </c>
      <c r="AN153">
        <v>0.70699999999999996</v>
      </c>
      <c r="AQ153">
        <v>10</v>
      </c>
      <c r="AR153">
        <v>60</v>
      </c>
    </row>
    <row r="154" spans="1:47" ht="14.45" customHeight="1">
      <c r="A154" s="67"/>
      <c r="B154" t="s">
        <v>658</v>
      </c>
      <c r="E154" t="s">
        <v>46</v>
      </c>
      <c r="N154" s="7">
        <v>0.53125</v>
      </c>
      <c r="O154" s="7"/>
      <c r="R154">
        <v>0</v>
      </c>
      <c r="AN154">
        <v>0.85240000000000005</v>
      </c>
    </row>
    <row r="155" spans="1:47" ht="14.45" customHeight="1">
      <c r="A155" s="67"/>
      <c r="B155" t="s">
        <v>659</v>
      </c>
      <c r="E155" t="s">
        <v>46</v>
      </c>
      <c r="N155" s="7">
        <v>0.53263888888888888</v>
      </c>
      <c r="O155" s="7"/>
      <c r="R155" t="s">
        <v>518</v>
      </c>
      <c r="AN155">
        <v>0.70699999999999996</v>
      </c>
      <c r="AQ155">
        <v>10</v>
      </c>
      <c r="AR155">
        <v>60</v>
      </c>
      <c r="AT155">
        <f>AN154-AN155</f>
        <v>0.14540000000000008</v>
      </c>
      <c r="AU155" t="s">
        <v>660</v>
      </c>
    </row>
    <row r="156" spans="1:47" ht="14.45" customHeight="1">
      <c r="A156" s="67"/>
      <c r="B156" t="s">
        <v>661</v>
      </c>
      <c r="E156" t="s">
        <v>51</v>
      </c>
      <c r="N156" s="7">
        <v>0.53680555555555554</v>
      </c>
      <c r="O156" s="7"/>
      <c r="R156" t="s">
        <v>518</v>
      </c>
      <c r="AO156">
        <v>0.69035000000000002</v>
      </c>
      <c r="AP156" t="s">
        <v>603</v>
      </c>
      <c r="AQ156">
        <v>10</v>
      </c>
      <c r="AR156">
        <v>60</v>
      </c>
    </row>
    <row r="157" spans="1:47" ht="14.45" customHeight="1">
      <c r="A157" s="67"/>
      <c r="B157" t="s">
        <v>662</v>
      </c>
      <c r="E157" t="s">
        <v>51</v>
      </c>
      <c r="N157" s="7">
        <v>0.5395833333333333</v>
      </c>
      <c r="O157" s="7"/>
      <c r="R157" t="s">
        <v>67</v>
      </c>
      <c r="AO157">
        <v>0.69035000000000002</v>
      </c>
      <c r="AQ157">
        <v>10</v>
      </c>
      <c r="AR157">
        <v>60</v>
      </c>
    </row>
    <row r="158" spans="1:47">
      <c r="A158" s="16" t="s">
        <v>663</v>
      </c>
      <c r="B158" t="s">
        <v>664</v>
      </c>
      <c r="E158" t="s">
        <v>51</v>
      </c>
      <c r="H158" t="s">
        <v>665</v>
      </c>
      <c r="I158" s="7">
        <v>0.41666666666666669</v>
      </c>
      <c r="J158">
        <v>2</v>
      </c>
      <c r="L158" t="s">
        <v>666</v>
      </c>
      <c r="N158" s="7">
        <v>0.4861111111111111</v>
      </c>
      <c r="O158" s="7"/>
      <c r="R158" t="s">
        <v>67</v>
      </c>
      <c r="AI158">
        <v>3</v>
      </c>
      <c r="AT158" t="s">
        <v>667</v>
      </c>
      <c r="AU158" t="s">
        <v>668</v>
      </c>
    </row>
    <row r="159" spans="1:47">
      <c r="B159" t="s">
        <v>669</v>
      </c>
      <c r="N159" s="7">
        <v>0.49236111111111108</v>
      </c>
      <c r="O159" s="7"/>
      <c r="AU159" t="s">
        <v>668</v>
      </c>
    </row>
    <row r="160" spans="1:47">
      <c r="B160" t="s">
        <v>670</v>
      </c>
      <c r="N160" s="7">
        <v>0.49513888888888885</v>
      </c>
      <c r="O160" s="7"/>
      <c r="AU160" t="s">
        <v>668</v>
      </c>
    </row>
    <row r="161" spans="1:46">
      <c r="A161" s="67" t="s">
        <v>671</v>
      </c>
      <c r="B161" t="s">
        <v>672</v>
      </c>
      <c r="E161" t="s">
        <v>673</v>
      </c>
      <c r="G161" t="s">
        <v>674</v>
      </c>
      <c r="H161" t="s">
        <v>675</v>
      </c>
      <c r="I161" s="7">
        <v>0.47916666666666669</v>
      </c>
      <c r="J161">
        <v>2</v>
      </c>
      <c r="K161" s="43" t="s">
        <v>676</v>
      </c>
      <c r="R161" t="s">
        <v>677</v>
      </c>
      <c r="AI161">
        <v>0</v>
      </c>
      <c r="AK161">
        <v>40</v>
      </c>
      <c r="AM161" t="s">
        <v>48</v>
      </c>
    </row>
    <row r="162" spans="1:46">
      <c r="A162" s="67"/>
      <c r="B162" t="s">
        <v>678</v>
      </c>
      <c r="E162" t="s">
        <v>673</v>
      </c>
      <c r="P162" t="s">
        <v>679</v>
      </c>
      <c r="R162" t="s">
        <v>67</v>
      </c>
      <c r="AI162">
        <v>2.13</v>
      </c>
      <c r="AQ162">
        <v>10</v>
      </c>
      <c r="AR162" t="s">
        <v>680</v>
      </c>
      <c r="AT162" t="s">
        <v>681</v>
      </c>
    </row>
    <row r="163" spans="1:46">
      <c r="A163" s="67"/>
      <c r="B163" t="s">
        <v>682</v>
      </c>
      <c r="E163" t="s">
        <v>673</v>
      </c>
      <c r="R163" t="s">
        <v>683</v>
      </c>
    </row>
    <row r="164" spans="1:46">
      <c r="A164" s="67"/>
      <c r="B164" t="s">
        <v>684</v>
      </c>
      <c r="E164" t="s">
        <v>673</v>
      </c>
      <c r="R164" t="s">
        <v>67</v>
      </c>
    </row>
    <row r="165" spans="1:46">
      <c r="A165" s="67"/>
      <c r="B165" t="s">
        <v>685</v>
      </c>
      <c r="E165" t="s">
        <v>673</v>
      </c>
      <c r="R165" t="s">
        <v>677</v>
      </c>
      <c r="U165" t="s">
        <v>316</v>
      </c>
    </row>
    <row r="166" spans="1:46">
      <c r="A166" s="67"/>
      <c r="B166" t="s">
        <v>686</v>
      </c>
      <c r="E166" t="s">
        <v>673</v>
      </c>
      <c r="R166" t="s">
        <v>67</v>
      </c>
      <c r="U166" t="s">
        <v>316</v>
      </c>
    </row>
    <row r="167" spans="1:46">
      <c r="A167" s="67"/>
      <c r="B167" t="s">
        <v>687</v>
      </c>
      <c r="E167" t="s">
        <v>673</v>
      </c>
      <c r="R167" t="s">
        <v>683</v>
      </c>
    </row>
    <row r="168" spans="1:46">
      <c r="A168" s="67"/>
      <c r="B168" t="s">
        <v>688</v>
      </c>
      <c r="E168" t="s">
        <v>673</v>
      </c>
      <c r="N168" s="7">
        <v>0.63750000000000007</v>
      </c>
      <c r="O168" s="7"/>
      <c r="R168" t="s">
        <v>67</v>
      </c>
    </row>
    <row r="169" spans="1:46">
      <c r="A169" s="67"/>
      <c r="B169" t="s">
        <v>689</v>
      </c>
      <c r="N169" s="7">
        <v>0.64027777777777783</v>
      </c>
      <c r="O169" s="7"/>
      <c r="R169" t="s">
        <v>683</v>
      </c>
      <c r="U169" t="s">
        <v>316</v>
      </c>
    </row>
    <row r="170" spans="1:46">
      <c r="A170" s="67"/>
      <c r="B170" t="s">
        <v>690</v>
      </c>
      <c r="N170" s="7">
        <v>0.64236111111111105</v>
      </c>
      <c r="O170" s="7"/>
      <c r="R170" t="s">
        <v>67</v>
      </c>
      <c r="U170" t="s">
        <v>316</v>
      </c>
      <c r="AT170" t="s">
        <v>691</v>
      </c>
    </row>
    <row r="171" spans="1:46">
      <c r="A171" s="67"/>
      <c r="B171" t="s">
        <v>692</v>
      </c>
      <c r="R171" t="s">
        <v>67</v>
      </c>
    </row>
    <row r="172" spans="1:46">
      <c r="A172" s="67"/>
      <c r="B172" t="s">
        <v>693</v>
      </c>
      <c r="R172" t="s">
        <v>67</v>
      </c>
    </row>
    <row r="173" spans="1:46">
      <c r="A173" s="67"/>
      <c r="B173" t="s">
        <v>694</v>
      </c>
      <c r="R173" t="s">
        <v>695</v>
      </c>
    </row>
    <row r="174" spans="1:46">
      <c r="A174" s="67"/>
      <c r="B174" t="s">
        <v>696</v>
      </c>
      <c r="E174" t="s">
        <v>51</v>
      </c>
      <c r="R174" t="s">
        <v>697</v>
      </c>
      <c r="AK174">
        <v>25</v>
      </c>
    </row>
    <row r="175" spans="1:46">
      <c r="A175" s="67"/>
      <c r="B175" t="s">
        <v>698</v>
      </c>
      <c r="E175" t="s">
        <v>699</v>
      </c>
      <c r="F175">
        <v>190</v>
      </c>
      <c r="R175" t="s">
        <v>677</v>
      </c>
      <c r="AO175" t="s">
        <v>700</v>
      </c>
    </row>
    <row r="176" spans="1:46">
      <c r="A176" s="67"/>
      <c r="B176" t="s">
        <v>701</v>
      </c>
      <c r="R176" t="s">
        <v>67</v>
      </c>
      <c r="AI176">
        <v>2</v>
      </c>
    </row>
    <row r="177" spans="1:45">
      <c r="A177" s="67"/>
      <c r="B177" t="s">
        <v>702</v>
      </c>
      <c r="R177" t="s">
        <v>67</v>
      </c>
      <c r="AO177" t="s">
        <v>703</v>
      </c>
    </row>
    <row r="178" spans="1:45">
      <c r="A178" s="67"/>
      <c r="B178" t="s">
        <v>704</v>
      </c>
      <c r="R178" t="s">
        <v>695</v>
      </c>
    </row>
    <row r="179" spans="1:45">
      <c r="A179" s="67"/>
      <c r="B179" t="s">
        <v>705</v>
      </c>
      <c r="R179" t="s">
        <v>67</v>
      </c>
      <c r="U179" t="s">
        <v>706</v>
      </c>
    </row>
    <row r="180" spans="1:45">
      <c r="A180" s="67"/>
      <c r="B180" t="s">
        <v>707</v>
      </c>
      <c r="R180" t="s">
        <v>67</v>
      </c>
      <c r="U180" t="s">
        <v>706</v>
      </c>
    </row>
    <row r="181" spans="1:45">
      <c r="A181" s="67"/>
      <c r="B181" t="s">
        <v>708</v>
      </c>
      <c r="R181" t="s">
        <v>695</v>
      </c>
      <c r="U181" t="s">
        <v>706</v>
      </c>
    </row>
    <row r="182" spans="1:45">
      <c r="A182" s="67"/>
      <c r="B182" t="s">
        <v>709</v>
      </c>
      <c r="R182" t="s">
        <v>67</v>
      </c>
      <c r="U182" t="s">
        <v>706</v>
      </c>
    </row>
    <row r="183" spans="1:45">
      <c r="A183" s="67"/>
      <c r="B183" t="s">
        <v>710</v>
      </c>
      <c r="R183" t="s">
        <v>67</v>
      </c>
      <c r="U183" t="s">
        <v>706</v>
      </c>
    </row>
    <row r="184" spans="1:45">
      <c r="A184" s="67"/>
      <c r="B184" t="s">
        <v>711</v>
      </c>
      <c r="E184" t="s">
        <v>51</v>
      </c>
      <c r="P184" t="s">
        <v>712</v>
      </c>
      <c r="R184" t="s">
        <v>713</v>
      </c>
    </row>
    <row r="185" spans="1:45">
      <c r="A185" s="67"/>
      <c r="B185" t="s">
        <v>714</v>
      </c>
      <c r="E185" t="s">
        <v>51</v>
      </c>
      <c r="P185" t="s">
        <v>712</v>
      </c>
      <c r="R185" t="s">
        <v>715</v>
      </c>
      <c r="AI185" t="s">
        <v>716</v>
      </c>
    </row>
    <row r="186" spans="1:45">
      <c r="A186" s="67"/>
      <c r="B186" t="s">
        <v>717</v>
      </c>
      <c r="E186" t="s">
        <v>51</v>
      </c>
      <c r="R186" t="s">
        <v>67</v>
      </c>
    </row>
    <row r="187" spans="1:45">
      <c r="A187" s="67"/>
      <c r="B187" t="s">
        <v>718</v>
      </c>
      <c r="E187" t="s">
        <v>51</v>
      </c>
      <c r="R187" t="s">
        <v>67</v>
      </c>
      <c r="AQ187">
        <v>10</v>
      </c>
      <c r="AR187">
        <v>60</v>
      </c>
      <c r="AS187">
        <v>60</v>
      </c>
    </row>
    <row r="188" spans="1:45" ht="14.45" customHeight="1">
      <c r="A188" s="67" t="s">
        <v>719</v>
      </c>
      <c r="B188" t="s">
        <v>720</v>
      </c>
      <c r="E188" t="s">
        <v>46</v>
      </c>
      <c r="G188" t="s">
        <v>721</v>
      </c>
      <c r="I188" s="7">
        <v>0.4236111111111111</v>
      </c>
      <c r="N188" s="7">
        <v>0.54583333333333328</v>
      </c>
      <c r="O188" s="7"/>
      <c r="R188" t="s">
        <v>713</v>
      </c>
      <c r="AK188" t="s">
        <v>722</v>
      </c>
    </row>
    <row r="189" spans="1:45" ht="14.45" customHeight="1">
      <c r="A189" s="67"/>
      <c r="B189" t="s">
        <v>723</v>
      </c>
      <c r="E189" t="s">
        <v>46</v>
      </c>
      <c r="N189" s="7">
        <v>0.54722222222222217</v>
      </c>
      <c r="O189" s="7"/>
      <c r="R189" t="s">
        <v>67</v>
      </c>
    </row>
    <row r="190" spans="1:45" ht="14.45" customHeight="1">
      <c r="A190" s="67"/>
      <c r="B190" t="s">
        <v>724</v>
      </c>
      <c r="E190" t="s">
        <v>46</v>
      </c>
      <c r="N190" s="7">
        <v>0.54791666666666672</v>
      </c>
      <c r="O190" s="7"/>
      <c r="R190" t="s">
        <v>67</v>
      </c>
      <c r="U190" t="s">
        <v>725</v>
      </c>
    </row>
    <row r="191" spans="1:45" ht="14.45" customHeight="1">
      <c r="A191" s="67"/>
      <c r="B191" t="s">
        <v>726</v>
      </c>
      <c r="E191" t="s">
        <v>46</v>
      </c>
      <c r="N191" s="7">
        <v>0.54791666666666672</v>
      </c>
      <c r="O191" s="7"/>
      <c r="R191" t="s">
        <v>67</v>
      </c>
    </row>
    <row r="192" spans="1:45" ht="14.45" customHeight="1">
      <c r="A192" s="67"/>
      <c r="B192" t="s">
        <v>727</v>
      </c>
      <c r="E192" t="s">
        <v>46</v>
      </c>
      <c r="N192" s="7">
        <v>0.54999999999999993</v>
      </c>
      <c r="O192" s="7"/>
      <c r="R192" t="s">
        <v>79</v>
      </c>
    </row>
    <row r="193" spans="1:46" ht="14.45" customHeight="1">
      <c r="A193" s="67"/>
      <c r="B193" t="s">
        <v>728</v>
      </c>
      <c r="E193" t="s">
        <v>46</v>
      </c>
      <c r="N193" s="7">
        <v>0.55972222222222223</v>
      </c>
      <c r="O193" s="7"/>
      <c r="R193" t="s">
        <v>729</v>
      </c>
    </row>
    <row r="194" spans="1:46" ht="14.45" customHeight="1">
      <c r="A194" s="67"/>
      <c r="B194" t="s">
        <v>730</v>
      </c>
      <c r="E194" t="s">
        <v>46</v>
      </c>
      <c r="N194" s="7">
        <v>0.56111111111111112</v>
      </c>
      <c r="O194" s="7"/>
      <c r="R194" t="s">
        <v>67</v>
      </c>
    </row>
    <row r="195" spans="1:46" ht="14.45" customHeight="1">
      <c r="A195" s="67"/>
      <c r="B195" t="s">
        <v>731</v>
      </c>
      <c r="E195" t="s">
        <v>46</v>
      </c>
      <c r="N195" s="7">
        <v>0.56111111111111112</v>
      </c>
      <c r="O195" s="7"/>
      <c r="R195" t="s">
        <v>67</v>
      </c>
    </row>
    <row r="196" spans="1:46" ht="14.45" customHeight="1">
      <c r="A196" s="67"/>
      <c r="B196" t="s">
        <v>732</v>
      </c>
      <c r="E196" t="s">
        <v>46</v>
      </c>
      <c r="N196" s="7">
        <v>0.56180555555555556</v>
      </c>
      <c r="O196" s="7"/>
      <c r="R196" t="s">
        <v>67</v>
      </c>
    </row>
    <row r="197" spans="1:46" ht="14.45" customHeight="1">
      <c r="A197" s="67"/>
      <c r="B197" t="s">
        <v>733</v>
      </c>
      <c r="E197" t="s">
        <v>46</v>
      </c>
      <c r="R197" t="s">
        <v>79</v>
      </c>
    </row>
    <row r="198" spans="1:46">
      <c r="A198" s="67" t="s">
        <v>734</v>
      </c>
      <c r="B198" t="s">
        <v>735</v>
      </c>
      <c r="E198" t="s">
        <v>46</v>
      </c>
      <c r="G198" t="s">
        <v>736</v>
      </c>
      <c r="H198" s="16">
        <v>44596</v>
      </c>
      <c r="I198" s="7">
        <v>0.44791666666666669</v>
      </c>
      <c r="J198">
        <v>2</v>
      </c>
      <c r="L198" t="s">
        <v>737</v>
      </c>
      <c r="R198" t="s">
        <v>729</v>
      </c>
      <c r="U198" t="s">
        <v>316</v>
      </c>
      <c r="AK198" t="s">
        <v>722</v>
      </c>
      <c r="AL198">
        <v>1.5</v>
      </c>
    </row>
    <row r="199" spans="1:46">
      <c r="A199" s="67"/>
      <c r="B199" t="s">
        <v>738</v>
      </c>
      <c r="E199" t="s">
        <v>46</v>
      </c>
      <c r="R199" t="s">
        <v>67</v>
      </c>
      <c r="U199" t="s">
        <v>316</v>
      </c>
      <c r="AI199">
        <v>2</v>
      </c>
      <c r="AQ199">
        <v>10</v>
      </c>
      <c r="AR199">
        <v>115</v>
      </c>
    </row>
    <row r="200" spans="1:46">
      <c r="A200" s="67"/>
      <c r="B200" t="s">
        <v>739</v>
      </c>
      <c r="E200" t="s">
        <v>46</v>
      </c>
      <c r="R200" t="s">
        <v>67</v>
      </c>
      <c r="AI200">
        <v>2</v>
      </c>
      <c r="AQ200" t="s">
        <v>740</v>
      </c>
    </row>
    <row r="201" spans="1:46">
      <c r="A201" s="67"/>
      <c r="B201" t="s">
        <v>741</v>
      </c>
      <c r="E201" t="s">
        <v>46</v>
      </c>
      <c r="R201" t="s">
        <v>695</v>
      </c>
    </row>
    <row r="202" spans="1:46">
      <c r="A202" s="67"/>
      <c r="B202" t="s">
        <v>742</v>
      </c>
      <c r="E202" t="s">
        <v>46</v>
      </c>
      <c r="R202" t="s">
        <v>743</v>
      </c>
      <c r="AT202" t="s">
        <v>744</v>
      </c>
    </row>
    <row r="203" spans="1:46" ht="14.45" customHeight="1">
      <c r="A203" s="67"/>
      <c r="B203" t="s">
        <v>745</v>
      </c>
      <c r="E203" t="s">
        <v>46</v>
      </c>
      <c r="R203" t="s">
        <v>729</v>
      </c>
      <c r="U203" t="s">
        <v>316</v>
      </c>
      <c r="AL203">
        <v>1.8</v>
      </c>
    </row>
    <row r="204" spans="1:46" ht="14.45" customHeight="1">
      <c r="A204" s="67"/>
      <c r="B204" t="s">
        <v>746</v>
      </c>
      <c r="E204" t="s">
        <v>46</v>
      </c>
      <c r="R204" t="s">
        <v>67</v>
      </c>
      <c r="U204" t="s">
        <v>316</v>
      </c>
      <c r="AI204">
        <v>2</v>
      </c>
    </row>
    <row r="205" spans="1:46" ht="14.45" customHeight="1">
      <c r="A205" s="67"/>
      <c r="B205" t="s">
        <v>747</v>
      </c>
      <c r="E205" t="s">
        <v>46</v>
      </c>
      <c r="R205" t="s">
        <v>67</v>
      </c>
      <c r="AI205">
        <v>2</v>
      </c>
    </row>
    <row r="206" spans="1:46" ht="14.45" customHeight="1">
      <c r="A206" s="67"/>
      <c r="B206" t="s">
        <v>748</v>
      </c>
      <c r="E206" t="s">
        <v>46</v>
      </c>
      <c r="R206" t="s">
        <v>695</v>
      </c>
    </row>
    <row r="207" spans="1:46" ht="14.45" customHeight="1">
      <c r="A207" s="67"/>
      <c r="B207" t="s">
        <v>749</v>
      </c>
      <c r="E207" t="s">
        <v>46</v>
      </c>
      <c r="R207" t="s">
        <v>729</v>
      </c>
    </row>
    <row r="208" spans="1:46" ht="14.45" customHeight="1">
      <c r="A208" s="67"/>
      <c r="B208" t="s">
        <v>750</v>
      </c>
      <c r="E208" t="s">
        <v>46</v>
      </c>
      <c r="R208" t="s">
        <v>67</v>
      </c>
      <c r="U208" t="s">
        <v>751</v>
      </c>
      <c r="AI208">
        <v>3.5</v>
      </c>
      <c r="AT208" t="s">
        <v>752</v>
      </c>
    </row>
    <row r="209" spans="1:46" ht="14.45" customHeight="1">
      <c r="A209" s="67"/>
      <c r="B209" t="s">
        <v>753</v>
      </c>
      <c r="E209" t="s">
        <v>46</v>
      </c>
      <c r="R209" t="s">
        <v>67</v>
      </c>
      <c r="AI209">
        <v>3.5</v>
      </c>
    </row>
    <row r="210" spans="1:46" ht="14.45" customHeight="1">
      <c r="A210" s="67"/>
      <c r="B210" t="s">
        <v>754</v>
      </c>
      <c r="E210" t="s">
        <v>46</v>
      </c>
      <c r="R210" t="s">
        <v>695</v>
      </c>
    </row>
    <row r="211" spans="1:46" ht="14.45" customHeight="1">
      <c r="A211" s="67"/>
      <c r="B211" t="s">
        <v>755</v>
      </c>
      <c r="E211" t="s">
        <v>46</v>
      </c>
      <c r="R211" t="s">
        <v>729</v>
      </c>
      <c r="U211" t="s">
        <v>316</v>
      </c>
      <c r="AK211" t="s">
        <v>451</v>
      </c>
      <c r="AL211">
        <v>1.3</v>
      </c>
    </row>
    <row r="212" spans="1:46" ht="14.45" customHeight="1">
      <c r="A212" s="67"/>
      <c r="B212" t="s">
        <v>756</v>
      </c>
      <c r="E212" t="s">
        <v>46</v>
      </c>
      <c r="R212" t="s">
        <v>67</v>
      </c>
      <c r="U212" t="s">
        <v>316</v>
      </c>
      <c r="AI212">
        <v>3.5</v>
      </c>
    </row>
    <row r="213" spans="1:46" ht="14.45" customHeight="1">
      <c r="A213" s="67"/>
      <c r="B213" t="s">
        <v>757</v>
      </c>
      <c r="E213" t="s">
        <v>46</v>
      </c>
      <c r="R213" t="s">
        <v>695</v>
      </c>
    </row>
    <row r="214" spans="1:46" ht="14.45" customHeight="1">
      <c r="A214" s="67"/>
      <c r="B214" t="s">
        <v>758</v>
      </c>
      <c r="E214" t="s">
        <v>51</v>
      </c>
      <c r="R214" t="s">
        <v>67</v>
      </c>
      <c r="AI214">
        <v>3.5</v>
      </c>
      <c r="AQ214">
        <v>10</v>
      </c>
      <c r="AR214">
        <v>60</v>
      </c>
      <c r="AS214">
        <v>30</v>
      </c>
    </row>
    <row r="215" spans="1:46" ht="14.45" customHeight="1">
      <c r="A215" s="67"/>
      <c r="B215" t="s">
        <v>759</v>
      </c>
      <c r="E215" t="s">
        <v>51</v>
      </c>
      <c r="R215" t="s">
        <v>67</v>
      </c>
      <c r="AI215">
        <v>3.5</v>
      </c>
      <c r="AQ215">
        <v>10</v>
      </c>
      <c r="AR215">
        <v>60</v>
      </c>
      <c r="AS215">
        <v>30</v>
      </c>
    </row>
    <row r="216" spans="1:46" ht="14.45" customHeight="1">
      <c r="A216" s="67"/>
      <c r="B216" t="s">
        <v>760</v>
      </c>
      <c r="E216" t="s">
        <v>46</v>
      </c>
      <c r="R216" t="s">
        <v>729</v>
      </c>
      <c r="U216" t="s">
        <v>316</v>
      </c>
    </row>
    <row r="217" spans="1:46" ht="14.45" customHeight="1">
      <c r="A217" s="67"/>
      <c r="B217" t="s">
        <v>761</v>
      </c>
      <c r="E217" t="s">
        <v>46</v>
      </c>
      <c r="R217" t="s">
        <v>67</v>
      </c>
      <c r="U217" t="s">
        <v>316</v>
      </c>
      <c r="AI217">
        <v>3.9</v>
      </c>
    </row>
    <row r="218" spans="1:46" ht="14.45" customHeight="1">
      <c r="A218" s="67"/>
      <c r="B218" t="s">
        <v>762</v>
      </c>
      <c r="E218" t="s">
        <v>46</v>
      </c>
      <c r="R218" t="s">
        <v>695</v>
      </c>
    </row>
    <row r="219" spans="1:46" ht="14.45" customHeight="1">
      <c r="A219" s="67"/>
      <c r="B219" t="s">
        <v>763</v>
      </c>
      <c r="E219" t="s">
        <v>46</v>
      </c>
      <c r="R219" t="s">
        <v>729</v>
      </c>
    </row>
    <row r="220" spans="1:46" ht="14.45" customHeight="1">
      <c r="A220" s="67"/>
      <c r="B220" t="s">
        <v>764</v>
      </c>
      <c r="E220" t="s">
        <v>46</v>
      </c>
      <c r="R220" t="s">
        <v>67</v>
      </c>
      <c r="AI220">
        <v>3.9</v>
      </c>
      <c r="AT220" t="s">
        <v>765</v>
      </c>
    </row>
    <row r="221" spans="1:46" ht="14.45" customHeight="1">
      <c r="A221" s="67"/>
      <c r="B221" t="s">
        <v>766</v>
      </c>
      <c r="E221" t="s">
        <v>46</v>
      </c>
      <c r="R221" t="s">
        <v>729</v>
      </c>
      <c r="U221" t="s">
        <v>316</v>
      </c>
    </row>
    <row r="222" spans="1:46" ht="14.45" customHeight="1">
      <c r="A222" s="67"/>
      <c r="B222" t="s">
        <v>767</v>
      </c>
      <c r="E222" t="s">
        <v>46</v>
      </c>
      <c r="R222" t="s">
        <v>67</v>
      </c>
      <c r="U222" t="s">
        <v>316</v>
      </c>
      <c r="AI222">
        <v>3.9</v>
      </c>
    </row>
    <row r="223" spans="1:46" ht="14.45" customHeight="1">
      <c r="A223" s="67"/>
      <c r="B223" t="s">
        <v>768</v>
      </c>
      <c r="E223" t="s">
        <v>46</v>
      </c>
      <c r="R223" t="s">
        <v>695</v>
      </c>
    </row>
    <row r="224" spans="1:46" ht="14.45" customHeight="1">
      <c r="A224" s="67"/>
      <c r="B224" t="s">
        <v>769</v>
      </c>
      <c r="E224" t="s">
        <v>46</v>
      </c>
      <c r="R224" t="s">
        <v>729</v>
      </c>
    </row>
    <row r="225" spans="1:45" ht="14.45" customHeight="1">
      <c r="A225" s="67"/>
      <c r="B225" t="s">
        <v>770</v>
      </c>
      <c r="E225" t="s">
        <v>46</v>
      </c>
      <c r="R225" t="s">
        <v>67</v>
      </c>
      <c r="AI225">
        <v>3.9</v>
      </c>
    </row>
    <row r="226" spans="1:45" ht="14.45" customHeight="1">
      <c r="A226" s="67"/>
      <c r="B226" t="s">
        <v>771</v>
      </c>
      <c r="E226" t="s">
        <v>46</v>
      </c>
      <c r="R226" t="s">
        <v>695</v>
      </c>
    </row>
    <row r="227" spans="1:45" ht="14.45" customHeight="1">
      <c r="A227" s="67"/>
      <c r="B227" t="s">
        <v>772</v>
      </c>
      <c r="E227" t="s">
        <v>51</v>
      </c>
      <c r="R227" t="s">
        <v>67</v>
      </c>
      <c r="AI227">
        <v>3.9</v>
      </c>
      <c r="AQ227">
        <v>10</v>
      </c>
      <c r="AR227">
        <v>60</v>
      </c>
      <c r="AS227">
        <v>30</v>
      </c>
    </row>
    <row r="228" spans="1:45">
      <c r="A228" s="66" t="s">
        <v>773</v>
      </c>
      <c r="B228" t="s">
        <v>774</v>
      </c>
      <c r="E228" t="s">
        <v>46</v>
      </c>
      <c r="G228" t="s">
        <v>775</v>
      </c>
      <c r="I228" s="7">
        <v>0.4236111111111111</v>
      </c>
      <c r="J228">
        <v>2</v>
      </c>
      <c r="K228" t="s">
        <v>776</v>
      </c>
      <c r="L228" t="s">
        <v>777</v>
      </c>
    </row>
    <row r="229" spans="1:45">
      <c r="A229" s="66"/>
      <c r="B229" t="s">
        <v>778</v>
      </c>
      <c r="E229" t="s">
        <v>46</v>
      </c>
    </row>
    <row r="230" spans="1:45">
      <c r="A230" s="66"/>
      <c r="B230" t="s">
        <v>779</v>
      </c>
      <c r="E230" t="s">
        <v>46</v>
      </c>
      <c r="G230" t="s">
        <v>736</v>
      </c>
      <c r="H230" s="16">
        <v>44596</v>
      </c>
      <c r="I230" s="7">
        <v>0.44791666666666669</v>
      </c>
      <c r="J230" t="s">
        <v>780</v>
      </c>
      <c r="K230" t="s">
        <v>781</v>
      </c>
      <c r="R230" t="s">
        <v>677</v>
      </c>
    </row>
    <row r="231" spans="1:45">
      <c r="A231" s="66"/>
      <c r="B231" t="s">
        <v>782</v>
      </c>
      <c r="E231" t="s">
        <v>46</v>
      </c>
      <c r="R231" t="s">
        <v>67</v>
      </c>
    </row>
    <row r="232" spans="1:45">
      <c r="A232" s="66"/>
      <c r="B232" t="s">
        <v>783</v>
      </c>
      <c r="E232" t="s">
        <v>46</v>
      </c>
      <c r="R232" t="s">
        <v>695</v>
      </c>
      <c r="AI232">
        <v>2.7</v>
      </c>
    </row>
    <row r="233" spans="1:45">
      <c r="A233" s="66"/>
      <c r="B233" t="s">
        <v>784</v>
      </c>
      <c r="E233" t="s">
        <v>46</v>
      </c>
      <c r="R233" t="s">
        <v>121</v>
      </c>
    </row>
    <row r="234" spans="1:45">
      <c r="A234" s="66"/>
      <c r="B234" t="s">
        <v>785</v>
      </c>
      <c r="E234" t="s">
        <v>46</v>
      </c>
      <c r="R234" t="s">
        <v>67</v>
      </c>
    </row>
    <row r="235" spans="1:45">
      <c r="A235" s="66"/>
      <c r="B235" t="s">
        <v>786</v>
      </c>
      <c r="E235" t="s">
        <v>46</v>
      </c>
      <c r="R235" t="s">
        <v>67</v>
      </c>
      <c r="AI235" t="s">
        <v>787</v>
      </c>
    </row>
    <row r="236" spans="1:45">
      <c r="A236" s="66"/>
      <c r="B236" t="s">
        <v>788</v>
      </c>
      <c r="E236" t="s">
        <v>46</v>
      </c>
      <c r="R236" t="s">
        <v>695</v>
      </c>
    </row>
    <row r="237" spans="1:45">
      <c r="A237" s="66"/>
      <c r="B237" t="s">
        <v>789</v>
      </c>
      <c r="E237" t="s">
        <v>46</v>
      </c>
      <c r="R237" t="s">
        <v>121</v>
      </c>
      <c r="U237" t="s">
        <v>706</v>
      </c>
    </row>
    <row r="238" spans="1:45">
      <c r="A238" s="66"/>
      <c r="B238" t="s">
        <v>790</v>
      </c>
      <c r="E238" t="s">
        <v>46</v>
      </c>
      <c r="R238" t="s">
        <v>67</v>
      </c>
      <c r="U238" t="s">
        <v>706</v>
      </c>
      <c r="AI238">
        <v>4</v>
      </c>
    </row>
    <row r="239" spans="1:45">
      <c r="A239" s="66"/>
      <c r="B239" t="s">
        <v>791</v>
      </c>
      <c r="E239" t="s">
        <v>46</v>
      </c>
      <c r="R239" t="s">
        <v>67</v>
      </c>
      <c r="U239" t="s">
        <v>706</v>
      </c>
      <c r="AI239">
        <v>4</v>
      </c>
    </row>
    <row r="240" spans="1:45">
      <c r="A240" s="66"/>
      <c r="B240" t="s">
        <v>792</v>
      </c>
      <c r="E240" t="s">
        <v>46</v>
      </c>
      <c r="R240" t="s">
        <v>695</v>
      </c>
    </row>
    <row r="241" spans="1:45">
      <c r="A241" s="66"/>
      <c r="B241" t="s">
        <v>793</v>
      </c>
      <c r="E241" t="s">
        <v>51</v>
      </c>
      <c r="R241" t="s">
        <v>67</v>
      </c>
      <c r="AI241">
        <v>4</v>
      </c>
      <c r="AQ241">
        <v>10</v>
      </c>
      <c r="AR241">
        <v>60</v>
      </c>
      <c r="AS241">
        <v>30</v>
      </c>
    </row>
    <row r="242" spans="1:45">
      <c r="A242" s="16" t="s">
        <v>794</v>
      </c>
      <c r="B242" t="s">
        <v>795</v>
      </c>
      <c r="E242" t="s">
        <v>46</v>
      </c>
      <c r="G242" t="s">
        <v>736</v>
      </c>
      <c r="H242" s="16">
        <v>44899</v>
      </c>
    </row>
    <row r="243" spans="1:45">
      <c r="A243" s="67" t="s">
        <v>796</v>
      </c>
      <c r="B243" t="s">
        <v>797</v>
      </c>
      <c r="E243" t="s">
        <v>46</v>
      </c>
      <c r="R243" t="s">
        <v>121</v>
      </c>
    </row>
    <row r="244" spans="1:45">
      <c r="A244" s="67"/>
      <c r="B244" t="s">
        <v>798</v>
      </c>
      <c r="K244" t="s">
        <v>799</v>
      </c>
      <c r="R244" t="s">
        <v>67</v>
      </c>
    </row>
    <row r="245" spans="1:45">
      <c r="A245" s="67"/>
      <c r="B245" t="s">
        <v>800</v>
      </c>
      <c r="R245" t="s">
        <v>121</v>
      </c>
    </row>
    <row r="246" spans="1:45">
      <c r="A246" s="67"/>
      <c r="B246" t="s">
        <v>801</v>
      </c>
      <c r="K246" t="s">
        <v>802</v>
      </c>
      <c r="R246" t="s">
        <v>67</v>
      </c>
    </row>
    <row r="247" spans="1:45">
      <c r="A247" s="67"/>
      <c r="B247" t="s">
        <v>803</v>
      </c>
      <c r="R247" t="s">
        <v>121</v>
      </c>
    </row>
    <row r="248" spans="1:45">
      <c r="A248" s="67"/>
      <c r="B248" t="s">
        <v>804</v>
      </c>
      <c r="R248" t="s">
        <v>67</v>
      </c>
    </row>
    <row r="249" spans="1:45">
      <c r="A249" s="67"/>
      <c r="B249" t="s">
        <v>805</v>
      </c>
      <c r="E249" t="s">
        <v>51</v>
      </c>
      <c r="K249" t="s">
        <v>806</v>
      </c>
      <c r="R249" t="s">
        <v>67</v>
      </c>
    </row>
    <row r="250" spans="1:45">
      <c r="A250" s="67"/>
      <c r="B250" t="s">
        <v>807</v>
      </c>
      <c r="R250" t="s">
        <v>121</v>
      </c>
    </row>
    <row r="251" spans="1:45">
      <c r="A251" s="67"/>
      <c r="B251" t="s">
        <v>808</v>
      </c>
      <c r="R251" t="s">
        <v>67</v>
      </c>
    </row>
    <row r="252" spans="1:45">
      <c r="A252" s="67"/>
      <c r="B252" t="s">
        <v>809</v>
      </c>
      <c r="R252" t="s">
        <v>695</v>
      </c>
    </row>
    <row r="253" spans="1:45">
      <c r="A253" s="67"/>
      <c r="B253" t="s">
        <v>810</v>
      </c>
      <c r="E253" t="s">
        <v>51</v>
      </c>
    </row>
    <row r="254" spans="1:45">
      <c r="A254" s="67"/>
      <c r="B254" t="s">
        <v>811</v>
      </c>
      <c r="E254" t="s">
        <v>51</v>
      </c>
    </row>
    <row r="255" spans="1:45">
      <c r="A255" s="67"/>
      <c r="B255" t="s">
        <v>812</v>
      </c>
      <c r="E255" t="s">
        <v>51</v>
      </c>
    </row>
    <row r="256" spans="1:45">
      <c r="A256" s="67"/>
      <c r="B256" t="s">
        <v>813</v>
      </c>
    </row>
    <row r="257" spans="1:46">
      <c r="A257" s="67"/>
      <c r="B257" t="s">
        <v>814</v>
      </c>
    </row>
    <row r="258" spans="1:46">
      <c r="A258" s="67"/>
      <c r="B258" t="s">
        <v>815</v>
      </c>
      <c r="E258" t="s">
        <v>51</v>
      </c>
      <c r="K258" t="s">
        <v>816</v>
      </c>
    </row>
    <row r="259" spans="1:46">
      <c r="A259" s="67" t="s">
        <v>817</v>
      </c>
      <c r="B259" t="s">
        <v>818</v>
      </c>
      <c r="E259" t="s">
        <v>46</v>
      </c>
      <c r="G259" t="s">
        <v>819</v>
      </c>
      <c r="H259" t="s">
        <v>820</v>
      </c>
      <c r="I259" s="7">
        <v>0.42708333333333331</v>
      </c>
      <c r="R259" t="s">
        <v>121</v>
      </c>
    </row>
    <row r="260" spans="1:46">
      <c r="A260" s="67"/>
      <c r="B260" t="s">
        <v>821</v>
      </c>
      <c r="E260" t="s">
        <v>46</v>
      </c>
      <c r="R260" t="s">
        <v>67</v>
      </c>
    </row>
    <row r="261" spans="1:46">
      <c r="A261" s="67"/>
      <c r="B261" t="s">
        <v>822</v>
      </c>
      <c r="E261" t="s">
        <v>46</v>
      </c>
      <c r="R261" t="s">
        <v>107</v>
      </c>
    </row>
    <row r="262" spans="1:46">
      <c r="A262" s="67"/>
      <c r="B262" t="s">
        <v>823</v>
      </c>
      <c r="E262" t="s">
        <v>46</v>
      </c>
      <c r="K262" t="s">
        <v>824</v>
      </c>
      <c r="R262" t="s">
        <v>121</v>
      </c>
    </row>
    <row r="263" spans="1:46">
      <c r="A263" s="67"/>
      <c r="B263" t="s">
        <v>825</v>
      </c>
      <c r="E263" t="s">
        <v>46</v>
      </c>
      <c r="R263" t="s">
        <v>67</v>
      </c>
    </row>
    <row r="264" spans="1:46">
      <c r="A264" s="67"/>
      <c r="B264" t="s">
        <v>826</v>
      </c>
      <c r="E264" t="s">
        <v>46</v>
      </c>
      <c r="R264" t="s">
        <v>107</v>
      </c>
    </row>
    <row r="265" spans="1:46">
      <c r="A265" s="67"/>
      <c r="B265" t="s">
        <v>827</v>
      </c>
      <c r="E265" t="s">
        <v>46</v>
      </c>
      <c r="R265" t="s">
        <v>121</v>
      </c>
    </row>
    <row r="266" spans="1:46">
      <c r="A266" s="67"/>
      <c r="B266" t="s">
        <v>828</v>
      </c>
      <c r="E266" t="s">
        <v>46</v>
      </c>
      <c r="R266" t="s">
        <v>67</v>
      </c>
    </row>
    <row r="267" spans="1:46">
      <c r="A267" s="67"/>
      <c r="B267" t="s">
        <v>829</v>
      </c>
      <c r="E267" t="s">
        <v>46</v>
      </c>
      <c r="R267" t="s">
        <v>107</v>
      </c>
    </row>
    <row r="268" spans="1:46">
      <c r="A268" s="67"/>
      <c r="B268" t="s">
        <v>830</v>
      </c>
      <c r="E268" t="s">
        <v>51</v>
      </c>
      <c r="K268" t="s">
        <v>831</v>
      </c>
      <c r="R268" t="s">
        <v>67</v>
      </c>
      <c r="AT268" t="s">
        <v>832</v>
      </c>
    </row>
    <row r="269" spans="1:46">
      <c r="A269" s="67"/>
      <c r="B269" t="s">
        <v>833</v>
      </c>
      <c r="E269" t="s">
        <v>51</v>
      </c>
      <c r="R269" t="s">
        <v>67</v>
      </c>
    </row>
    <row r="270" spans="1:46">
      <c r="A270" s="67"/>
      <c r="B270" t="s">
        <v>834</v>
      </c>
      <c r="E270" t="s">
        <v>46</v>
      </c>
      <c r="R270" t="s">
        <v>121</v>
      </c>
    </row>
    <row r="271" spans="1:46">
      <c r="A271" s="67"/>
      <c r="B271" t="s">
        <v>835</v>
      </c>
      <c r="E271" t="s">
        <v>46</v>
      </c>
      <c r="R271" t="s">
        <v>67</v>
      </c>
    </row>
    <row r="272" spans="1:46">
      <c r="A272" s="67"/>
      <c r="B272" t="s">
        <v>836</v>
      </c>
      <c r="E272" t="s">
        <v>46</v>
      </c>
      <c r="R272" t="s">
        <v>107</v>
      </c>
    </row>
    <row r="273" spans="1:46">
      <c r="A273" s="67"/>
      <c r="B273" t="s">
        <v>837</v>
      </c>
      <c r="E273" t="s">
        <v>46</v>
      </c>
      <c r="R273" t="s">
        <v>121</v>
      </c>
    </row>
    <row r="274" spans="1:46">
      <c r="A274" s="67"/>
      <c r="B274" t="s">
        <v>838</v>
      </c>
      <c r="E274" t="s">
        <v>46</v>
      </c>
      <c r="R274" t="s">
        <v>67</v>
      </c>
    </row>
    <row r="275" spans="1:46">
      <c r="A275" s="67"/>
      <c r="B275" t="s">
        <v>839</v>
      </c>
      <c r="E275" t="s">
        <v>46</v>
      </c>
      <c r="K275" t="s">
        <v>840</v>
      </c>
      <c r="R275" t="s">
        <v>67</v>
      </c>
    </row>
    <row r="276" spans="1:46">
      <c r="A276" s="67"/>
      <c r="B276" t="s">
        <v>841</v>
      </c>
      <c r="E276" t="s">
        <v>46</v>
      </c>
      <c r="R276" t="s">
        <v>107</v>
      </c>
    </row>
    <row r="277" spans="1:46">
      <c r="A277" s="67"/>
      <c r="B277" t="s">
        <v>842</v>
      </c>
      <c r="E277" t="s">
        <v>51</v>
      </c>
    </row>
    <row r="278" spans="1:46">
      <c r="A278" s="67"/>
      <c r="B278" t="s">
        <v>843</v>
      </c>
      <c r="E278" t="s">
        <v>51</v>
      </c>
    </row>
    <row r="279" spans="1:46">
      <c r="A279" s="67"/>
      <c r="B279" t="s">
        <v>844</v>
      </c>
      <c r="E279" t="s">
        <v>51</v>
      </c>
      <c r="AT279" t="s">
        <v>845</v>
      </c>
    </row>
    <row r="280" spans="1:46">
      <c r="A280" s="67"/>
      <c r="B280" t="s">
        <v>846</v>
      </c>
      <c r="E280" t="s">
        <v>51</v>
      </c>
      <c r="K280" t="s">
        <v>847</v>
      </c>
      <c r="AT280" t="s">
        <v>845</v>
      </c>
    </row>
    <row r="281" spans="1:46">
      <c r="A281" s="67"/>
      <c r="B281" t="s">
        <v>848</v>
      </c>
      <c r="E281" t="s">
        <v>51</v>
      </c>
      <c r="K281" t="s">
        <v>849</v>
      </c>
      <c r="AT281" t="s">
        <v>845</v>
      </c>
    </row>
    <row r="282" spans="1:46">
      <c r="A282" s="67"/>
      <c r="B282" t="s">
        <v>850</v>
      </c>
      <c r="E282" t="s">
        <v>46</v>
      </c>
      <c r="R282" t="s">
        <v>121</v>
      </c>
      <c r="U282" t="s">
        <v>851</v>
      </c>
    </row>
    <row r="283" spans="1:46">
      <c r="A283" s="67"/>
      <c r="B283" t="s">
        <v>852</v>
      </c>
      <c r="E283" t="s">
        <v>46</v>
      </c>
      <c r="R283" t="s">
        <v>67</v>
      </c>
      <c r="U283" t="s">
        <v>851</v>
      </c>
    </row>
    <row r="284" spans="1:46">
      <c r="A284" s="67"/>
      <c r="B284" t="s">
        <v>853</v>
      </c>
      <c r="E284" t="s">
        <v>46</v>
      </c>
      <c r="R284" t="s">
        <v>107</v>
      </c>
    </row>
    <row r="285" spans="1:46">
      <c r="A285" s="67"/>
      <c r="B285" t="s">
        <v>854</v>
      </c>
      <c r="E285" t="s">
        <v>46</v>
      </c>
      <c r="R285" t="s">
        <v>121</v>
      </c>
      <c r="U285" t="s">
        <v>851</v>
      </c>
    </row>
    <row r="286" spans="1:46">
      <c r="A286" s="67"/>
      <c r="B286" t="s">
        <v>855</v>
      </c>
      <c r="E286" t="s">
        <v>46</v>
      </c>
      <c r="R286" t="s">
        <v>67</v>
      </c>
      <c r="U286" t="s">
        <v>851</v>
      </c>
    </row>
    <row r="287" spans="1:46">
      <c r="A287" s="67"/>
      <c r="B287" t="s">
        <v>856</v>
      </c>
      <c r="E287" t="s">
        <v>46</v>
      </c>
      <c r="R287" t="s">
        <v>107</v>
      </c>
    </row>
    <row r="288" spans="1:46">
      <c r="A288" s="67"/>
      <c r="B288" t="s">
        <v>857</v>
      </c>
      <c r="E288" t="s">
        <v>46</v>
      </c>
      <c r="R288" t="s">
        <v>121</v>
      </c>
      <c r="U288" t="s">
        <v>316</v>
      </c>
    </row>
    <row r="289" spans="1:34">
      <c r="A289" s="67"/>
      <c r="B289" t="s">
        <v>858</v>
      </c>
      <c r="E289" t="s">
        <v>46</v>
      </c>
      <c r="R289" t="s">
        <v>67</v>
      </c>
      <c r="U289" t="s">
        <v>316</v>
      </c>
    </row>
    <row r="290" spans="1:34">
      <c r="A290" s="67"/>
      <c r="B290" t="s">
        <v>859</v>
      </c>
      <c r="E290" t="s">
        <v>46</v>
      </c>
      <c r="R290" t="s">
        <v>107</v>
      </c>
    </row>
    <row r="291" spans="1:34">
      <c r="A291" s="67"/>
      <c r="B291" t="s">
        <v>860</v>
      </c>
      <c r="E291" t="s">
        <v>51</v>
      </c>
      <c r="K291" t="s">
        <v>861</v>
      </c>
      <c r="R291" t="s">
        <v>67</v>
      </c>
    </row>
    <row r="292" spans="1:34">
      <c r="A292" s="67" t="s">
        <v>862</v>
      </c>
      <c r="B292" t="s">
        <v>863</v>
      </c>
      <c r="E292" t="s">
        <v>46</v>
      </c>
      <c r="G292" t="s">
        <v>736</v>
      </c>
      <c r="H292" t="s">
        <v>864</v>
      </c>
      <c r="I292" s="7">
        <v>0.40138888888888885</v>
      </c>
      <c r="R292" t="s">
        <v>121</v>
      </c>
      <c r="U292" t="s">
        <v>316</v>
      </c>
    </row>
    <row r="293" spans="1:34">
      <c r="A293" s="67"/>
      <c r="B293" t="s">
        <v>865</v>
      </c>
      <c r="E293" t="s">
        <v>46</v>
      </c>
      <c r="R293" t="s">
        <v>67</v>
      </c>
      <c r="U293" t="s">
        <v>316</v>
      </c>
      <c r="W293">
        <v>183</v>
      </c>
    </row>
    <row r="294" spans="1:34">
      <c r="A294" s="67"/>
      <c r="B294" t="s">
        <v>866</v>
      </c>
      <c r="E294" t="s">
        <v>46</v>
      </c>
      <c r="R294" t="s">
        <v>107</v>
      </c>
    </row>
    <row r="295" spans="1:34">
      <c r="A295" s="67"/>
      <c r="B295" s="47" t="s">
        <v>867</v>
      </c>
      <c r="E295" t="s">
        <v>51</v>
      </c>
      <c r="Q295">
        <v>1</v>
      </c>
      <c r="S295">
        <v>500</v>
      </c>
      <c r="T295" t="s">
        <v>868</v>
      </c>
      <c r="U295" t="s">
        <v>316</v>
      </c>
      <c r="W295">
        <v>125</v>
      </c>
      <c r="X295" t="s">
        <v>561</v>
      </c>
      <c r="Y295" t="s">
        <v>869</v>
      </c>
      <c r="Z295" t="s">
        <v>47</v>
      </c>
      <c r="AA295" t="s">
        <v>316</v>
      </c>
      <c r="AB295" t="s">
        <v>870</v>
      </c>
      <c r="AC295" t="s">
        <v>316</v>
      </c>
      <c r="AD295">
        <v>7.1</v>
      </c>
      <c r="AF295">
        <v>0.03</v>
      </c>
    </row>
    <row r="296" spans="1:34">
      <c r="A296" s="67"/>
      <c r="B296" s="47" t="s">
        <v>871</v>
      </c>
      <c r="E296" t="s">
        <v>51</v>
      </c>
      <c r="Q296">
        <v>2</v>
      </c>
      <c r="S296">
        <v>1000</v>
      </c>
      <c r="T296" t="s">
        <v>868</v>
      </c>
      <c r="U296" t="s">
        <v>316</v>
      </c>
      <c r="W296" t="s">
        <v>872</v>
      </c>
      <c r="X296" t="s">
        <v>561</v>
      </c>
      <c r="Y296" t="s">
        <v>869</v>
      </c>
    </row>
    <row r="297" spans="1:34">
      <c r="A297" s="67"/>
      <c r="B297" s="47" t="s">
        <v>873</v>
      </c>
      <c r="E297" t="s">
        <v>51</v>
      </c>
      <c r="Q297">
        <v>3</v>
      </c>
      <c r="S297">
        <v>100</v>
      </c>
      <c r="T297" t="s">
        <v>868</v>
      </c>
      <c r="U297" t="s">
        <v>316</v>
      </c>
      <c r="W297">
        <v>22</v>
      </c>
      <c r="X297" t="s">
        <v>561</v>
      </c>
      <c r="Y297" t="s">
        <v>869</v>
      </c>
    </row>
    <row r="298" spans="1:34">
      <c r="A298" s="67"/>
      <c r="B298" s="50" t="s">
        <v>874</v>
      </c>
      <c r="E298" t="s">
        <v>51</v>
      </c>
      <c r="Q298">
        <v>4</v>
      </c>
      <c r="S298">
        <v>750</v>
      </c>
      <c r="T298" t="s">
        <v>875</v>
      </c>
      <c r="U298" t="s">
        <v>316</v>
      </c>
      <c r="W298">
        <v>165</v>
      </c>
      <c r="X298" t="s">
        <v>561</v>
      </c>
      <c r="Y298" t="s">
        <v>869</v>
      </c>
      <c r="Z298" t="s">
        <v>876</v>
      </c>
      <c r="AA298" t="s">
        <v>316</v>
      </c>
      <c r="AB298" s="20" t="s">
        <v>870</v>
      </c>
      <c r="AC298" s="20" t="s">
        <v>316</v>
      </c>
      <c r="AD298" s="20">
        <v>11.43</v>
      </c>
      <c r="AE298" s="20"/>
      <c r="AF298" s="20">
        <v>1.6E-2</v>
      </c>
      <c r="AG298" s="20"/>
      <c r="AH298" s="20" t="s">
        <v>316</v>
      </c>
    </row>
    <row r="299" spans="1:34">
      <c r="A299" s="67"/>
      <c r="B299" s="50" t="s">
        <v>877</v>
      </c>
      <c r="E299" t="s">
        <v>51</v>
      </c>
      <c r="Q299">
        <v>5</v>
      </c>
      <c r="S299">
        <v>250</v>
      </c>
      <c r="T299" t="s">
        <v>875</v>
      </c>
      <c r="U299" t="s">
        <v>316</v>
      </c>
      <c r="W299">
        <v>83</v>
      </c>
      <c r="X299" t="s">
        <v>561</v>
      </c>
      <c r="Y299" t="s">
        <v>869</v>
      </c>
      <c r="Z299" t="s">
        <v>876</v>
      </c>
      <c r="AA299" t="s">
        <v>316</v>
      </c>
      <c r="AB299" s="20" t="s">
        <v>870</v>
      </c>
      <c r="AC299" s="20" t="s">
        <v>316</v>
      </c>
      <c r="AD299" s="20">
        <v>11.43</v>
      </c>
      <c r="AE299" s="20"/>
      <c r="AF299" s="20">
        <v>1.6E-2</v>
      </c>
      <c r="AG299" s="20"/>
      <c r="AH299" s="20" t="s">
        <v>316</v>
      </c>
    </row>
    <row r="300" spans="1:34">
      <c r="A300" s="67"/>
      <c r="B300" s="47" t="s">
        <v>878</v>
      </c>
      <c r="E300" t="s">
        <v>51</v>
      </c>
      <c r="S300">
        <v>750</v>
      </c>
      <c r="W300">
        <v>167</v>
      </c>
      <c r="X300" t="s">
        <v>561</v>
      </c>
      <c r="Y300" t="s">
        <v>879</v>
      </c>
    </row>
    <row r="301" spans="1:34">
      <c r="A301" s="67"/>
      <c r="B301" s="51" t="s">
        <v>880</v>
      </c>
      <c r="E301" t="s">
        <v>51</v>
      </c>
      <c r="S301">
        <v>750</v>
      </c>
      <c r="T301" t="s">
        <v>875</v>
      </c>
      <c r="W301">
        <v>167</v>
      </c>
      <c r="X301" t="s">
        <v>561</v>
      </c>
      <c r="Y301" t="s">
        <v>881</v>
      </c>
      <c r="Z301" t="s">
        <v>876</v>
      </c>
      <c r="AA301" t="s">
        <v>316</v>
      </c>
      <c r="AB301" s="20" t="s">
        <v>870</v>
      </c>
      <c r="AC301" s="20" t="s">
        <v>316</v>
      </c>
      <c r="AD301" s="20">
        <v>11.43</v>
      </c>
      <c r="AE301" s="20"/>
      <c r="AF301" s="20">
        <v>1.6E-2</v>
      </c>
      <c r="AG301" s="20"/>
      <c r="AH301" s="20" t="s">
        <v>316</v>
      </c>
    </row>
    <row r="302" spans="1:34">
      <c r="A302" s="67"/>
      <c r="B302" t="s">
        <v>882</v>
      </c>
      <c r="E302" t="s">
        <v>171</v>
      </c>
      <c r="R302" t="s">
        <v>121</v>
      </c>
      <c r="S302">
        <v>0</v>
      </c>
      <c r="U302" t="s">
        <v>316</v>
      </c>
    </row>
    <row r="303" spans="1:34">
      <c r="A303" s="67"/>
      <c r="B303" t="s">
        <v>883</v>
      </c>
      <c r="E303" t="s">
        <v>171</v>
      </c>
      <c r="R303" t="s">
        <v>67</v>
      </c>
      <c r="S303">
        <v>750</v>
      </c>
      <c r="U303" t="s">
        <v>316</v>
      </c>
    </row>
    <row r="304" spans="1:34">
      <c r="A304" s="67"/>
      <c r="B304" t="s">
        <v>884</v>
      </c>
      <c r="E304" t="s">
        <v>171</v>
      </c>
      <c r="R304" t="s">
        <v>107</v>
      </c>
      <c r="S304">
        <v>0</v>
      </c>
    </row>
    <row r="305" spans="1:34">
      <c r="A305" s="67"/>
      <c r="B305" t="s">
        <v>885</v>
      </c>
      <c r="E305" t="s">
        <v>171</v>
      </c>
      <c r="K305" t="s">
        <v>886</v>
      </c>
      <c r="R305" t="s">
        <v>121</v>
      </c>
      <c r="S305">
        <v>0</v>
      </c>
      <c r="U305" t="s">
        <v>316</v>
      </c>
    </row>
    <row r="306" spans="1:34">
      <c r="A306" s="67"/>
      <c r="B306" t="s">
        <v>887</v>
      </c>
      <c r="E306" t="s">
        <v>171</v>
      </c>
      <c r="R306" t="s">
        <v>67</v>
      </c>
      <c r="S306">
        <v>750</v>
      </c>
      <c r="U306" t="s">
        <v>316</v>
      </c>
      <c r="W306">
        <v>167</v>
      </c>
    </row>
    <row r="307" spans="1:34">
      <c r="A307" s="67"/>
      <c r="B307" t="s">
        <v>888</v>
      </c>
      <c r="E307" t="s">
        <v>171</v>
      </c>
      <c r="R307" t="s">
        <v>107</v>
      </c>
      <c r="S307">
        <v>0</v>
      </c>
    </row>
    <row r="308" spans="1:34">
      <c r="A308" s="67"/>
      <c r="B308" s="50" t="s">
        <v>889</v>
      </c>
      <c r="E308" t="s">
        <v>51</v>
      </c>
      <c r="R308">
        <v>1</v>
      </c>
      <c r="S308">
        <v>1000</v>
      </c>
      <c r="U308" t="s">
        <v>851</v>
      </c>
      <c r="W308">
        <v>182</v>
      </c>
      <c r="X308" t="s">
        <v>561</v>
      </c>
      <c r="Y308" t="s">
        <v>869</v>
      </c>
      <c r="Z308" t="s">
        <v>876</v>
      </c>
      <c r="AA308" t="s">
        <v>316</v>
      </c>
      <c r="AB308" s="20" t="s">
        <v>870</v>
      </c>
      <c r="AC308" s="20" t="s">
        <v>316</v>
      </c>
      <c r="AD308" s="20">
        <v>11.43</v>
      </c>
      <c r="AE308" s="20"/>
      <c r="AF308" s="20">
        <v>1.6E-2</v>
      </c>
      <c r="AG308" s="20"/>
      <c r="AH308" s="20" t="s">
        <v>316</v>
      </c>
    </row>
    <row r="309" spans="1:34">
      <c r="A309" s="67"/>
      <c r="B309" s="50" t="s">
        <v>890</v>
      </c>
      <c r="E309" t="s">
        <v>51</v>
      </c>
      <c r="R309">
        <v>2</v>
      </c>
      <c r="S309">
        <v>500</v>
      </c>
      <c r="U309" t="s">
        <v>851</v>
      </c>
      <c r="W309">
        <v>126</v>
      </c>
      <c r="X309" t="s">
        <v>561</v>
      </c>
      <c r="Y309" t="s">
        <v>869</v>
      </c>
      <c r="Z309" t="s">
        <v>876</v>
      </c>
      <c r="AA309" t="s">
        <v>316</v>
      </c>
      <c r="AB309" s="20" t="s">
        <v>870</v>
      </c>
      <c r="AC309" s="20" t="s">
        <v>316</v>
      </c>
      <c r="AD309" s="20">
        <v>11.43</v>
      </c>
      <c r="AE309" s="20"/>
      <c r="AF309" s="20">
        <v>1.6E-2</v>
      </c>
      <c r="AG309" s="20"/>
      <c r="AH309" s="20" t="s">
        <v>316</v>
      </c>
    </row>
    <row r="310" spans="1:34">
      <c r="A310" s="67"/>
      <c r="B310" t="s">
        <v>891</v>
      </c>
      <c r="E310" t="s">
        <v>51</v>
      </c>
      <c r="R310">
        <v>3</v>
      </c>
      <c r="S310">
        <v>750</v>
      </c>
      <c r="U310" t="s">
        <v>851</v>
      </c>
      <c r="W310">
        <v>165</v>
      </c>
      <c r="X310" t="s">
        <v>892</v>
      </c>
      <c r="Y310" t="s">
        <v>869</v>
      </c>
      <c r="Z310" t="s">
        <v>876</v>
      </c>
      <c r="AA310" t="s">
        <v>316</v>
      </c>
      <c r="AB310" s="20" t="s">
        <v>870</v>
      </c>
      <c r="AC310" s="20" t="s">
        <v>316</v>
      </c>
      <c r="AD310" s="20">
        <v>11.43</v>
      </c>
      <c r="AE310" s="20"/>
      <c r="AF310" s="20">
        <v>1.6E-2</v>
      </c>
      <c r="AG310" s="20"/>
      <c r="AH310" s="20" t="s">
        <v>316</v>
      </c>
    </row>
    <row r="311" spans="1:34">
      <c r="A311" s="67"/>
      <c r="B311" t="s">
        <v>893</v>
      </c>
      <c r="E311" t="s">
        <v>51</v>
      </c>
      <c r="R311">
        <v>4</v>
      </c>
      <c r="S311">
        <v>250</v>
      </c>
      <c r="U311" t="s">
        <v>851</v>
      </c>
      <c r="W311" t="s">
        <v>894</v>
      </c>
      <c r="X311" t="s">
        <v>892</v>
      </c>
      <c r="Y311" t="s">
        <v>869</v>
      </c>
      <c r="Z311" t="s">
        <v>876</v>
      </c>
      <c r="AA311" t="s">
        <v>316</v>
      </c>
      <c r="AB311" s="20" t="s">
        <v>870</v>
      </c>
      <c r="AC311" s="20" t="s">
        <v>316</v>
      </c>
      <c r="AD311" s="20">
        <v>11.43</v>
      </c>
      <c r="AE311" s="20"/>
      <c r="AF311" s="20">
        <v>1.6E-2</v>
      </c>
      <c r="AG311" s="20"/>
      <c r="AH311" s="20" t="s">
        <v>316</v>
      </c>
    </row>
    <row r="312" spans="1:34">
      <c r="A312" s="67"/>
      <c r="B312" t="s">
        <v>895</v>
      </c>
      <c r="E312" t="s">
        <v>51</v>
      </c>
      <c r="R312">
        <v>5</v>
      </c>
      <c r="S312">
        <v>100</v>
      </c>
      <c r="U312" t="s">
        <v>851</v>
      </c>
      <c r="W312">
        <v>46</v>
      </c>
      <c r="X312" t="s">
        <v>892</v>
      </c>
      <c r="Y312" t="s">
        <v>869</v>
      </c>
      <c r="Z312" t="s">
        <v>876</v>
      </c>
      <c r="AA312" t="s">
        <v>316</v>
      </c>
      <c r="AB312" t="s">
        <v>896</v>
      </c>
      <c r="AC312" t="s">
        <v>316</v>
      </c>
      <c r="AD312">
        <v>8.1439990000000009</v>
      </c>
      <c r="AF312">
        <v>1.6992381999999999E-3</v>
      </c>
    </row>
    <row r="313" spans="1:34">
      <c r="A313" s="67"/>
      <c r="B313" s="47" t="s">
        <v>897</v>
      </c>
      <c r="E313" t="s">
        <v>51</v>
      </c>
      <c r="S313">
        <v>750</v>
      </c>
      <c r="T313" t="s">
        <v>898</v>
      </c>
      <c r="U313" t="s">
        <v>851</v>
      </c>
      <c r="W313">
        <v>154</v>
      </c>
      <c r="Y313" t="s">
        <v>899</v>
      </c>
    </row>
    <row r="314" spans="1:34">
      <c r="A314" s="67"/>
      <c r="B314" t="s">
        <v>900</v>
      </c>
      <c r="E314" t="s">
        <v>171</v>
      </c>
      <c r="R314" t="s">
        <v>121</v>
      </c>
      <c r="S314">
        <v>0</v>
      </c>
      <c r="U314" t="s">
        <v>851</v>
      </c>
    </row>
    <row r="315" spans="1:34">
      <c r="A315" s="67"/>
      <c r="B315" t="s">
        <v>901</v>
      </c>
      <c r="E315" t="s">
        <v>171</v>
      </c>
      <c r="R315" t="s">
        <v>67</v>
      </c>
      <c r="S315">
        <v>750</v>
      </c>
      <c r="U315" t="s">
        <v>851</v>
      </c>
      <c r="V315" t="s">
        <v>902</v>
      </c>
      <c r="W315">
        <v>154</v>
      </c>
    </row>
    <row r="316" spans="1:34">
      <c r="A316" s="67"/>
      <c r="B316" t="s">
        <v>903</v>
      </c>
      <c r="E316" t="s">
        <v>171</v>
      </c>
      <c r="R316" t="s">
        <v>107</v>
      </c>
      <c r="S316">
        <v>0</v>
      </c>
    </row>
    <row r="317" spans="1:34">
      <c r="A317" s="67"/>
      <c r="B317" t="s">
        <v>904</v>
      </c>
      <c r="E317" t="s">
        <v>171</v>
      </c>
      <c r="R317" t="s">
        <v>121</v>
      </c>
      <c r="S317">
        <v>0</v>
      </c>
      <c r="U317" t="s">
        <v>851</v>
      </c>
    </row>
    <row r="318" spans="1:34">
      <c r="A318" s="67"/>
      <c r="B318" t="s">
        <v>905</v>
      </c>
      <c r="E318" t="s">
        <v>171</v>
      </c>
      <c r="R318" t="s">
        <v>67</v>
      </c>
      <c r="S318">
        <v>750</v>
      </c>
      <c r="U318" t="s">
        <v>851</v>
      </c>
      <c r="W318">
        <v>165</v>
      </c>
    </row>
    <row r="319" spans="1:34">
      <c r="A319" s="67"/>
      <c r="B319" t="s">
        <v>906</v>
      </c>
      <c r="E319" t="s">
        <v>171</v>
      </c>
      <c r="R319" t="s">
        <v>107</v>
      </c>
      <c r="S319">
        <v>0</v>
      </c>
    </row>
    <row r="320" spans="1:34">
      <c r="A320" s="67"/>
      <c r="B320" t="s">
        <v>907</v>
      </c>
      <c r="E320" t="s">
        <v>51</v>
      </c>
      <c r="R320">
        <v>1</v>
      </c>
      <c r="S320">
        <v>750</v>
      </c>
      <c r="U320" t="s">
        <v>851</v>
      </c>
      <c r="W320">
        <v>181</v>
      </c>
      <c r="X320" t="s">
        <v>908</v>
      </c>
      <c r="Y320" t="s">
        <v>869</v>
      </c>
      <c r="Z320" t="s">
        <v>876</v>
      </c>
      <c r="AA320" t="s">
        <v>316</v>
      </c>
      <c r="AB320" s="20" t="s">
        <v>870</v>
      </c>
      <c r="AC320" s="20" t="s">
        <v>316</v>
      </c>
      <c r="AD320" s="20">
        <v>11.43</v>
      </c>
      <c r="AE320" s="20"/>
      <c r="AF320" s="20">
        <v>1.6E-2</v>
      </c>
      <c r="AG320" s="20"/>
      <c r="AH320" s="20" t="s">
        <v>316</v>
      </c>
    </row>
    <row r="321" spans="1:34">
      <c r="A321" s="67"/>
      <c r="B321" t="s">
        <v>909</v>
      </c>
      <c r="E321" t="s">
        <v>51</v>
      </c>
      <c r="R321">
        <v>2</v>
      </c>
      <c r="S321">
        <v>500</v>
      </c>
      <c r="U321" t="s">
        <v>851</v>
      </c>
      <c r="W321">
        <v>127</v>
      </c>
      <c r="X321" t="s">
        <v>908</v>
      </c>
      <c r="Y321" t="s">
        <v>869</v>
      </c>
      <c r="Z321" t="s">
        <v>876</v>
      </c>
      <c r="AA321" t="s">
        <v>316</v>
      </c>
      <c r="AB321" s="20" t="s">
        <v>870</v>
      </c>
      <c r="AC321" s="20" t="s">
        <v>316</v>
      </c>
      <c r="AD321" s="20">
        <v>11.43</v>
      </c>
      <c r="AE321" s="20"/>
      <c r="AF321" s="20">
        <v>1.6E-2</v>
      </c>
      <c r="AG321" s="20"/>
      <c r="AH321" s="20" t="s">
        <v>316</v>
      </c>
    </row>
    <row r="322" spans="1:34">
      <c r="A322" s="67"/>
      <c r="B322" t="s">
        <v>910</v>
      </c>
      <c r="E322" t="s">
        <v>51</v>
      </c>
      <c r="R322">
        <v>3</v>
      </c>
      <c r="S322">
        <v>100</v>
      </c>
      <c r="U322" t="s">
        <v>851</v>
      </c>
      <c r="W322">
        <v>26</v>
      </c>
      <c r="X322" t="s">
        <v>908</v>
      </c>
      <c r="Y322" t="s">
        <v>869</v>
      </c>
      <c r="Z322" t="s">
        <v>876</v>
      </c>
      <c r="AA322" t="s">
        <v>316</v>
      </c>
      <c r="AB322" s="20" t="s">
        <v>870</v>
      </c>
      <c r="AC322" s="20" t="s">
        <v>316</v>
      </c>
      <c r="AD322" s="20">
        <v>11.43</v>
      </c>
      <c r="AE322" s="20"/>
      <c r="AF322" s="20">
        <v>1.6E-2</v>
      </c>
      <c r="AG322" s="20"/>
      <c r="AH322" s="20" t="s">
        <v>316</v>
      </c>
    </row>
    <row r="323" spans="1:34">
      <c r="A323" s="67"/>
      <c r="B323" t="s">
        <v>911</v>
      </c>
      <c r="E323" t="s">
        <v>51</v>
      </c>
      <c r="R323">
        <v>4</v>
      </c>
      <c r="S323">
        <v>250</v>
      </c>
      <c r="U323" t="s">
        <v>851</v>
      </c>
      <c r="W323">
        <v>64</v>
      </c>
      <c r="X323" t="s">
        <v>908</v>
      </c>
      <c r="Y323" t="s">
        <v>869</v>
      </c>
      <c r="Z323" t="s">
        <v>876</v>
      </c>
      <c r="AA323" t="s">
        <v>316</v>
      </c>
      <c r="AB323" s="20" t="s">
        <v>870</v>
      </c>
      <c r="AC323" s="20" t="s">
        <v>316</v>
      </c>
      <c r="AD323" s="20">
        <v>11.43</v>
      </c>
      <c r="AE323" s="20"/>
      <c r="AF323" s="20">
        <v>1.6E-2</v>
      </c>
      <c r="AG323" s="20"/>
      <c r="AH323" s="20" t="s">
        <v>316</v>
      </c>
    </row>
    <row r="324" spans="1:34">
      <c r="A324" s="67"/>
      <c r="B324" t="s">
        <v>912</v>
      </c>
      <c r="E324" t="s">
        <v>51</v>
      </c>
      <c r="R324">
        <v>5</v>
      </c>
      <c r="S324">
        <v>1000</v>
      </c>
      <c r="U324" t="s">
        <v>851</v>
      </c>
      <c r="W324">
        <v>191</v>
      </c>
      <c r="X324" t="s">
        <v>908</v>
      </c>
      <c r="Y324" t="s">
        <v>869</v>
      </c>
      <c r="Z324" t="s">
        <v>876</v>
      </c>
      <c r="AA324" t="s">
        <v>316</v>
      </c>
      <c r="AB324" s="20" t="s">
        <v>870</v>
      </c>
      <c r="AC324" s="20" t="s">
        <v>316</v>
      </c>
      <c r="AD324" s="20">
        <v>11.43</v>
      </c>
      <c r="AE324" s="20"/>
      <c r="AF324" s="20">
        <v>1.6E-2</v>
      </c>
      <c r="AG324" s="20"/>
      <c r="AH324" s="20" t="s">
        <v>316</v>
      </c>
    </row>
    <row r="325" spans="1:34">
      <c r="A325" s="67"/>
      <c r="B325" t="s">
        <v>913</v>
      </c>
      <c r="E325" t="s">
        <v>51</v>
      </c>
      <c r="R325">
        <v>1</v>
      </c>
      <c r="S325">
        <v>750</v>
      </c>
      <c r="U325" t="s">
        <v>851</v>
      </c>
      <c r="W325">
        <v>176</v>
      </c>
      <c r="X325" t="s">
        <v>908</v>
      </c>
      <c r="Y325" t="s">
        <v>914</v>
      </c>
      <c r="Z325" t="s">
        <v>876</v>
      </c>
      <c r="AA325" t="s">
        <v>316</v>
      </c>
      <c r="AB325" s="20" t="s">
        <v>870</v>
      </c>
      <c r="AC325" s="20" t="s">
        <v>316</v>
      </c>
      <c r="AD325" s="20">
        <v>11.43</v>
      </c>
      <c r="AE325" s="20"/>
      <c r="AF325" s="20">
        <v>1.6E-2</v>
      </c>
      <c r="AG325" s="20"/>
      <c r="AH325" s="20" t="s">
        <v>316</v>
      </c>
    </row>
    <row r="326" spans="1:34">
      <c r="A326" s="67"/>
      <c r="B326" t="s">
        <v>915</v>
      </c>
      <c r="E326" t="s">
        <v>46</v>
      </c>
      <c r="R326" t="s">
        <v>121</v>
      </c>
      <c r="S326">
        <v>0</v>
      </c>
      <c r="U326" t="s">
        <v>851</v>
      </c>
    </row>
    <row r="327" spans="1:34">
      <c r="A327" s="67"/>
      <c r="B327" t="s">
        <v>916</v>
      </c>
      <c r="E327" t="s">
        <v>46</v>
      </c>
      <c r="R327" t="s">
        <v>67</v>
      </c>
      <c r="S327">
        <v>750</v>
      </c>
      <c r="U327" t="s">
        <v>851</v>
      </c>
      <c r="W327">
        <v>176</v>
      </c>
    </row>
    <row r="328" spans="1:34">
      <c r="A328" s="67"/>
      <c r="B328" t="s">
        <v>917</v>
      </c>
      <c r="E328" t="s">
        <v>46</v>
      </c>
      <c r="R328" t="s">
        <v>107</v>
      </c>
      <c r="S328">
        <v>0</v>
      </c>
    </row>
    <row r="329" spans="1:34">
      <c r="A329" s="67" t="s">
        <v>918</v>
      </c>
      <c r="B329" t="s">
        <v>919</v>
      </c>
      <c r="E329" t="s">
        <v>46</v>
      </c>
      <c r="G329" t="s">
        <v>736</v>
      </c>
      <c r="H329" t="s">
        <v>864</v>
      </c>
      <c r="I329" s="7">
        <v>0.40138888888888885</v>
      </c>
      <c r="R329" t="s">
        <v>121</v>
      </c>
    </row>
    <row r="330" spans="1:34">
      <c r="A330" s="67"/>
      <c r="B330" t="s">
        <v>920</v>
      </c>
      <c r="E330" t="s">
        <v>46</v>
      </c>
      <c r="I330" s="7"/>
      <c r="R330" t="s">
        <v>67</v>
      </c>
      <c r="S330">
        <v>750</v>
      </c>
    </row>
    <row r="331" spans="1:34">
      <c r="A331" s="67"/>
      <c r="B331" t="s">
        <v>921</v>
      </c>
      <c r="E331" t="s">
        <v>46</v>
      </c>
      <c r="R331" t="s">
        <v>67</v>
      </c>
      <c r="S331">
        <v>750</v>
      </c>
      <c r="W331">
        <v>190</v>
      </c>
    </row>
    <row r="332" spans="1:34">
      <c r="A332" s="67"/>
      <c r="B332" t="s">
        <v>922</v>
      </c>
      <c r="E332" t="s">
        <v>46</v>
      </c>
      <c r="R332" t="s">
        <v>107</v>
      </c>
    </row>
    <row r="333" spans="1:34">
      <c r="A333" s="67"/>
      <c r="B333" t="s">
        <v>923</v>
      </c>
      <c r="E333" t="s">
        <v>51</v>
      </c>
      <c r="R333">
        <v>1</v>
      </c>
      <c r="S333">
        <v>250</v>
      </c>
      <c r="T333" t="s">
        <v>924</v>
      </c>
      <c r="W333" t="s">
        <v>872</v>
      </c>
      <c r="X333" t="s">
        <v>908</v>
      </c>
      <c r="Z333" t="s">
        <v>876</v>
      </c>
      <c r="AA333" t="s">
        <v>316</v>
      </c>
      <c r="AB333" s="20" t="s">
        <v>870</v>
      </c>
      <c r="AC333" s="20" t="s">
        <v>316</v>
      </c>
      <c r="AD333" s="20">
        <v>11.43</v>
      </c>
      <c r="AE333" s="20"/>
      <c r="AF333" s="20">
        <v>1.6E-2</v>
      </c>
      <c r="AG333" s="20"/>
      <c r="AH333" s="20" t="s">
        <v>316</v>
      </c>
    </row>
    <row r="334" spans="1:34">
      <c r="A334" s="67"/>
      <c r="B334" t="s">
        <v>925</v>
      </c>
      <c r="E334" t="s">
        <v>51</v>
      </c>
      <c r="R334">
        <v>2</v>
      </c>
      <c r="S334">
        <v>750</v>
      </c>
      <c r="T334" t="s">
        <v>924</v>
      </c>
      <c r="W334">
        <v>180</v>
      </c>
      <c r="X334" t="s">
        <v>926</v>
      </c>
      <c r="Z334" t="s">
        <v>876</v>
      </c>
      <c r="AA334" t="s">
        <v>316</v>
      </c>
      <c r="AB334" s="20" t="s">
        <v>870</v>
      </c>
      <c r="AC334" s="20" t="s">
        <v>316</v>
      </c>
      <c r="AD334" s="20">
        <v>11.43</v>
      </c>
      <c r="AE334" s="20"/>
      <c r="AF334" s="20">
        <v>1.6E-2</v>
      </c>
      <c r="AG334" s="20"/>
      <c r="AH334" s="20" t="s">
        <v>316</v>
      </c>
    </row>
    <row r="335" spans="1:34">
      <c r="A335" s="67"/>
      <c r="B335" t="s">
        <v>927</v>
      </c>
      <c r="E335" t="s">
        <v>51</v>
      </c>
      <c r="R335">
        <v>3</v>
      </c>
      <c r="S335">
        <v>100</v>
      </c>
      <c r="T335" t="s">
        <v>924</v>
      </c>
      <c r="W335">
        <v>34</v>
      </c>
      <c r="X335" t="s">
        <v>926</v>
      </c>
      <c r="Z335" t="s">
        <v>876</v>
      </c>
      <c r="AA335" t="s">
        <v>316</v>
      </c>
      <c r="AB335" s="20" t="s">
        <v>870</v>
      </c>
      <c r="AC335" s="20" t="s">
        <v>316</v>
      </c>
      <c r="AD335" s="20">
        <v>11.43</v>
      </c>
      <c r="AE335" s="20"/>
      <c r="AF335" s="20">
        <v>1.6E-2</v>
      </c>
      <c r="AG335" s="20"/>
      <c r="AH335" s="20" t="s">
        <v>316</v>
      </c>
    </row>
    <row r="336" spans="1:34">
      <c r="A336" s="67"/>
      <c r="B336" t="s">
        <v>928</v>
      </c>
      <c r="E336" t="s">
        <v>51</v>
      </c>
      <c r="R336">
        <v>4</v>
      </c>
      <c r="S336">
        <v>500</v>
      </c>
      <c r="T336" t="s">
        <v>924</v>
      </c>
      <c r="W336">
        <v>120</v>
      </c>
      <c r="X336" t="s">
        <v>926</v>
      </c>
      <c r="Z336" t="s">
        <v>876</v>
      </c>
      <c r="AA336" t="s">
        <v>316</v>
      </c>
      <c r="AB336" s="20" t="s">
        <v>870</v>
      </c>
      <c r="AC336" s="20" t="s">
        <v>316</v>
      </c>
      <c r="AD336" s="20">
        <v>11.43</v>
      </c>
      <c r="AE336" s="20"/>
      <c r="AF336" s="20">
        <v>1.6E-2</v>
      </c>
      <c r="AG336" s="20"/>
      <c r="AH336" s="20" t="s">
        <v>316</v>
      </c>
    </row>
    <row r="337" spans="1:34">
      <c r="A337" s="67"/>
      <c r="B337" t="s">
        <v>929</v>
      </c>
      <c r="E337" t="s">
        <v>51</v>
      </c>
      <c r="R337">
        <v>5</v>
      </c>
      <c r="S337">
        <v>1000</v>
      </c>
      <c r="T337" t="s">
        <v>930</v>
      </c>
      <c r="W337">
        <v>195</v>
      </c>
      <c r="X337" t="s">
        <v>926</v>
      </c>
      <c r="Z337" t="s">
        <v>876</v>
      </c>
      <c r="AA337" t="s">
        <v>316</v>
      </c>
      <c r="AB337" s="20" t="s">
        <v>870</v>
      </c>
      <c r="AC337" s="20" t="s">
        <v>316</v>
      </c>
      <c r="AD337" s="20">
        <v>11.43</v>
      </c>
      <c r="AE337" s="20"/>
      <c r="AF337" s="20">
        <v>1.6E-2</v>
      </c>
      <c r="AG337" s="20"/>
      <c r="AH337" s="20" t="s">
        <v>316</v>
      </c>
    </row>
    <row r="338" spans="1:34">
      <c r="A338" s="67"/>
      <c r="B338" t="s">
        <v>931</v>
      </c>
      <c r="E338" t="s">
        <v>51</v>
      </c>
      <c r="S338">
        <v>750</v>
      </c>
      <c r="X338" t="s">
        <v>926</v>
      </c>
      <c r="Y338" t="s">
        <v>932</v>
      </c>
      <c r="Z338" t="s">
        <v>876</v>
      </c>
      <c r="AA338" t="s">
        <v>316</v>
      </c>
      <c r="AB338" s="20" t="s">
        <v>870</v>
      </c>
      <c r="AC338" s="20" t="s">
        <v>316</v>
      </c>
      <c r="AD338" s="20">
        <v>11.43</v>
      </c>
      <c r="AE338" s="20"/>
      <c r="AF338" s="20">
        <v>1.6E-2</v>
      </c>
      <c r="AG338" s="20"/>
      <c r="AH338" s="20" t="s">
        <v>316</v>
      </c>
    </row>
    <row r="339" spans="1:34">
      <c r="A339" s="67"/>
      <c r="B339" t="s">
        <v>933</v>
      </c>
      <c r="E339" t="s">
        <v>46</v>
      </c>
      <c r="R339" t="s">
        <v>121</v>
      </c>
      <c r="S339">
        <v>0</v>
      </c>
      <c r="U339" t="s">
        <v>851</v>
      </c>
    </row>
    <row r="340" spans="1:34">
      <c r="A340" s="67"/>
      <c r="B340" t="s">
        <v>934</v>
      </c>
      <c r="E340" t="s">
        <v>46</v>
      </c>
      <c r="R340" t="s">
        <v>67</v>
      </c>
      <c r="S340">
        <v>750</v>
      </c>
      <c r="U340" t="s">
        <v>851</v>
      </c>
      <c r="W340">
        <v>190</v>
      </c>
    </row>
    <row r="341" spans="1:34">
      <c r="A341" s="67"/>
      <c r="B341" t="s">
        <v>935</v>
      </c>
      <c r="E341" t="s">
        <v>46</v>
      </c>
      <c r="R341" t="s">
        <v>107</v>
      </c>
      <c r="S341">
        <v>0</v>
      </c>
    </row>
    <row r="342" spans="1:34">
      <c r="A342" s="67"/>
      <c r="B342" t="s">
        <v>936</v>
      </c>
      <c r="E342" t="s">
        <v>51</v>
      </c>
      <c r="S342">
        <v>750</v>
      </c>
      <c r="X342" t="s">
        <v>926</v>
      </c>
      <c r="Y342" t="s">
        <v>881</v>
      </c>
      <c r="Z342" t="s">
        <v>876</v>
      </c>
      <c r="AA342" t="s">
        <v>316</v>
      </c>
      <c r="AB342" s="20" t="s">
        <v>870</v>
      </c>
      <c r="AC342" s="20" t="s">
        <v>316</v>
      </c>
      <c r="AD342" s="20">
        <v>11.43</v>
      </c>
      <c r="AE342" s="20"/>
      <c r="AF342" s="20">
        <v>1.6E-2</v>
      </c>
      <c r="AG342" s="20"/>
      <c r="AH342" s="20" t="s">
        <v>316</v>
      </c>
    </row>
    <row r="343" spans="1:34">
      <c r="A343" s="67"/>
      <c r="B343" s="47" t="s">
        <v>937</v>
      </c>
      <c r="E343" t="s">
        <v>51</v>
      </c>
      <c r="S343">
        <v>750</v>
      </c>
      <c r="T343" t="s">
        <v>938</v>
      </c>
      <c r="X343" t="s">
        <v>926</v>
      </c>
      <c r="Y343" t="s">
        <v>939</v>
      </c>
    </row>
    <row r="344" spans="1:34">
      <c r="A344" s="67"/>
      <c r="B344" t="s">
        <v>940</v>
      </c>
      <c r="E344" t="s">
        <v>46</v>
      </c>
      <c r="R344" t="s">
        <v>121</v>
      </c>
      <c r="S344">
        <v>0</v>
      </c>
    </row>
    <row r="345" spans="1:34">
      <c r="A345" s="67"/>
      <c r="B345" t="s">
        <v>941</v>
      </c>
      <c r="E345" t="s">
        <v>46</v>
      </c>
      <c r="R345" t="s">
        <v>67</v>
      </c>
      <c r="S345">
        <v>750</v>
      </c>
      <c r="W345">
        <v>190</v>
      </c>
    </row>
    <row r="346" spans="1:34">
      <c r="A346" s="67"/>
      <c r="B346" t="s">
        <v>942</v>
      </c>
      <c r="E346" t="s">
        <v>46</v>
      </c>
      <c r="R346" t="s">
        <v>107</v>
      </c>
      <c r="S346">
        <v>0</v>
      </c>
    </row>
    <row r="347" spans="1:34">
      <c r="A347" s="67"/>
      <c r="B347" t="s">
        <v>943</v>
      </c>
      <c r="R347">
        <v>1</v>
      </c>
      <c r="S347">
        <v>1000</v>
      </c>
      <c r="Y347" t="s">
        <v>944</v>
      </c>
    </row>
    <row r="348" spans="1:34">
      <c r="A348" s="67" t="s">
        <v>945</v>
      </c>
      <c r="B348" t="s">
        <v>946</v>
      </c>
      <c r="E348" t="s">
        <v>46</v>
      </c>
      <c r="G348" t="s">
        <v>736</v>
      </c>
      <c r="H348" t="s">
        <v>947</v>
      </c>
      <c r="I348" s="44">
        <v>0.45833333333333331</v>
      </c>
      <c r="R348" t="s">
        <v>121</v>
      </c>
      <c r="U348" t="s">
        <v>316</v>
      </c>
    </row>
    <row r="349" spans="1:34">
      <c r="A349" s="67"/>
      <c r="B349" t="s">
        <v>948</v>
      </c>
      <c r="E349" t="s">
        <v>46</v>
      </c>
      <c r="R349" t="s">
        <v>67</v>
      </c>
      <c r="S349">
        <v>750</v>
      </c>
      <c r="U349" t="s">
        <v>316</v>
      </c>
    </row>
    <row r="350" spans="1:34">
      <c r="A350" s="67"/>
      <c r="B350" t="s">
        <v>949</v>
      </c>
      <c r="E350" t="s">
        <v>46</v>
      </c>
      <c r="R350" t="s">
        <v>107</v>
      </c>
      <c r="U350" t="s">
        <v>316</v>
      </c>
    </row>
    <row r="351" spans="1:34">
      <c r="A351" s="67"/>
      <c r="B351" s="47" t="s">
        <v>950</v>
      </c>
      <c r="K351" t="s">
        <v>951</v>
      </c>
      <c r="R351">
        <v>1</v>
      </c>
      <c r="S351">
        <v>500</v>
      </c>
    </row>
    <row r="352" spans="1:34">
      <c r="A352" s="67"/>
      <c r="B352" s="47" t="s">
        <v>952</v>
      </c>
      <c r="K352" t="s">
        <v>951</v>
      </c>
      <c r="R352">
        <v>2</v>
      </c>
      <c r="S352">
        <v>100</v>
      </c>
    </row>
    <row r="353" spans="1:34">
      <c r="A353" s="67"/>
      <c r="B353" s="47" t="s">
        <v>953</v>
      </c>
      <c r="K353" t="s">
        <v>951</v>
      </c>
      <c r="R353">
        <v>3</v>
      </c>
      <c r="S353">
        <v>750</v>
      </c>
    </row>
    <row r="354" spans="1:34">
      <c r="A354" s="67"/>
      <c r="B354" s="47" t="s">
        <v>954</v>
      </c>
      <c r="K354" t="s">
        <v>951</v>
      </c>
      <c r="R354">
        <v>4</v>
      </c>
      <c r="S354">
        <v>250</v>
      </c>
    </row>
    <row r="355" spans="1:34">
      <c r="A355" s="67"/>
      <c r="B355" s="47" t="s">
        <v>955</v>
      </c>
      <c r="K355" t="s">
        <v>951</v>
      </c>
      <c r="R355">
        <v>5</v>
      </c>
      <c r="S355">
        <v>1000</v>
      </c>
    </row>
    <row r="356" spans="1:34">
      <c r="A356" s="67"/>
      <c r="B356" t="s">
        <v>956</v>
      </c>
      <c r="D356" t="s">
        <v>316</v>
      </c>
      <c r="E356" t="s">
        <v>46</v>
      </c>
      <c r="F356" t="s">
        <v>316</v>
      </c>
      <c r="G356" t="s">
        <v>736</v>
      </c>
      <c r="I356" s="7"/>
      <c r="R356" t="s">
        <v>121</v>
      </c>
      <c r="U356" t="s">
        <v>316</v>
      </c>
    </row>
    <row r="357" spans="1:34">
      <c r="A357" s="67"/>
      <c r="B357" t="s">
        <v>957</v>
      </c>
      <c r="D357" t="s">
        <v>316</v>
      </c>
      <c r="E357" t="s">
        <v>46</v>
      </c>
      <c r="F357" t="s">
        <v>316</v>
      </c>
      <c r="R357" t="s">
        <v>67</v>
      </c>
      <c r="S357">
        <v>750</v>
      </c>
      <c r="U357" t="s">
        <v>316</v>
      </c>
    </row>
    <row r="358" spans="1:34">
      <c r="A358" s="67"/>
      <c r="B358" t="s">
        <v>958</v>
      </c>
      <c r="E358" t="s">
        <v>46</v>
      </c>
      <c r="R358" t="s">
        <v>107</v>
      </c>
    </row>
    <row r="359" spans="1:34">
      <c r="A359" s="67"/>
      <c r="B359" t="s">
        <v>959</v>
      </c>
      <c r="D359" t="s">
        <v>316</v>
      </c>
      <c r="E359" t="s">
        <v>46</v>
      </c>
      <c r="G359" t="s">
        <v>736</v>
      </c>
      <c r="I359" s="7"/>
      <c r="R359" t="s">
        <v>121</v>
      </c>
      <c r="U359" t="s">
        <v>316</v>
      </c>
    </row>
    <row r="360" spans="1:34">
      <c r="A360" s="67"/>
      <c r="B360" t="s">
        <v>960</v>
      </c>
      <c r="D360" t="s">
        <v>316</v>
      </c>
      <c r="E360" t="s">
        <v>46</v>
      </c>
      <c r="R360" t="s">
        <v>67</v>
      </c>
      <c r="S360">
        <v>750</v>
      </c>
      <c r="U360" t="s">
        <v>316</v>
      </c>
    </row>
    <row r="361" spans="1:34">
      <c r="A361" s="67"/>
      <c r="B361" t="s">
        <v>961</v>
      </c>
      <c r="E361" t="s">
        <v>46</v>
      </c>
      <c r="R361" t="s">
        <v>107</v>
      </c>
    </row>
    <row r="362" spans="1:34">
      <c r="A362" s="67"/>
      <c r="B362" t="s">
        <v>962</v>
      </c>
      <c r="E362" t="s">
        <v>46</v>
      </c>
      <c r="G362" t="s">
        <v>736</v>
      </c>
      <c r="I362" s="7"/>
      <c r="R362" t="s">
        <v>121</v>
      </c>
    </row>
    <row r="363" spans="1:34">
      <c r="A363" s="67"/>
      <c r="B363" t="s">
        <v>963</v>
      </c>
      <c r="E363" t="s">
        <v>46</v>
      </c>
      <c r="R363" t="s">
        <v>67</v>
      </c>
      <c r="S363">
        <v>750</v>
      </c>
    </row>
    <row r="364" spans="1:34">
      <c r="A364" s="67"/>
      <c r="B364" t="s">
        <v>964</v>
      </c>
      <c r="E364" t="s">
        <v>46</v>
      </c>
      <c r="R364" t="s">
        <v>107</v>
      </c>
    </row>
    <row r="365" spans="1:34">
      <c r="A365" s="67"/>
      <c r="B365" t="s">
        <v>965</v>
      </c>
      <c r="E365" t="s">
        <v>51</v>
      </c>
      <c r="R365">
        <v>1</v>
      </c>
      <c r="S365">
        <v>500</v>
      </c>
      <c r="U365">
        <v>3487</v>
      </c>
      <c r="W365">
        <v>174</v>
      </c>
      <c r="Z365" t="s">
        <v>876</v>
      </c>
      <c r="AA365" t="s">
        <v>316</v>
      </c>
      <c r="AB365" s="20" t="s">
        <v>870</v>
      </c>
      <c r="AC365" s="20" t="s">
        <v>316</v>
      </c>
      <c r="AD365" s="20">
        <v>11.43</v>
      </c>
      <c r="AE365" s="20"/>
      <c r="AF365" s="20">
        <v>1.6E-2</v>
      </c>
      <c r="AG365" s="20"/>
      <c r="AH365" s="20" t="s">
        <v>316</v>
      </c>
    </row>
    <row r="366" spans="1:34">
      <c r="A366" s="67"/>
      <c r="B366" t="s">
        <v>966</v>
      </c>
      <c r="E366" t="s">
        <v>51</v>
      </c>
      <c r="R366">
        <v>2</v>
      </c>
      <c r="S366">
        <v>750</v>
      </c>
      <c r="W366">
        <v>230</v>
      </c>
      <c r="Z366" t="s">
        <v>876</v>
      </c>
      <c r="AA366" t="s">
        <v>316</v>
      </c>
      <c r="AB366" s="20" t="s">
        <v>870</v>
      </c>
      <c r="AC366" s="20" t="s">
        <v>316</v>
      </c>
      <c r="AD366" s="20">
        <v>11.43</v>
      </c>
      <c r="AE366" s="20"/>
      <c r="AF366" s="20">
        <v>1.6E-2</v>
      </c>
      <c r="AG366" s="20"/>
      <c r="AH366" s="20" t="s">
        <v>316</v>
      </c>
    </row>
    <row r="367" spans="1:34">
      <c r="A367" s="67"/>
      <c r="B367" t="s">
        <v>967</v>
      </c>
      <c r="E367" t="s">
        <v>51</v>
      </c>
      <c r="R367">
        <v>3</v>
      </c>
      <c r="S367">
        <v>100</v>
      </c>
      <c r="U367">
        <v>3607</v>
      </c>
      <c r="W367">
        <v>59</v>
      </c>
      <c r="Z367" t="s">
        <v>876</v>
      </c>
      <c r="AA367" t="s">
        <v>316</v>
      </c>
      <c r="AB367" s="20" t="s">
        <v>870</v>
      </c>
      <c r="AC367" s="20" t="s">
        <v>316</v>
      </c>
      <c r="AD367" s="20">
        <v>11.43</v>
      </c>
      <c r="AE367" s="20"/>
      <c r="AF367" s="20">
        <v>1.6E-2</v>
      </c>
      <c r="AG367" s="20"/>
      <c r="AH367" s="20" t="s">
        <v>316</v>
      </c>
    </row>
    <row r="368" spans="1:34">
      <c r="A368" s="67"/>
      <c r="B368" t="s">
        <v>968</v>
      </c>
      <c r="E368" t="s">
        <v>51</v>
      </c>
      <c r="R368">
        <v>4</v>
      </c>
      <c r="S368">
        <v>250</v>
      </c>
      <c r="U368">
        <v>3554</v>
      </c>
      <c r="W368">
        <v>111</v>
      </c>
      <c r="Z368" t="s">
        <v>876</v>
      </c>
      <c r="AA368" t="s">
        <v>316</v>
      </c>
      <c r="AB368" s="20" t="s">
        <v>870</v>
      </c>
      <c r="AC368" s="20" t="s">
        <v>316</v>
      </c>
      <c r="AD368" s="20">
        <v>11.43</v>
      </c>
      <c r="AE368" s="20"/>
      <c r="AF368" s="20">
        <v>1.6E-2</v>
      </c>
      <c r="AG368" s="20"/>
      <c r="AH368" s="20" t="s">
        <v>316</v>
      </c>
    </row>
    <row r="369" spans="1:34">
      <c r="A369" s="67"/>
      <c r="B369" t="s">
        <v>969</v>
      </c>
      <c r="E369" t="s">
        <v>51</v>
      </c>
      <c r="R369">
        <v>5</v>
      </c>
      <c r="S369">
        <v>1000</v>
      </c>
      <c r="U369">
        <v>3431</v>
      </c>
      <c r="W369">
        <v>234</v>
      </c>
      <c r="Z369" t="s">
        <v>876</v>
      </c>
      <c r="AA369" t="s">
        <v>316</v>
      </c>
      <c r="AB369" s="20" t="s">
        <v>870</v>
      </c>
      <c r="AC369" s="20" t="s">
        <v>316</v>
      </c>
      <c r="AD369" s="20">
        <v>11.43</v>
      </c>
      <c r="AE369" s="20"/>
      <c r="AF369" s="20">
        <v>1.6E-2</v>
      </c>
      <c r="AG369" s="20"/>
      <c r="AH369" s="20" t="s">
        <v>316</v>
      </c>
    </row>
    <row r="370" spans="1:34" s="45" customFormat="1">
      <c r="A370" s="75" t="s">
        <v>970</v>
      </c>
      <c r="B370" s="45" t="s">
        <v>971</v>
      </c>
      <c r="E370" s="45" t="s">
        <v>46</v>
      </c>
      <c r="G370" s="45" t="s">
        <v>972</v>
      </c>
      <c r="H370" s="45" t="s">
        <v>973</v>
      </c>
      <c r="I370" s="52">
        <v>0.4465277777777778</v>
      </c>
      <c r="R370" s="45" t="s">
        <v>121</v>
      </c>
      <c r="U370" s="45" t="s">
        <v>316</v>
      </c>
    </row>
    <row r="371" spans="1:34">
      <c r="A371" s="76"/>
      <c r="B371" t="s">
        <v>974</v>
      </c>
      <c r="E371" t="s">
        <v>46</v>
      </c>
      <c r="R371" t="s">
        <v>67</v>
      </c>
      <c r="S371">
        <v>750</v>
      </c>
      <c r="U371" t="s">
        <v>316</v>
      </c>
    </row>
    <row r="372" spans="1:34">
      <c r="A372" s="76"/>
      <c r="B372" t="s">
        <v>975</v>
      </c>
      <c r="E372" t="s">
        <v>46</v>
      </c>
      <c r="R372" t="s">
        <v>107</v>
      </c>
      <c r="U372" t="s">
        <v>316</v>
      </c>
    </row>
    <row r="373" spans="1:34">
      <c r="A373" s="76"/>
      <c r="B373" t="s">
        <v>976</v>
      </c>
      <c r="E373" t="s">
        <v>46</v>
      </c>
      <c r="R373" t="s">
        <v>121</v>
      </c>
      <c r="U373" t="s">
        <v>316</v>
      </c>
    </row>
    <row r="374" spans="1:34">
      <c r="A374" s="76"/>
      <c r="B374" t="s">
        <v>977</v>
      </c>
      <c r="E374" t="s">
        <v>46</v>
      </c>
      <c r="R374" t="s">
        <v>67</v>
      </c>
      <c r="S374">
        <v>750</v>
      </c>
      <c r="U374" t="s">
        <v>316</v>
      </c>
    </row>
    <row r="375" spans="1:34">
      <c r="A375" s="76"/>
      <c r="B375" t="s">
        <v>978</v>
      </c>
      <c r="E375" t="s">
        <v>46</v>
      </c>
      <c r="R375" t="s">
        <v>107</v>
      </c>
    </row>
    <row r="376" spans="1:34">
      <c r="A376" s="76"/>
      <c r="B376" t="s">
        <v>979</v>
      </c>
      <c r="E376" t="s">
        <v>51</v>
      </c>
      <c r="R376">
        <v>1</v>
      </c>
      <c r="S376">
        <v>100</v>
      </c>
      <c r="V376">
        <v>684</v>
      </c>
      <c r="W376">
        <v>54</v>
      </c>
      <c r="Z376" t="s">
        <v>876</v>
      </c>
      <c r="AA376" t="s">
        <v>316</v>
      </c>
      <c r="AB376" s="20" t="s">
        <v>870</v>
      </c>
      <c r="AC376" s="20" t="s">
        <v>316</v>
      </c>
      <c r="AD376" s="20">
        <v>11.43</v>
      </c>
      <c r="AE376" s="20"/>
      <c r="AF376" s="20">
        <v>1.6E-2</v>
      </c>
      <c r="AG376" s="20"/>
      <c r="AH376" s="20" t="s">
        <v>316</v>
      </c>
    </row>
    <row r="377" spans="1:34">
      <c r="A377" s="76"/>
      <c r="B377" t="s">
        <v>980</v>
      </c>
      <c r="E377" t="s">
        <v>51</v>
      </c>
      <c r="R377">
        <v>2</v>
      </c>
      <c r="S377">
        <v>750</v>
      </c>
      <c r="V377">
        <v>529</v>
      </c>
      <c r="W377">
        <v>206</v>
      </c>
      <c r="Z377" t="s">
        <v>876</v>
      </c>
      <c r="AA377" t="s">
        <v>316</v>
      </c>
      <c r="AB377" s="20" t="s">
        <v>870</v>
      </c>
      <c r="AC377" s="20" t="s">
        <v>316</v>
      </c>
      <c r="AD377" s="20">
        <v>11.43</v>
      </c>
      <c r="AE377" s="20"/>
      <c r="AF377" s="20">
        <v>1.6E-2</v>
      </c>
      <c r="AG377" s="20"/>
      <c r="AH377" s="20" t="s">
        <v>316</v>
      </c>
    </row>
    <row r="378" spans="1:34">
      <c r="A378" s="76"/>
      <c r="B378" t="s">
        <v>981</v>
      </c>
      <c r="E378" t="s">
        <v>51</v>
      </c>
      <c r="R378">
        <v>3</v>
      </c>
      <c r="S378">
        <v>250</v>
      </c>
      <c r="V378">
        <v>623</v>
      </c>
      <c r="W378">
        <v>136</v>
      </c>
      <c r="Z378" t="s">
        <v>876</v>
      </c>
      <c r="AA378" t="s">
        <v>316</v>
      </c>
      <c r="AB378" s="20" t="s">
        <v>870</v>
      </c>
      <c r="AC378" s="20" t="s">
        <v>316</v>
      </c>
      <c r="AD378" s="20">
        <v>11.43</v>
      </c>
      <c r="AE378" s="20"/>
      <c r="AF378" s="20">
        <v>1.6E-2</v>
      </c>
      <c r="AG378" s="20"/>
      <c r="AH378" s="20" t="s">
        <v>316</v>
      </c>
    </row>
    <row r="379" spans="1:34">
      <c r="A379" s="76"/>
      <c r="B379" t="s">
        <v>982</v>
      </c>
      <c r="E379" t="s">
        <v>51</v>
      </c>
      <c r="R379">
        <v>4</v>
      </c>
      <c r="S379">
        <v>1000</v>
      </c>
      <c r="V379">
        <v>525</v>
      </c>
      <c r="W379">
        <v>211</v>
      </c>
      <c r="Z379" t="s">
        <v>876</v>
      </c>
      <c r="AA379" t="s">
        <v>316</v>
      </c>
      <c r="AB379" s="20" t="s">
        <v>870</v>
      </c>
      <c r="AC379" s="20" t="s">
        <v>316</v>
      </c>
      <c r="AD379" s="20">
        <v>11.43</v>
      </c>
      <c r="AE379" s="20"/>
      <c r="AF379" s="20">
        <v>1.6E-2</v>
      </c>
      <c r="AG379" s="20"/>
      <c r="AH379" s="20" t="s">
        <v>316</v>
      </c>
    </row>
    <row r="380" spans="1:34">
      <c r="A380" s="76"/>
      <c r="B380" t="s">
        <v>983</v>
      </c>
      <c r="E380" t="s">
        <v>51</v>
      </c>
      <c r="R380">
        <v>5</v>
      </c>
      <c r="S380">
        <v>500</v>
      </c>
      <c r="V380">
        <v>589</v>
      </c>
      <c r="Z380" t="s">
        <v>876</v>
      </c>
      <c r="AA380" t="s">
        <v>316</v>
      </c>
      <c r="AB380" s="20" t="s">
        <v>870</v>
      </c>
      <c r="AC380" s="20" t="s">
        <v>316</v>
      </c>
      <c r="AD380" s="20">
        <v>11.43</v>
      </c>
      <c r="AE380" s="20"/>
      <c r="AF380" s="20">
        <v>1.6E-2</v>
      </c>
      <c r="AG380" s="20"/>
      <c r="AH380" s="20" t="s">
        <v>316</v>
      </c>
    </row>
    <row r="381" spans="1:34">
      <c r="A381" s="76"/>
      <c r="B381" s="47" t="s">
        <v>984</v>
      </c>
      <c r="E381" t="s">
        <v>51</v>
      </c>
      <c r="S381">
        <v>750</v>
      </c>
      <c r="V381">
        <v>551</v>
      </c>
      <c r="X381" t="s">
        <v>932</v>
      </c>
      <c r="Z381" t="s">
        <v>876</v>
      </c>
      <c r="AA381" t="s">
        <v>316</v>
      </c>
      <c r="AB381" s="20" t="s">
        <v>870</v>
      </c>
      <c r="AC381" s="20" t="s">
        <v>316</v>
      </c>
      <c r="AD381" s="20">
        <v>11.43</v>
      </c>
      <c r="AE381" s="20"/>
      <c r="AF381" s="20">
        <v>1.6E-2</v>
      </c>
      <c r="AG381" s="20"/>
      <c r="AH381" s="20" t="s">
        <v>316</v>
      </c>
    </row>
    <row r="382" spans="1:34">
      <c r="A382" s="76"/>
      <c r="B382" s="53" t="s">
        <v>985</v>
      </c>
      <c r="C382" s="53"/>
      <c r="D382" s="53"/>
      <c r="E382" t="s">
        <v>51</v>
      </c>
      <c r="F382" s="53"/>
      <c r="G382" s="53"/>
      <c r="H382" s="53"/>
      <c r="I382" s="53"/>
      <c r="J382" s="53"/>
      <c r="K382" s="53"/>
      <c r="L382" s="53"/>
      <c r="M382" s="53"/>
      <c r="N382" s="53"/>
      <c r="O382" s="53"/>
      <c r="P382" s="53"/>
      <c r="Q382" s="53"/>
      <c r="R382" s="53"/>
      <c r="S382" s="53">
        <v>750</v>
      </c>
      <c r="T382" s="53"/>
      <c r="U382" s="53"/>
      <c r="V382" s="53"/>
      <c r="W382" s="53"/>
      <c r="X382" s="53" t="s">
        <v>881</v>
      </c>
      <c r="Z382" t="s">
        <v>876</v>
      </c>
      <c r="AA382" t="s">
        <v>316</v>
      </c>
      <c r="AB382" s="20" t="s">
        <v>870</v>
      </c>
      <c r="AC382" s="20" t="s">
        <v>316</v>
      </c>
      <c r="AD382" s="20">
        <v>11.43</v>
      </c>
      <c r="AE382" s="20"/>
      <c r="AF382" s="20">
        <v>1.6E-2</v>
      </c>
      <c r="AG382" s="20"/>
      <c r="AH382" s="20" t="s">
        <v>316</v>
      </c>
    </row>
    <row r="383" spans="1:34">
      <c r="A383" s="76"/>
      <c r="B383" t="s">
        <v>986</v>
      </c>
      <c r="E383" t="s">
        <v>51</v>
      </c>
      <c r="S383">
        <v>750</v>
      </c>
      <c r="X383" t="s">
        <v>987</v>
      </c>
      <c r="Z383" t="s">
        <v>876</v>
      </c>
      <c r="AA383" t="s">
        <v>316</v>
      </c>
      <c r="AB383" s="20" t="s">
        <v>870</v>
      </c>
      <c r="AC383" s="20" t="s">
        <v>316</v>
      </c>
      <c r="AD383" s="20">
        <v>11.43</v>
      </c>
      <c r="AE383" s="20"/>
      <c r="AF383" s="20">
        <v>1.6E-2</v>
      </c>
      <c r="AG383" s="20"/>
      <c r="AH383" s="20" t="s">
        <v>316</v>
      </c>
    </row>
    <row r="384" spans="1:34">
      <c r="A384" s="76"/>
      <c r="B384" t="s">
        <v>988</v>
      </c>
      <c r="E384" t="s">
        <v>51</v>
      </c>
      <c r="S384">
        <v>750</v>
      </c>
      <c r="X384" t="s">
        <v>989</v>
      </c>
      <c r="Z384" t="s">
        <v>876</v>
      </c>
      <c r="AA384" t="s">
        <v>316</v>
      </c>
      <c r="AB384" s="20" t="s">
        <v>870</v>
      </c>
      <c r="AC384" s="20" t="s">
        <v>316</v>
      </c>
      <c r="AD384" s="20">
        <v>11.43</v>
      </c>
      <c r="AE384" s="20"/>
      <c r="AF384" s="20">
        <v>1.6E-2</v>
      </c>
      <c r="AG384" s="20"/>
      <c r="AH384" s="20" t="s">
        <v>316</v>
      </c>
    </row>
    <row r="385" spans="1:34">
      <c r="A385" s="76"/>
      <c r="B385" t="s">
        <v>990</v>
      </c>
      <c r="E385" t="s">
        <v>51</v>
      </c>
      <c r="S385">
        <v>750</v>
      </c>
      <c r="X385" t="s">
        <v>991</v>
      </c>
      <c r="Z385" t="s">
        <v>876</v>
      </c>
      <c r="AA385" t="s">
        <v>316</v>
      </c>
      <c r="AB385" s="20" t="s">
        <v>870</v>
      </c>
      <c r="AC385" s="20" t="s">
        <v>316</v>
      </c>
      <c r="AD385" s="20">
        <v>11.43</v>
      </c>
      <c r="AE385" s="20"/>
      <c r="AF385" s="20">
        <v>1.6E-2</v>
      </c>
      <c r="AG385" s="20"/>
      <c r="AH385" s="20" t="s">
        <v>316</v>
      </c>
    </row>
    <row r="386" spans="1:34">
      <c r="A386" s="76"/>
      <c r="B386" s="47" t="s">
        <v>992</v>
      </c>
      <c r="E386" t="s">
        <v>51</v>
      </c>
      <c r="S386">
        <v>750</v>
      </c>
      <c r="X386" t="s">
        <v>993</v>
      </c>
      <c r="AC386" t="s">
        <v>561</v>
      </c>
    </row>
    <row r="387" spans="1:34">
      <c r="A387" s="76"/>
      <c r="B387" t="s">
        <v>994</v>
      </c>
      <c r="E387" t="s">
        <v>46</v>
      </c>
      <c r="R387" t="s">
        <v>121</v>
      </c>
      <c r="U387" t="s">
        <v>316</v>
      </c>
      <c r="X387" t="s">
        <v>995</v>
      </c>
    </row>
    <row r="388" spans="1:34">
      <c r="A388" s="76"/>
      <c r="B388" t="s">
        <v>996</v>
      </c>
      <c r="E388" t="s">
        <v>46</v>
      </c>
      <c r="R388" t="s">
        <v>67</v>
      </c>
      <c r="S388">
        <v>750</v>
      </c>
      <c r="U388" t="s">
        <v>316</v>
      </c>
    </row>
    <row r="389" spans="1:34">
      <c r="A389" s="76"/>
      <c r="B389" t="s">
        <v>997</v>
      </c>
      <c r="E389" t="s">
        <v>46</v>
      </c>
      <c r="R389" t="s">
        <v>107</v>
      </c>
    </row>
    <row r="390" spans="1:34">
      <c r="A390" s="76"/>
      <c r="B390" s="45" t="s">
        <v>998</v>
      </c>
      <c r="C390" s="45"/>
      <c r="D390" s="45"/>
      <c r="E390" s="45" t="s">
        <v>46</v>
      </c>
      <c r="F390" s="45"/>
      <c r="G390" s="45"/>
      <c r="H390" s="45"/>
      <c r="I390" s="45"/>
      <c r="J390" s="45"/>
      <c r="K390" s="45"/>
      <c r="L390" s="45"/>
      <c r="M390" s="45"/>
      <c r="N390" s="45"/>
      <c r="O390" s="45"/>
      <c r="P390" s="45"/>
      <c r="Q390" s="45"/>
      <c r="R390" s="45" t="s">
        <v>121</v>
      </c>
      <c r="S390" s="45"/>
      <c r="U390" t="s">
        <v>316</v>
      </c>
      <c r="V390" s="45"/>
      <c r="W390" s="45"/>
      <c r="X390" s="45"/>
      <c r="Y390" s="45"/>
      <c r="AC390" s="45"/>
    </row>
    <row r="391" spans="1:34">
      <c r="A391" s="76"/>
      <c r="B391" t="s">
        <v>999</v>
      </c>
      <c r="E391" t="s">
        <v>46</v>
      </c>
      <c r="R391" t="s">
        <v>67</v>
      </c>
      <c r="S391">
        <v>750</v>
      </c>
      <c r="U391" t="s">
        <v>316</v>
      </c>
    </row>
    <row r="392" spans="1:34">
      <c r="A392" s="76"/>
      <c r="B392" t="s">
        <v>1000</v>
      </c>
      <c r="E392" t="s">
        <v>46</v>
      </c>
      <c r="R392" t="s">
        <v>107</v>
      </c>
    </row>
    <row r="393" spans="1:34">
      <c r="A393" s="76"/>
      <c r="B393" t="s">
        <v>1001</v>
      </c>
      <c r="E393" t="s">
        <v>46</v>
      </c>
      <c r="R393" t="s">
        <v>121</v>
      </c>
      <c r="U393" t="s">
        <v>316</v>
      </c>
    </row>
    <row r="394" spans="1:34">
      <c r="A394" s="76"/>
      <c r="B394" t="s">
        <v>1002</v>
      </c>
      <c r="E394" t="s">
        <v>46</v>
      </c>
      <c r="R394" t="s">
        <v>67</v>
      </c>
      <c r="S394">
        <v>750</v>
      </c>
      <c r="U394" t="s">
        <v>316</v>
      </c>
    </row>
    <row r="395" spans="1:34">
      <c r="A395" s="76"/>
      <c r="B395" t="s">
        <v>1003</v>
      </c>
      <c r="E395" t="s">
        <v>46</v>
      </c>
      <c r="R395" t="s">
        <v>107</v>
      </c>
    </row>
    <row r="396" spans="1:34">
      <c r="A396" s="76"/>
      <c r="B396" s="47" t="s">
        <v>1004</v>
      </c>
      <c r="C396" s="47"/>
      <c r="D396" s="47"/>
      <c r="E396" s="47"/>
      <c r="F396" s="47"/>
      <c r="G396" s="47"/>
      <c r="H396" s="47"/>
      <c r="I396" s="47"/>
      <c r="J396" s="47"/>
      <c r="K396" s="47"/>
      <c r="L396" s="47"/>
      <c r="M396" s="47"/>
      <c r="N396" s="47"/>
      <c r="O396" s="47"/>
      <c r="P396" s="47"/>
      <c r="Q396" s="47"/>
      <c r="R396" s="47">
        <v>1</v>
      </c>
      <c r="S396" s="47">
        <v>1000</v>
      </c>
      <c r="T396" t="s">
        <v>1005</v>
      </c>
      <c r="V396">
        <v>-122</v>
      </c>
      <c r="W396">
        <v>234</v>
      </c>
    </row>
    <row r="397" spans="1:34">
      <c r="A397" s="76"/>
      <c r="B397" t="s">
        <v>1006</v>
      </c>
      <c r="R397">
        <v>2</v>
      </c>
      <c r="S397">
        <v>250</v>
      </c>
      <c r="V397">
        <v>0</v>
      </c>
      <c r="Z397" t="s">
        <v>876</v>
      </c>
      <c r="AA397" t="s">
        <v>316</v>
      </c>
      <c r="AB397" s="20" t="s">
        <v>870</v>
      </c>
      <c r="AC397" s="20" t="s">
        <v>316</v>
      </c>
      <c r="AD397" s="20">
        <v>11.43</v>
      </c>
      <c r="AE397" s="20"/>
      <c r="AF397" s="20">
        <v>1.6E-2</v>
      </c>
      <c r="AG397" s="20"/>
      <c r="AH397" s="20" t="s">
        <v>316</v>
      </c>
    </row>
    <row r="398" spans="1:34">
      <c r="A398" s="76"/>
      <c r="B398" t="s">
        <v>1007</v>
      </c>
      <c r="R398">
        <v>3</v>
      </c>
      <c r="S398">
        <v>500</v>
      </c>
      <c r="V398">
        <v>-55</v>
      </c>
      <c r="W398">
        <v>152</v>
      </c>
      <c r="Z398" t="s">
        <v>876</v>
      </c>
      <c r="AA398" t="s">
        <v>316</v>
      </c>
      <c r="AB398" s="20" t="s">
        <v>870</v>
      </c>
      <c r="AC398" s="20" t="s">
        <v>316</v>
      </c>
      <c r="AD398" s="20">
        <v>11.43</v>
      </c>
      <c r="AE398" s="20"/>
      <c r="AF398" s="20">
        <v>1.6E-2</v>
      </c>
      <c r="AG398" s="20"/>
      <c r="AH398" s="20" t="s">
        <v>316</v>
      </c>
    </row>
    <row r="399" spans="1:34">
      <c r="A399" s="76"/>
      <c r="B399" t="s">
        <v>1008</v>
      </c>
      <c r="R399">
        <v>4</v>
      </c>
      <c r="S399">
        <v>750</v>
      </c>
      <c r="V399">
        <v>-93</v>
      </c>
      <c r="W399">
        <v>224</v>
      </c>
      <c r="Z399" t="s">
        <v>876</v>
      </c>
      <c r="AA399" t="s">
        <v>316</v>
      </c>
      <c r="AB399" s="20" t="s">
        <v>870</v>
      </c>
      <c r="AC399" s="20" t="s">
        <v>316</v>
      </c>
      <c r="AD399" s="20">
        <v>11.43</v>
      </c>
      <c r="AE399" s="20"/>
      <c r="AF399" s="20">
        <v>1.6E-2</v>
      </c>
      <c r="AG399" s="20"/>
      <c r="AH399" s="20" t="s">
        <v>316</v>
      </c>
    </row>
    <row r="400" spans="1:34">
      <c r="A400" s="76"/>
      <c r="B400" t="s">
        <v>1009</v>
      </c>
      <c r="R400">
        <v>5</v>
      </c>
      <c r="S400">
        <v>100</v>
      </c>
      <c r="V400">
        <v>51</v>
      </c>
      <c r="Z400" t="s">
        <v>876</v>
      </c>
      <c r="AA400" t="s">
        <v>316</v>
      </c>
      <c r="AB400" s="20" t="s">
        <v>870</v>
      </c>
      <c r="AC400" s="20" t="s">
        <v>316</v>
      </c>
      <c r="AD400" s="20">
        <v>11.43</v>
      </c>
      <c r="AE400" s="20"/>
      <c r="AF400" s="20">
        <v>1.6E-2</v>
      </c>
      <c r="AG400" s="20"/>
      <c r="AH400" s="20" t="s">
        <v>316</v>
      </c>
    </row>
    <row r="401" spans="1:34">
      <c r="A401" s="76"/>
      <c r="B401" s="47" t="s">
        <v>1010</v>
      </c>
      <c r="C401" s="47"/>
      <c r="D401" s="47"/>
      <c r="E401" s="47"/>
      <c r="F401" s="47"/>
      <c r="G401" s="47"/>
      <c r="H401" s="47"/>
      <c r="I401" s="47"/>
      <c r="J401" s="47"/>
      <c r="K401" s="47"/>
      <c r="L401" s="47"/>
      <c r="M401" s="47"/>
      <c r="N401" s="47"/>
      <c r="O401" s="47"/>
      <c r="P401" s="47"/>
      <c r="Q401" s="47"/>
      <c r="R401" s="47"/>
      <c r="S401" s="47">
        <v>750</v>
      </c>
      <c r="T401" t="s">
        <v>1005</v>
      </c>
      <c r="V401">
        <v>-83</v>
      </c>
      <c r="X401" t="s">
        <v>932</v>
      </c>
    </row>
    <row r="402" spans="1:34">
      <c r="A402" s="76"/>
      <c r="B402" s="47" t="s">
        <v>1011</v>
      </c>
      <c r="C402" s="47"/>
      <c r="D402" s="47"/>
      <c r="E402" s="47"/>
      <c r="F402" s="47"/>
      <c r="G402" s="47"/>
      <c r="H402" s="47"/>
      <c r="I402" s="47"/>
      <c r="J402" s="47"/>
      <c r="K402" s="47"/>
      <c r="L402" s="47"/>
      <c r="M402" s="47"/>
      <c r="N402" s="47"/>
      <c r="O402" s="47"/>
      <c r="P402" s="47"/>
      <c r="Q402" s="47"/>
      <c r="R402" s="47"/>
      <c r="S402" s="47">
        <v>750</v>
      </c>
      <c r="T402" s="47"/>
      <c r="X402" t="s">
        <v>1012</v>
      </c>
    </row>
    <row r="403" spans="1:34">
      <c r="A403" s="76"/>
      <c r="B403" t="s">
        <v>1013</v>
      </c>
      <c r="S403">
        <v>750</v>
      </c>
      <c r="X403" t="s">
        <v>1014</v>
      </c>
      <c r="Z403" t="s">
        <v>876</v>
      </c>
      <c r="AA403" t="s">
        <v>316</v>
      </c>
      <c r="AB403" s="20" t="s">
        <v>870</v>
      </c>
      <c r="AC403" s="20" t="s">
        <v>316</v>
      </c>
      <c r="AD403" s="20">
        <v>11.43</v>
      </c>
      <c r="AE403" s="20"/>
      <c r="AF403" s="20">
        <v>1.6E-2</v>
      </c>
      <c r="AG403" s="20"/>
      <c r="AH403" s="20" t="s">
        <v>316</v>
      </c>
    </row>
    <row r="404" spans="1:34" s="54" customFormat="1">
      <c r="A404" s="77"/>
      <c r="B404" s="54" t="s">
        <v>1015</v>
      </c>
      <c r="S404" s="54">
        <v>750</v>
      </c>
      <c r="X404" s="54" t="s">
        <v>1016</v>
      </c>
      <c r="Z404" t="s">
        <v>876</v>
      </c>
      <c r="AA404" t="s">
        <v>316</v>
      </c>
      <c r="AB404" s="20" t="s">
        <v>870</v>
      </c>
      <c r="AC404" s="20" t="s">
        <v>316</v>
      </c>
      <c r="AD404" s="20">
        <v>11.43</v>
      </c>
      <c r="AE404" s="20"/>
      <c r="AF404" s="20">
        <v>1.6E-2</v>
      </c>
      <c r="AG404" s="20"/>
      <c r="AH404" s="20" t="s">
        <v>316</v>
      </c>
    </row>
    <row r="405" spans="1:34">
      <c r="A405" s="67" t="s">
        <v>1017</v>
      </c>
      <c r="B405" t="s">
        <v>1018</v>
      </c>
      <c r="D405" s="69" t="s">
        <v>1019</v>
      </c>
      <c r="E405" t="s">
        <v>46</v>
      </c>
      <c r="G405" t="s">
        <v>1020</v>
      </c>
      <c r="H405" t="s">
        <v>1021</v>
      </c>
      <c r="I405" s="44">
        <v>0.41250000000000003</v>
      </c>
      <c r="R405" t="s">
        <v>121</v>
      </c>
    </row>
    <row r="406" spans="1:34">
      <c r="A406" s="67"/>
      <c r="B406" t="s">
        <v>1022</v>
      </c>
      <c r="D406" s="69"/>
      <c r="E406" t="s">
        <v>46</v>
      </c>
      <c r="R406" t="s">
        <v>67</v>
      </c>
      <c r="S406">
        <v>750</v>
      </c>
    </row>
    <row r="407" spans="1:34">
      <c r="A407" s="67"/>
      <c r="B407" t="s">
        <v>1023</v>
      </c>
      <c r="D407" s="69"/>
      <c r="E407" t="s">
        <v>46</v>
      </c>
      <c r="R407" t="s">
        <v>107</v>
      </c>
    </row>
    <row r="408" spans="1:34">
      <c r="A408" s="67"/>
      <c r="B408" t="s">
        <v>1024</v>
      </c>
      <c r="D408" s="69"/>
      <c r="E408" t="s">
        <v>46</v>
      </c>
      <c r="R408" t="s">
        <v>121</v>
      </c>
    </row>
    <row r="409" spans="1:34">
      <c r="A409" s="67"/>
      <c r="B409" t="s">
        <v>1025</v>
      </c>
      <c r="D409" s="69"/>
      <c r="E409" t="s">
        <v>46</v>
      </c>
      <c r="R409" t="s">
        <v>67</v>
      </c>
      <c r="S409">
        <v>750</v>
      </c>
    </row>
    <row r="410" spans="1:34">
      <c r="A410" s="67"/>
      <c r="B410" t="s">
        <v>1026</v>
      </c>
      <c r="D410" s="69"/>
      <c r="E410" t="s">
        <v>46</v>
      </c>
      <c r="R410" t="s">
        <v>107</v>
      </c>
    </row>
    <row r="411" spans="1:34">
      <c r="A411" s="67"/>
      <c r="B411" t="s">
        <v>1027</v>
      </c>
      <c r="D411" s="69"/>
      <c r="E411" t="s">
        <v>46</v>
      </c>
      <c r="R411" t="s">
        <v>121</v>
      </c>
    </row>
    <row r="412" spans="1:34">
      <c r="A412" s="67"/>
      <c r="B412" t="s">
        <v>1028</v>
      </c>
      <c r="D412" s="69"/>
      <c r="E412" t="s">
        <v>46</v>
      </c>
      <c r="R412" t="s">
        <v>67</v>
      </c>
      <c r="S412">
        <v>750</v>
      </c>
    </row>
    <row r="413" spans="1:34">
      <c r="A413" s="67"/>
      <c r="B413" t="s">
        <v>1029</v>
      </c>
      <c r="D413" s="69"/>
      <c r="E413" t="s">
        <v>46</v>
      </c>
      <c r="R413" t="s">
        <v>107</v>
      </c>
    </row>
    <row r="414" spans="1:34">
      <c r="A414" s="67"/>
      <c r="B414" t="s">
        <v>1030</v>
      </c>
      <c r="D414" s="69"/>
      <c r="E414" t="s">
        <v>46</v>
      </c>
      <c r="R414" t="s">
        <v>121</v>
      </c>
      <c r="U414" t="s">
        <v>316</v>
      </c>
    </row>
    <row r="415" spans="1:34">
      <c r="A415" s="67"/>
      <c r="B415" t="s">
        <v>1031</v>
      </c>
      <c r="D415" s="69"/>
      <c r="E415" t="s">
        <v>46</v>
      </c>
      <c r="R415" t="s">
        <v>67</v>
      </c>
      <c r="S415">
        <v>750</v>
      </c>
      <c r="U415" t="s">
        <v>316</v>
      </c>
    </row>
    <row r="416" spans="1:34">
      <c r="A416" s="67"/>
      <c r="B416" t="s">
        <v>1032</v>
      </c>
      <c r="D416" s="69"/>
      <c r="E416" t="s">
        <v>46</v>
      </c>
      <c r="R416" t="s">
        <v>107</v>
      </c>
    </row>
    <row r="417" spans="1:34">
      <c r="A417" s="67"/>
      <c r="B417" s="46" t="s">
        <v>1033</v>
      </c>
      <c r="C417" s="46"/>
      <c r="D417" s="69"/>
      <c r="E417" s="46" t="s">
        <v>51</v>
      </c>
      <c r="F417" s="46"/>
      <c r="G417" s="46"/>
      <c r="H417" s="46"/>
      <c r="I417" s="46"/>
      <c r="J417" s="46"/>
      <c r="K417" s="46"/>
      <c r="L417" s="46"/>
      <c r="M417" s="46"/>
      <c r="N417" s="46"/>
      <c r="O417" s="46"/>
      <c r="P417" s="46"/>
      <c r="Q417" s="46"/>
      <c r="R417" s="46">
        <v>1</v>
      </c>
      <c r="S417" s="46">
        <v>100</v>
      </c>
      <c r="T417" s="46" t="s">
        <v>1005</v>
      </c>
      <c r="W417">
        <v>50</v>
      </c>
    </row>
    <row r="418" spans="1:34">
      <c r="A418" s="67"/>
      <c r="B418" t="s">
        <v>1034</v>
      </c>
      <c r="D418" s="69"/>
      <c r="E418" t="s">
        <v>51</v>
      </c>
      <c r="R418">
        <v>2</v>
      </c>
      <c r="S418">
        <v>1000</v>
      </c>
      <c r="T418" t="s">
        <v>924</v>
      </c>
      <c r="V418">
        <v>3999</v>
      </c>
      <c r="W418">
        <f>X418-V418</f>
        <v>227</v>
      </c>
      <c r="X418">
        <v>4226</v>
      </c>
      <c r="Z418" t="s">
        <v>876</v>
      </c>
      <c r="AA418" t="s">
        <v>316</v>
      </c>
      <c r="AB418" s="20" t="s">
        <v>870</v>
      </c>
      <c r="AC418" s="20" t="s">
        <v>316</v>
      </c>
      <c r="AD418" s="20">
        <v>11.43</v>
      </c>
      <c r="AE418" s="20"/>
      <c r="AF418" s="20">
        <v>1.6E-2</v>
      </c>
      <c r="AG418" s="20"/>
      <c r="AH418" s="20" t="s">
        <v>316</v>
      </c>
    </row>
    <row r="419" spans="1:34">
      <c r="A419" s="67"/>
      <c r="B419" t="s">
        <v>1035</v>
      </c>
      <c r="D419" s="69"/>
      <c r="E419" t="s">
        <v>51</v>
      </c>
      <c r="R419">
        <v>3</v>
      </c>
      <c r="S419">
        <v>250</v>
      </c>
      <c r="T419" t="s">
        <v>924</v>
      </c>
      <c r="V419">
        <v>4080</v>
      </c>
      <c r="W419">
        <f>X418-V419</f>
        <v>146</v>
      </c>
      <c r="Z419" t="s">
        <v>876</v>
      </c>
      <c r="AA419" t="s">
        <v>316</v>
      </c>
      <c r="AB419" s="20" t="s">
        <v>870</v>
      </c>
      <c r="AC419" s="20" t="s">
        <v>316</v>
      </c>
      <c r="AD419" s="20">
        <v>11.43</v>
      </c>
      <c r="AE419" s="20"/>
      <c r="AF419" s="20">
        <v>1.6E-2</v>
      </c>
      <c r="AG419" s="20"/>
      <c r="AH419" s="20" t="s">
        <v>316</v>
      </c>
    </row>
    <row r="420" spans="1:34">
      <c r="A420" s="67"/>
      <c r="B420" t="s">
        <v>1036</v>
      </c>
      <c r="D420" s="69"/>
      <c r="E420" t="s">
        <v>51</v>
      </c>
      <c r="R420">
        <v>4</v>
      </c>
      <c r="S420">
        <v>750</v>
      </c>
      <c r="T420" t="s">
        <v>1037</v>
      </c>
      <c r="V420">
        <v>3999</v>
      </c>
      <c r="W420">
        <v>227</v>
      </c>
      <c r="Z420" t="s">
        <v>876</v>
      </c>
      <c r="AA420" t="s">
        <v>316</v>
      </c>
      <c r="AB420" s="20" t="s">
        <v>870</v>
      </c>
      <c r="AC420" s="20" t="s">
        <v>316</v>
      </c>
      <c r="AD420" s="20">
        <v>11.43</v>
      </c>
      <c r="AE420" s="20"/>
      <c r="AF420" s="20">
        <v>1.6E-2</v>
      </c>
      <c r="AG420" s="20"/>
      <c r="AH420" s="20" t="s">
        <v>316</v>
      </c>
    </row>
    <row r="421" spans="1:34">
      <c r="A421" s="67"/>
      <c r="B421" t="s">
        <v>1038</v>
      </c>
      <c r="D421" s="69"/>
      <c r="E421" t="s">
        <v>51</v>
      </c>
      <c r="R421">
        <v>5</v>
      </c>
      <c r="S421">
        <v>500</v>
      </c>
      <c r="T421" t="s">
        <v>924</v>
      </c>
      <c r="V421">
        <v>4060</v>
      </c>
      <c r="W421">
        <f>X418-V421</f>
        <v>166</v>
      </c>
      <c r="Z421" t="s">
        <v>876</v>
      </c>
      <c r="AA421" t="s">
        <v>316</v>
      </c>
      <c r="AB421" s="20" t="s">
        <v>870</v>
      </c>
      <c r="AC421" s="20" t="s">
        <v>316</v>
      </c>
      <c r="AD421" s="20">
        <v>11.43</v>
      </c>
      <c r="AE421" s="20"/>
      <c r="AF421" s="20">
        <v>1.6E-2</v>
      </c>
      <c r="AG421" s="20"/>
      <c r="AH421" s="20" t="s">
        <v>316</v>
      </c>
    </row>
    <row r="422" spans="1:34">
      <c r="A422" s="67"/>
      <c r="B422" t="s">
        <v>1039</v>
      </c>
      <c r="D422" s="69"/>
      <c r="E422" t="s">
        <v>51</v>
      </c>
      <c r="S422">
        <v>750</v>
      </c>
      <c r="Y422" t="s">
        <v>1014</v>
      </c>
      <c r="Z422" t="s">
        <v>876</v>
      </c>
      <c r="AA422" t="s">
        <v>316</v>
      </c>
      <c r="AB422" s="20" t="s">
        <v>870</v>
      </c>
      <c r="AC422" s="20" t="s">
        <v>316</v>
      </c>
      <c r="AD422" s="20">
        <v>11.43</v>
      </c>
      <c r="AE422" s="20"/>
      <c r="AF422" s="20">
        <v>1.6E-2</v>
      </c>
      <c r="AG422" s="20"/>
      <c r="AH422" s="20" t="s">
        <v>316</v>
      </c>
    </row>
    <row r="423" spans="1:34">
      <c r="A423" s="67"/>
      <c r="B423" t="s">
        <v>1040</v>
      </c>
      <c r="D423" s="69"/>
      <c r="E423" t="s">
        <v>46</v>
      </c>
      <c r="R423" t="s">
        <v>121</v>
      </c>
      <c r="U423" t="s">
        <v>316</v>
      </c>
    </row>
    <row r="424" spans="1:34">
      <c r="A424" s="67"/>
      <c r="B424" t="s">
        <v>1041</v>
      </c>
      <c r="D424" s="69"/>
      <c r="E424" t="s">
        <v>46</v>
      </c>
      <c r="R424" t="s">
        <v>67</v>
      </c>
      <c r="S424">
        <v>750</v>
      </c>
      <c r="U424" t="s">
        <v>316</v>
      </c>
    </row>
    <row r="425" spans="1:34">
      <c r="A425" s="67"/>
      <c r="B425" t="s">
        <v>1042</v>
      </c>
      <c r="D425" s="69"/>
      <c r="E425" t="s">
        <v>46</v>
      </c>
      <c r="R425" t="s">
        <v>107</v>
      </c>
    </row>
    <row r="426" spans="1:34">
      <c r="A426" s="67" t="s">
        <v>1043</v>
      </c>
      <c r="B426" t="s">
        <v>1044</v>
      </c>
      <c r="D426" s="69"/>
      <c r="E426" t="s">
        <v>46</v>
      </c>
      <c r="G426" t="s">
        <v>1045</v>
      </c>
      <c r="H426" t="s">
        <v>1046</v>
      </c>
      <c r="I426" s="7">
        <v>0.40138888888888885</v>
      </c>
      <c r="R426" t="s">
        <v>121</v>
      </c>
    </row>
    <row r="427" spans="1:34">
      <c r="A427" s="67"/>
      <c r="B427" t="s">
        <v>1047</v>
      </c>
      <c r="D427" s="69"/>
      <c r="E427" t="s">
        <v>46</v>
      </c>
      <c r="K427" t="s">
        <v>1048</v>
      </c>
      <c r="R427" t="s">
        <v>67</v>
      </c>
      <c r="S427">
        <v>750</v>
      </c>
    </row>
    <row r="428" spans="1:34">
      <c r="A428" s="67"/>
      <c r="B428" t="s">
        <v>1049</v>
      </c>
      <c r="D428" s="69"/>
      <c r="E428" t="s">
        <v>46</v>
      </c>
      <c r="R428" t="s">
        <v>107</v>
      </c>
    </row>
    <row r="429" spans="1:34">
      <c r="A429" s="67"/>
      <c r="B429" t="s">
        <v>1050</v>
      </c>
      <c r="D429" s="69"/>
      <c r="E429" t="s">
        <v>46</v>
      </c>
      <c r="K429">
        <v>4834</v>
      </c>
      <c r="R429" t="s">
        <v>121</v>
      </c>
      <c r="T429" t="s">
        <v>1051</v>
      </c>
      <c r="U429" t="s">
        <v>316</v>
      </c>
    </row>
    <row r="430" spans="1:34">
      <c r="A430" s="67"/>
      <c r="B430" t="s">
        <v>1052</v>
      </c>
      <c r="D430" s="69"/>
      <c r="E430" t="s">
        <v>46</v>
      </c>
      <c r="K430">
        <v>5098</v>
      </c>
      <c r="R430" t="s">
        <v>67</v>
      </c>
      <c r="S430">
        <v>750</v>
      </c>
      <c r="U430" t="s">
        <v>316</v>
      </c>
    </row>
    <row r="431" spans="1:34">
      <c r="A431" s="67"/>
      <c r="B431" t="s">
        <v>1053</v>
      </c>
      <c r="D431" s="69"/>
      <c r="E431" t="s">
        <v>46</v>
      </c>
      <c r="R431" t="s">
        <v>107</v>
      </c>
    </row>
    <row r="432" spans="1:34">
      <c r="A432" s="67"/>
      <c r="B432" t="s">
        <v>1054</v>
      </c>
      <c r="D432" s="69"/>
      <c r="E432" t="s">
        <v>51</v>
      </c>
      <c r="K432">
        <f>K430-K429</f>
        <v>264</v>
      </c>
      <c r="R432">
        <v>1</v>
      </c>
      <c r="S432">
        <v>1000</v>
      </c>
      <c r="U432" t="s">
        <v>316</v>
      </c>
      <c r="V432">
        <f t="shared" ref="V432:V436" si="0">$K$430-W432</f>
        <v>264</v>
      </c>
      <c r="W432">
        <v>4834</v>
      </c>
      <c r="Z432" t="s">
        <v>1055</v>
      </c>
      <c r="AA432" t="s">
        <v>316</v>
      </c>
      <c r="AB432" t="s">
        <v>870</v>
      </c>
      <c r="AC432" t="s">
        <v>316</v>
      </c>
      <c r="AD432">
        <v>4.8499999999999996</v>
      </c>
      <c r="AF432">
        <v>0.03</v>
      </c>
    </row>
    <row r="433" spans="1:32">
      <c r="A433" s="67"/>
      <c r="B433" t="s">
        <v>1056</v>
      </c>
      <c r="D433" s="69"/>
      <c r="E433" t="s">
        <v>51</v>
      </c>
      <c r="R433">
        <v>2</v>
      </c>
      <c r="S433">
        <v>100</v>
      </c>
      <c r="U433" t="s">
        <v>316</v>
      </c>
      <c r="V433">
        <f t="shared" si="0"/>
        <v>72</v>
      </c>
      <c r="W433">
        <v>5026</v>
      </c>
    </row>
    <row r="434" spans="1:32">
      <c r="A434" s="67"/>
      <c r="B434" t="s">
        <v>1057</v>
      </c>
      <c r="D434" s="69"/>
      <c r="E434" t="s">
        <v>51</v>
      </c>
      <c r="R434">
        <v>3</v>
      </c>
      <c r="S434">
        <v>250</v>
      </c>
      <c r="U434" t="s">
        <v>316</v>
      </c>
      <c r="V434">
        <f>$K$430-W434</f>
        <v>126</v>
      </c>
      <c r="W434">
        <v>4972</v>
      </c>
    </row>
    <row r="435" spans="1:32">
      <c r="A435" s="67"/>
      <c r="B435" t="s">
        <v>1058</v>
      </c>
      <c r="D435" s="69"/>
      <c r="E435" t="s">
        <v>51</v>
      </c>
      <c r="R435">
        <v>4</v>
      </c>
      <c r="S435">
        <v>500</v>
      </c>
      <c r="U435" t="s">
        <v>316</v>
      </c>
      <c r="V435">
        <f t="shared" si="0"/>
        <v>187</v>
      </c>
      <c r="W435">
        <v>4911</v>
      </c>
      <c r="Z435" t="s">
        <v>1055</v>
      </c>
      <c r="AA435" t="s">
        <v>316</v>
      </c>
      <c r="AB435" t="s">
        <v>870</v>
      </c>
      <c r="AC435" t="s">
        <v>316</v>
      </c>
      <c r="AD435">
        <v>4.8499999999999996</v>
      </c>
      <c r="AF435">
        <v>0.03</v>
      </c>
    </row>
    <row r="436" spans="1:32">
      <c r="A436" s="67"/>
      <c r="B436" t="s">
        <v>1059</v>
      </c>
      <c r="D436" s="69"/>
      <c r="E436" t="s">
        <v>51</v>
      </c>
      <c r="R436">
        <v>5</v>
      </c>
      <c r="S436">
        <v>750</v>
      </c>
      <c r="U436" t="s">
        <v>316</v>
      </c>
      <c r="V436">
        <f t="shared" si="0"/>
        <v>235</v>
      </c>
      <c r="W436">
        <v>4863</v>
      </c>
      <c r="X436">
        <v>5106</v>
      </c>
      <c r="Z436" t="s">
        <v>1055</v>
      </c>
      <c r="AA436" t="s">
        <v>316</v>
      </c>
      <c r="AB436" t="s">
        <v>870</v>
      </c>
      <c r="AC436" t="s">
        <v>316</v>
      </c>
      <c r="AD436">
        <v>4.8499999999999996</v>
      </c>
      <c r="AF436">
        <v>0.03</v>
      </c>
    </row>
    <row r="437" spans="1:32">
      <c r="A437" s="67"/>
      <c r="B437" t="s">
        <v>1060</v>
      </c>
      <c r="D437" s="69"/>
      <c r="E437" t="s">
        <v>51</v>
      </c>
      <c r="S437">
        <v>750</v>
      </c>
      <c r="U437" t="s">
        <v>316</v>
      </c>
      <c r="V437">
        <f>$K$430-W437</f>
        <v>242</v>
      </c>
      <c r="W437">
        <v>4856</v>
      </c>
      <c r="Y437" t="s">
        <v>1014</v>
      </c>
      <c r="Z437" t="s">
        <v>1055</v>
      </c>
      <c r="AA437" t="s">
        <v>316</v>
      </c>
      <c r="AB437" t="s">
        <v>870</v>
      </c>
      <c r="AC437" t="s">
        <v>316</v>
      </c>
      <c r="AD437">
        <v>4.8499999999999996</v>
      </c>
      <c r="AF437">
        <v>0.03</v>
      </c>
    </row>
    <row r="438" spans="1:32">
      <c r="A438" s="67"/>
      <c r="B438" t="s">
        <v>1061</v>
      </c>
      <c r="D438" s="69"/>
      <c r="E438" t="s">
        <v>46</v>
      </c>
      <c r="R438" t="s">
        <v>121</v>
      </c>
      <c r="T438" t="s">
        <v>1051</v>
      </c>
      <c r="U438" t="s">
        <v>316</v>
      </c>
    </row>
    <row r="439" spans="1:32">
      <c r="A439" s="67"/>
      <c r="B439" t="s">
        <v>1062</v>
      </c>
      <c r="D439" s="69"/>
      <c r="E439" t="s">
        <v>46</v>
      </c>
      <c r="R439" t="s">
        <v>67</v>
      </c>
      <c r="S439">
        <v>750</v>
      </c>
      <c r="U439" t="s">
        <v>316</v>
      </c>
    </row>
    <row r="440" spans="1:32">
      <c r="A440" s="67"/>
      <c r="B440" t="s">
        <v>1063</v>
      </c>
      <c r="D440" s="69"/>
      <c r="E440" t="s">
        <v>46</v>
      </c>
      <c r="R440" t="s">
        <v>107</v>
      </c>
    </row>
    <row r="441" spans="1:32">
      <c r="A441" s="67"/>
      <c r="B441" t="s">
        <v>1064</v>
      </c>
      <c r="D441" s="69"/>
      <c r="E441" t="s">
        <v>51</v>
      </c>
      <c r="S441">
        <v>750</v>
      </c>
      <c r="U441" t="s">
        <v>316</v>
      </c>
      <c r="Y441" t="s">
        <v>1065</v>
      </c>
      <c r="Z441" t="s">
        <v>1055</v>
      </c>
      <c r="AA441" t="s">
        <v>316</v>
      </c>
      <c r="AB441" t="s">
        <v>870</v>
      </c>
      <c r="AC441" t="s">
        <v>316</v>
      </c>
      <c r="AD441">
        <v>4.8499999999999996</v>
      </c>
      <c r="AF441">
        <v>0.03</v>
      </c>
    </row>
    <row r="442" spans="1:32">
      <c r="A442" s="67"/>
      <c r="B442" s="47" t="s">
        <v>1066</v>
      </c>
      <c r="D442" s="69"/>
      <c r="E442" t="s">
        <v>51</v>
      </c>
      <c r="S442">
        <v>750</v>
      </c>
      <c r="Y442" t="s">
        <v>1067</v>
      </c>
    </row>
    <row r="443" spans="1:32">
      <c r="A443" s="67"/>
      <c r="B443" t="s">
        <v>1068</v>
      </c>
      <c r="D443" s="69"/>
      <c r="E443" t="s">
        <v>51</v>
      </c>
      <c r="S443">
        <v>750</v>
      </c>
      <c r="U443" t="s">
        <v>316</v>
      </c>
      <c r="Y443" t="s">
        <v>1069</v>
      </c>
      <c r="Z443" t="s">
        <v>1055</v>
      </c>
      <c r="AA443" t="s">
        <v>316</v>
      </c>
      <c r="AB443" t="s">
        <v>870</v>
      </c>
      <c r="AC443" t="s">
        <v>316</v>
      </c>
      <c r="AD443">
        <v>4.8499999999999996</v>
      </c>
      <c r="AF443">
        <v>0.03</v>
      </c>
    </row>
    <row r="444" spans="1:32">
      <c r="A444" s="16" t="s">
        <v>1070</v>
      </c>
      <c r="B444" t="s">
        <v>1071</v>
      </c>
      <c r="E444" t="s">
        <v>46</v>
      </c>
      <c r="G444" t="s">
        <v>1045</v>
      </c>
      <c r="H444" t="s">
        <v>1046</v>
      </c>
      <c r="I444" s="7">
        <v>0.40138888888888885</v>
      </c>
      <c r="R444" t="s">
        <v>121</v>
      </c>
    </row>
    <row r="445" spans="1:32">
      <c r="B445" t="s">
        <v>1072</v>
      </c>
      <c r="E445" t="s">
        <v>46</v>
      </c>
      <c r="R445" t="s">
        <v>67</v>
      </c>
      <c r="S445">
        <v>750</v>
      </c>
    </row>
    <row r="446" spans="1:32">
      <c r="B446" t="s">
        <v>1073</v>
      </c>
      <c r="E446" t="s">
        <v>46</v>
      </c>
      <c r="R446" t="s">
        <v>107</v>
      </c>
    </row>
    <row r="447" spans="1:32">
      <c r="B447" t="s">
        <v>1074</v>
      </c>
      <c r="E447" t="s">
        <v>46</v>
      </c>
      <c r="R447" t="s">
        <v>121</v>
      </c>
      <c r="U447" t="s">
        <v>316</v>
      </c>
    </row>
    <row r="448" spans="1:32">
      <c r="B448" t="s">
        <v>1075</v>
      </c>
      <c r="E448" t="s">
        <v>46</v>
      </c>
      <c r="R448" t="s">
        <v>67</v>
      </c>
      <c r="S448">
        <v>750</v>
      </c>
      <c r="U448" t="s">
        <v>316</v>
      </c>
    </row>
    <row r="449" spans="1:32">
      <c r="B449" t="s">
        <v>1076</v>
      </c>
      <c r="E449" t="s">
        <v>46</v>
      </c>
      <c r="R449" t="s">
        <v>107</v>
      </c>
      <c r="W449">
        <v>3922</v>
      </c>
    </row>
    <row r="450" spans="1:32">
      <c r="B450" s="48" t="s">
        <v>1077</v>
      </c>
      <c r="D450" t="s">
        <v>1078</v>
      </c>
      <c r="E450" t="s">
        <v>51</v>
      </c>
      <c r="R450">
        <v>1</v>
      </c>
      <c r="S450">
        <v>250</v>
      </c>
      <c r="T450" t="s">
        <v>1079</v>
      </c>
      <c r="W450">
        <v>3833</v>
      </c>
      <c r="X450">
        <f>$W$449-W450</f>
        <v>89</v>
      </c>
    </row>
    <row r="451" spans="1:32">
      <c r="B451" t="s">
        <v>1080</v>
      </c>
      <c r="D451" t="s">
        <v>1078</v>
      </c>
      <c r="E451" t="s">
        <v>51</v>
      </c>
      <c r="R451">
        <v>1</v>
      </c>
      <c r="S451">
        <v>250</v>
      </c>
      <c r="U451" t="s">
        <v>316</v>
      </c>
      <c r="W451">
        <v>3833</v>
      </c>
      <c r="X451">
        <f t="shared" ref="X451:X455" si="1">$W$449-W451</f>
        <v>89</v>
      </c>
      <c r="Z451" t="s">
        <v>1055</v>
      </c>
      <c r="AA451" t="s">
        <v>316</v>
      </c>
      <c r="AB451" t="s">
        <v>870</v>
      </c>
      <c r="AC451" t="s">
        <v>316</v>
      </c>
      <c r="AD451">
        <v>4.8499999999999996</v>
      </c>
      <c r="AF451">
        <v>0.03</v>
      </c>
    </row>
    <row r="452" spans="1:32">
      <c r="B452" t="s">
        <v>1081</v>
      </c>
      <c r="D452" t="s">
        <v>1078</v>
      </c>
      <c r="E452" t="s">
        <v>51</v>
      </c>
      <c r="R452">
        <v>2</v>
      </c>
      <c r="S452">
        <v>100</v>
      </c>
      <c r="U452" t="s">
        <v>316</v>
      </c>
      <c r="W452">
        <v>3894</v>
      </c>
      <c r="X452">
        <f t="shared" si="1"/>
        <v>28</v>
      </c>
      <c r="Z452" t="s">
        <v>47</v>
      </c>
      <c r="AA452" t="s">
        <v>316</v>
      </c>
      <c r="AB452" t="s">
        <v>870</v>
      </c>
      <c r="AC452" t="s">
        <v>316</v>
      </c>
      <c r="AD452">
        <v>4.8499999999999996</v>
      </c>
      <c r="AF452">
        <v>0.03</v>
      </c>
    </row>
    <row r="453" spans="1:32">
      <c r="B453" t="s">
        <v>1082</v>
      </c>
      <c r="D453" t="s">
        <v>1078</v>
      </c>
      <c r="E453" t="s">
        <v>51</v>
      </c>
      <c r="R453">
        <v>3</v>
      </c>
      <c r="S453">
        <v>500</v>
      </c>
      <c r="U453" t="s">
        <v>316</v>
      </c>
      <c r="W453">
        <v>3777</v>
      </c>
      <c r="X453">
        <f t="shared" si="1"/>
        <v>145</v>
      </c>
      <c r="Z453" s="49" t="s">
        <v>47</v>
      </c>
      <c r="AA453" t="s">
        <v>316</v>
      </c>
      <c r="AB453" t="s">
        <v>870</v>
      </c>
      <c r="AC453" t="s">
        <v>316</v>
      </c>
      <c r="AD453">
        <v>4.01</v>
      </c>
      <c r="AF453">
        <v>0.03</v>
      </c>
    </row>
    <row r="454" spans="1:32">
      <c r="B454" t="s">
        <v>1083</v>
      </c>
      <c r="D454" t="s">
        <v>1078</v>
      </c>
      <c r="E454" t="s">
        <v>51</v>
      </c>
      <c r="R454">
        <v>4</v>
      </c>
      <c r="S454">
        <v>750</v>
      </c>
      <c r="U454" t="s">
        <v>316</v>
      </c>
      <c r="W454">
        <v>3719</v>
      </c>
      <c r="X454">
        <f t="shared" si="1"/>
        <v>203</v>
      </c>
      <c r="Z454" t="s">
        <v>47</v>
      </c>
      <c r="AA454" t="s">
        <v>316</v>
      </c>
      <c r="AB454" t="s">
        <v>870</v>
      </c>
      <c r="AC454" t="s">
        <v>316</v>
      </c>
      <c r="AD454">
        <v>4.8499999999999996</v>
      </c>
      <c r="AF454">
        <v>0.03</v>
      </c>
    </row>
    <row r="455" spans="1:32">
      <c r="B455" t="s">
        <v>1084</v>
      </c>
      <c r="D455" t="s">
        <v>1078</v>
      </c>
      <c r="E455" t="s">
        <v>51</v>
      </c>
      <c r="R455">
        <v>5</v>
      </c>
      <c r="S455">
        <v>1000</v>
      </c>
      <c r="U455" t="s">
        <v>316</v>
      </c>
      <c r="W455">
        <v>3692</v>
      </c>
      <c r="X455">
        <f t="shared" si="1"/>
        <v>230</v>
      </c>
      <c r="Z455" t="s">
        <v>47</v>
      </c>
      <c r="AA455" t="s">
        <v>316</v>
      </c>
      <c r="AB455" t="s">
        <v>870</v>
      </c>
      <c r="AC455" t="s">
        <v>316</v>
      </c>
      <c r="AD455">
        <v>6</v>
      </c>
      <c r="AF455">
        <v>0.03</v>
      </c>
    </row>
    <row r="456" spans="1:32">
      <c r="B456" t="s">
        <v>1085</v>
      </c>
      <c r="D456" t="s">
        <v>1078</v>
      </c>
      <c r="E456" t="s">
        <v>51</v>
      </c>
      <c r="S456">
        <v>750</v>
      </c>
      <c r="U456" t="s">
        <v>316</v>
      </c>
      <c r="Y456" t="s">
        <v>1014</v>
      </c>
      <c r="Z456" t="s">
        <v>47</v>
      </c>
      <c r="AA456" t="s">
        <v>316</v>
      </c>
      <c r="AB456" t="s">
        <v>870</v>
      </c>
      <c r="AC456" t="s">
        <v>316</v>
      </c>
      <c r="AD456">
        <v>4.8499999999999996</v>
      </c>
      <c r="AF456">
        <v>0.03</v>
      </c>
    </row>
    <row r="457" spans="1:32">
      <c r="B457" s="47" t="s">
        <v>1086</v>
      </c>
      <c r="D457" t="s">
        <v>1078</v>
      </c>
      <c r="E457" t="s">
        <v>51</v>
      </c>
      <c r="S457">
        <v>750</v>
      </c>
      <c r="U457" t="s">
        <v>316</v>
      </c>
      <c r="W457">
        <f>3904-3711</f>
        <v>193</v>
      </c>
      <c r="Y457" t="s">
        <v>1087</v>
      </c>
      <c r="Z457" t="s">
        <v>47</v>
      </c>
      <c r="AA457" t="s">
        <v>316</v>
      </c>
      <c r="AB457" t="s">
        <v>870</v>
      </c>
      <c r="AC457" t="s">
        <v>316</v>
      </c>
      <c r="AD457">
        <v>4.8499999999999996</v>
      </c>
      <c r="AF457">
        <v>0.03</v>
      </c>
    </row>
    <row r="458" spans="1:32">
      <c r="B458" t="s">
        <v>1088</v>
      </c>
      <c r="D458" t="s">
        <v>451</v>
      </c>
      <c r="E458" t="s">
        <v>46</v>
      </c>
      <c r="R458" t="s">
        <v>121</v>
      </c>
      <c r="T458" t="s">
        <v>1051</v>
      </c>
      <c r="U458" t="s">
        <v>316</v>
      </c>
    </row>
    <row r="459" spans="1:32">
      <c r="B459" t="s">
        <v>1089</v>
      </c>
      <c r="D459" t="s">
        <v>451</v>
      </c>
      <c r="E459" t="s">
        <v>46</v>
      </c>
      <c r="R459" t="s">
        <v>67</v>
      </c>
      <c r="S459">
        <v>750</v>
      </c>
      <c r="U459" t="s">
        <v>316</v>
      </c>
    </row>
    <row r="460" spans="1:32">
      <c r="B460" t="s">
        <v>1090</v>
      </c>
      <c r="D460" t="s">
        <v>451</v>
      </c>
      <c r="E460" t="s">
        <v>46</v>
      </c>
      <c r="R460" t="s">
        <v>107</v>
      </c>
    </row>
    <row r="461" spans="1:32">
      <c r="B461" t="s">
        <v>1091</v>
      </c>
      <c r="D461" t="s">
        <v>1078</v>
      </c>
      <c r="E461" t="s">
        <v>51</v>
      </c>
      <c r="S461">
        <v>750</v>
      </c>
      <c r="U461" t="s">
        <v>316</v>
      </c>
      <c r="W461">
        <f>3707-3918</f>
        <v>-211</v>
      </c>
      <c r="Y461" t="s">
        <v>1069</v>
      </c>
      <c r="Z461" t="s">
        <v>47</v>
      </c>
      <c r="AA461" t="s">
        <v>316</v>
      </c>
      <c r="AB461" t="s">
        <v>870</v>
      </c>
      <c r="AC461" t="s">
        <v>316</v>
      </c>
      <c r="AD461">
        <v>6</v>
      </c>
      <c r="AF461">
        <v>0.03</v>
      </c>
    </row>
    <row r="462" spans="1:32">
      <c r="B462" t="s">
        <v>1092</v>
      </c>
      <c r="D462" t="s">
        <v>451</v>
      </c>
      <c r="E462" t="s">
        <v>51</v>
      </c>
      <c r="S462">
        <v>750</v>
      </c>
      <c r="U462" t="s">
        <v>316</v>
      </c>
      <c r="Y462" t="s">
        <v>1069</v>
      </c>
      <c r="Z462" t="s">
        <v>1055</v>
      </c>
      <c r="AA462" t="s">
        <v>316</v>
      </c>
      <c r="AB462" t="s">
        <v>870</v>
      </c>
      <c r="AC462" t="s">
        <v>316</v>
      </c>
      <c r="AD462">
        <v>4.8499999999999996</v>
      </c>
      <c r="AF462">
        <v>0.03</v>
      </c>
    </row>
    <row r="463" spans="1:32" s="55" customFormat="1">
      <c r="A463" s="71" t="s">
        <v>1093</v>
      </c>
      <c r="B463" s="55" t="s">
        <v>1094</v>
      </c>
      <c r="D463" s="55" t="s">
        <v>451</v>
      </c>
      <c r="E463" t="s">
        <v>46</v>
      </c>
      <c r="G463" t="s">
        <v>1045</v>
      </c>
      <c r="H463" s="55" t="s">
        <v>1095</v>
      </c>
      <c r="I463" s="56">
        <v>0.39999999999999997</v>
      </c>
      <c r="R463" s="55" t="s">
        <v>121</v>
      </c>
    </row>
    <row r="464" spans="1:32">
      <c r="A464" s="72"/>
      <c r="B464" t="s">
        <v>1096</v>
      </c>
      <c r="D464" t="s">
        <v>451</v>
      </c>
      <c r="E464" t="s">
        <v>46</v>
      </c>
      <c r="H464" t="s">
        <v>1097</v>
      </c>
      <c r="R464" t="s">
        <v>67</v>
      </c>
      <c r="S464">
        <v>750</v>
      </c>
      <c r="W464">
        <v>231</v>
      </c>
    </row>
    <row r="465" spans="1:34">
      <c r="A465" s="72"/>
      <c r="B465" t="s">
        <v>1098</v>
      </c>
      <c r="D465" t="s">
        <v>451</v>
      </c>
      <c r="E465" t="s">
        <v>46</v>
      </c>
      <c r="R465" t="s">
        <v>107</v>
      </c>
    </row>
    <row r="466" spans="1:34">
      <c r="A466" s="72"/>
      <c r="B466" t="s">
        <v>1099</v>
      </c>
      <c r="D466" t="s">
        <v>451</v>
      </c>
      <c r="E466" t="s">
        <v>46</v>
      </c>
      <c r="R466" t="s">
        <v>121</v>
      </c>
    </row>
    <row r="467" spans="1:34">
      <c r="A467" s="72"/>
      <c r="B467" t="s">
        <v>1100</v>
      </c>
      <c r="D467" t="s">
        <v>451</v>
      </c>
      <c r="E467" t="s">
        <v>46</v>
      </c>
      <c r="R467" t="s">
        <v>67</v>
      </c>
      <c r="S467">
        <v>750</v>
      </c>
    </row>
    <row r="468" spans="1:34">
      <c r="A468" s="72"/>
      <c r="B468" t="s">
        <v>1101</v>
      </c>
      <c r="D468" t="s">
        <v>451</v>
      </c>
      <c r="E468" t="s">
        <v>46</v>
      </c>
      <c r="R468" t="s">
        <v>107</v>
      </c>
    </row>
    <row r="469" spans="1:34">
      <c r="A469" s="72"/>
      <c r="B469" t="s">
        <v>1102</v>
      </c>
      <c r="D469" t="s">
        <v>451</v>
      </c>
      <c r="E469" t="s">
        <v>51</v>
      </c>
      <c r="R469">
        <v>1</v>
      </c>
      <c r="S469">
        <v>500</v>
      </c>
      <c r="W469">
        <f>3957-3796</f>
        <v>161</v>
      </c>
      <c r="Z469" t="s">
        <v>876</v>
      </c>
      <c r="AA469" t="s">
        <v>316</v>
      </c>
      <c r="AB469" s="20" t="s">
        <v>870</v>
      </c>
      <c r="AC469" s="20" t="s">
        <v>316</v>
      </c>
      <c r="AD469" s="20">
        <v>11.43</v>
      </c>
      <c r="AE469" s="20"/>
      <c r="AF469" s="20">
        <v>1.6E-2</v>
      </c>
      <c r="AG469" s="20"/>
      <c r="AH469" s="20" t="s">
        <v>316</v>
      </c>
    </row>
    <row r="470" spans="1:34">
      <c r="A470" s="72"/>
      <c r="B470" t="s">
        <v>1103</v>
      </c>
      <c r="D470" t="s">
        <v>451</v>
      </c>
      <c r="E470" t="s">
        <v>51</v>
      </c>
      <c r="R470">
        <v>2</v>
      </c>
      <c r="S470">
        <v>100</v>
      </c>
      <c r="W470">
        <f>3957-3896</f>
        <v>61</v>
      </c>
      <c r="Z470" t="s">
        <v>876</v>
      </c>
      <c r="AA470" t="s">
        <v>316</v>
      </c>
      <c r="AB470" s="20" t="s">
        <v>870</v>
      </c>
      <c r="AC470" s="20" t="s">
        <v>316</v>
      </c>
      <c r="AD470" s="20">
        <v>11.43</v>
      </c>
      <c r="AE470" s="20"/>
      <c r="AF470" s="20">
        <v>1.6E-2</v>
      </c>
      <c r="AG470" s="20"/>
      <c r="AH470" s="20" t="s">
        <v>316</v>
      </c>
    </row>
    <row r="471" spans="1:34">
      <c r="A471" s="72"/>
      <c r="B471" t="s">
        <v>1104</v>
      </c>
      <c r="D471" t="s">
        <v>451</v>
      </c>
      <c r="E471" t="s">
        <v>51</v>
      </c>
      <c r="R471">
        <v>3</v>
      </c>
      <c r="S471">
        <v>750</v>
      </c>
      <c r="W471">
        <f>3956-3753</f>
        <v>203</v>
      </c>
      <c r="Z471" t="s">
        <v>876</v>
      </c>
      <c r="AA471" t="s">
        <v>316</v>
      </c>
      <c r="AB471" s="20" t="s">
        <v>870</v>
      </c>
      <c r="AC471" s="20" t="s">
        <v>316</v>
      </c>
      <c r="AD471" s="20">
        <v>11.43</v>
      </c>
      <c r="AE471" s="20"/>
      <c r="AF471" s="20">
        <v>1.6E-2</v>
      </c>
      <c r="AG471" s="20"/>
      <c r="AH471" s="20" t="s">
        <v>316</v>
      </c>
    </row>
    <row r="472" spans="1:34">
      <c r="A472" s="72"/>
      <c r="B472" t="s">
        <v>1105</v>
      </c>
      <c r="D472" t="s">
        <v>451</v>
      </c>
      <c r="E472" t="s">
        <v>51</v>
      </c>
      <c r="R472">
        <v>4</v>
      </c>
      <c r="S472">
        <v>1000</v>
      </c>
      <c r="W472">
        <f>3955-3722</f>
        <v>233</v>
      </c>
      <c r="Z472" t="s">
        <v>876</v>
      </c>
      <c r="AA472" t="s">
        <v>316</v>
      </c>
      <c r="AB472" s="20" t="s">
        <v>870</v>
      </c>
      <c r="AC472" s="20" t="s">
        <v>316</v>
      </c>
      <c r="AD472" s="20">
        <v>11.43</v>
      </c>
      <c r="AE472" s="20"/>
      <c r="AF472" s="20">
        <v>1.6E-2</v>
      </c>
      <c r="AG472" s="20"/>
      <c r="AH472" s="20" t="s">
        <v>316</v>
      </c>
    </row>
    <row r="473" spans="1:34">
      <c r="A473" s="72"/>
      <c r="B473" t="s">
        <v>1106</v>
      </c>
      <c r="D473" t="s">
        <v>451</v>
      </c>
      <c r="E473" t="s">
        <v>51</v>
      </c>
      <c r="R473">
        <v>5</v>
      </c>
      <c r="S473">
        <v>250</v>
      </c>
      <c r="W473" t="e" cm="1">
        <f t="array" aca="1" ref="W473" ca="1">D4603861</f>
        <v>#NAME?</v>
      </c>
      <c r="Z473" t="s">
        <v>876</v>
      </c>
      <c r="AA473" t="s">
        <v>316</v>
      </c>
      <c r="AB473" s="20" t="s">
        <v>870</v>
      </c>
      <c r="AC473" s="20" t="s">
        <v>316</v>
      </c>
      <c r="AD473" s="20">
        <v>11.43</v>
      </c>
      <c r="AE473" s="20"/>
      <c r="AF473" s="20">
        <v>1.6E-2</v>
      </c>
      <c r="AG473" s="20"/>
      <c r="AH473" s="20" t="s">
        <v>316</v>
      </c>
    </row>
    <row r="474" spans="1:34">
      <c r="A474" s="72"/>
      <c r="B474" t="s">
        <v>1107</v>
      </c>
      <c r="D474" t="s">
        <v>451</v>
      </c>
      <c r="E474" t="s">
        <v>51</v>
      </c>
      <c r="S474">
        <v>750</v>
      </c>
      <c r="Y474" t="s">
        <v>1014</v>
      </c>
      <c r="Z474" t="s">
        <v>876</v>
      </c>
      <c r="AA474" t="s">
        <v>316</v>
      </c>
      <c r="AB474" s="20" t="s">
        <v>870</v>
      </c>
      <c r="AC474" s="20" t="s">
        <v>316</v>
      </c>
      <c r="AD474" s="20">
        <v>11.43</v>
      </c>
      <c r="AE474" s="20"/>
      <c r="AF474" s="20">
        <v>1.6E-2</v>
      </c>
      <c r="AG474" s="20"/>
      <c r="AH474" s="20" t="s">
        <v>316</v>
      </c>
    </row>
    <row r="475" spans="1:34">
      <c r="A475" s="72"/>
      <c r="B475" t="s">
        <v>1108</v>
      </c>
      <c r="D475" t="s">
        <v>451</v>
      </c>
      <c r="E475" t="s">
        <v>51</v>
      </c>
      <c r="S475">
        <v>750</v>
      </c>
      <c r="Y475" t="s">
        <v>1109</v>
      </c>
      <c r="Z475" t="s">
        <v>876</v>
      </c>
      <c r="AA475" t="s">
        <v>316</v>
      </c>
      <c r="AB475" s="20" t="s">
        <v>870</v>
      </c>
      <c r="AC475" s="20" t="s">
        <v>316</v>
      </c>
      <c r="AD475" s="20">
        <v>11.43</v>
      </c>
      <c r="AE475" s="20"/>
      <c r="AF475" s="20">
        <v>1.6E-2</v>
      </c>
      <c r="AG475" s="20"/>
      <c r="AH475" s="20" t="s">
        <v>316</v>
      </c>
    </row>
    <row r="476" spans="1:34">
      <c r="A476" s="72"/>
      <c r="B476" s="43" t="s">
        <v>1110</v>
      </c>
      <c r="D476" t="s">
        <v>451</v>
      </c>
      <c r="E476" t="s">
        <v>46</v>
      </c>
      <c r="F476" s="43" t="s">
        <v>1111</v>
      </c>
      <c r="R476" t="s">
        <v>121</v>
      </c>
      <c r="AB476" s="20"/>
      <c r="AC476" s="20"/>
      <c r="AD476" s="20"/>
      <c r="AE476" s="20"/>
      <c r="AF476" s="20"/>
      <c r="AG476" s="20"/>
      <c r="AH476" s="20"/>
    </row>
    <row r="477" spans="1:34">
      <c r="A477" s="72"/>
      <c r="B477" s="43" t="s">
        <v>1112</v>
      </c>
      <c r="D477" t="s">
        <v>451</v>
      </c>
      <c r="E477" t="s">
        <v>46</v>
      </c>
      <c r="R477" t="s">
        <v>67</v>
      </c>
      <c r="S477">
        <v>750</v>
      </c>
      <c r="AB477" s="20"/>
      <c r="AC477" s="20"/>
      <c r="AD477" s="20"/>
      <c r="AE477" s="20"/>
      <c r="AF477" s="20"/>
      <c r="AG477" s="20"/>
      <c r="AH477" s="20"/>
    </row>
    <row r="478" spans="1:34">
      <c r="A478" s="72"/>
      <c r="B478" s="43" t="s">
        <v>1113</v>
      </c>
      <c r="D478" t="s">
        <v>451</v>
      </c>
      <c r="E478" t="s">
        <v>46</v>
      </c>
      <c r="R478" t="s">
        <v>107</v>
      </c>
      <c r="AB478" s="20"/>
      <c r="AC478" s="20"/>
      <c r="AD478" s="20"/>
      <c r="AE478" s="20"/>
      <c r="AF478" s="20"/>
      <c r="AG478" s="20"/>
      <c r="AH478" s="20"/>
    </row>
    <row r="479" spans="1:34">
      <c r="A479" s="72"/>
      <c r="B479" s="43" t="s">
        <v>1114</v>
      </c>
      <c r="D479" t="s">
        <v>451</v>
      </c>
      <c r="E479" t="s">
        <v>51</v>
      </c>
      <c r="S479">
        <v>750</v>
      </c>
      <c r="Z479" t="s">
        <v>876</v>
      </c>
      <c r="AA479" t="s">
        <v>316</v>
      </c>
      <c r="AB479" s="20" t="s">
        <v>870</v>
      </c>
      <c r="AC479" s="20" t="s">
        <v>316</v>
      </c>
      <c r="AD479" s="20">
        <v>11.43</v>
      </c>
      <c r="AE479" s="20"/>
      <c r="AF479" s="20">
        <v>1.6E-2</v>
      </c>
      <c r="AG479" s="20"/>
      <c r="AH479" s="20" t="s">
        <v>316</v>
      </c>
    </row>
    <row r="480" spans="1:34" s="57" customFormat="1">
      <c r="A480" s="73"/>
      <c r="B480" s="65" t="s">
        <v>1115</v>
      </c>
      <c r="D480" s="57" t="s">
        <v>451</v>
      </c>
      <c r="E480" s="57" t="s">
        <v>51</v>
      </c>
      <c r="S480" s="57">
        <v>750</v>
      </c>
      <c r="Z480" t="s">
        <v>876</v>
      </c>
      <c r="AA480" t="s">
        <v>316</v>
      </c>
      <c r="AB480" s="20" t="s">
        <v>870</v>
      </c>
      <c r="AC480" s="20" t="s">
        <v>316</v>
      </c>
      <c r="AD480" s="20">
        <v>11.43</v>
      </c>
      <c r="AE480" s="20"/>
      <c r="AF480" s="20">
        <v>1.6E-2</v>
      </c>
      <c r="AG480" s="20"/>
      <c r="AH480" s="20" t="s">
        <v>316</v>
      </c>
    </row>
    <row r="481" spans="1:34">
      <c r="A481" s="70" t="s">
        <v>1116</v>
      </c>
      <c r="B481" s="55" t="s">
        <v>1117</v>
      </c>
      <c r="D481" s="55" t="s">
        <v>451</v>
      </c>
      <c r="E481" t="s">
        <v>46</v>
      </c>
      <c r="F481" s="55" t="s">
        <v>1118</v>
      </c>
      <c r="G481" t="s">
        <v>1119</v>
      </c>
      <c r="H481" t="s">
        <v>1120</v>
      </c>
      <c r="I481" s="7">
        <v>0.38611111111111113</v>
      </c>
      <c r="J481" s="55"/>
      <c r="K481" s="55"/>
      <c r="L481" s="55"/>
      <c r="M481" s="55"/>
      <c r="N481" s="55"/>
      <c r="O481" s="55"/>
      <c r="P481" s="55"/>
      <c r="Q481" s="55"/>
      <c r="R481" s="55" t="s">
        <v>121</v>
      </c>
      <c r="S481" s="55"/>
    </row>
    <row r="482" spans="1:34">
      <c r="A482" s="67"/>
      <c r="B482" s="55" t="s">
        <v>1121</v>
      </c>
      <c r="D482" t="s">
        <v>451</v>
      </c>
      <c r="E482" t="s">
        <v>46</v>
      </c>
      <c r="H482" t="s">
        <v>1097</v>
      </c>
      <c r="R482" t="s">
        <v>67</v>
      </c>
      <c r="S482">
        <v>750</v>
      </c>
    </row>
    <row r="483" spans="1:34">
      <c r="A483" s="67"/>
      <c r="B483" s="55" t="s">
        <v>1122</v>
      </c>
      <c r="D483" t="s">
        <v>451</v>
      </c>
      <c r="E483" t="s">
        <v>46</v>
      </c>
      <c r="R483" t="s">
        <v>107</v>
      </c>
    </row>
    <row r="484" spans="1:34">
      <c r="A484" s="67"/>
      <c r="B484" s="55" t="s">
        <v>1123</v>
      </c>
      <c r="D484" t="s">
        <v>451</v>
      </c>
      <c r="E484" t="s">
        <v>46</v>
      </c>
      <c r="R484" t="s">
        <v>121</v>
      </c>
    </row>
    <row r="485" spans="1:34">
      <c r="A485" s="67"/>
      <c r="B485" s="55" t="s">
        <v>1124</v>
      </c>
      <c r="D485" t="s">
        <v>451</v>
      </c>
      <c r="E485" t="s">
        <v>46</v>
      </c>
      <c r="R485" t="s">
        <v>67</v>
      </c>
      <c r="S485">
        <v>750</v>
      </c>
    </row>
    <row r="486" spans="1:34">
      <c r="A486" s="67"/>
      <c r="B486" s="55" t="s">
        <v>1125</v>
      </c>
      <c r="D486" t="s">
        <v>451</v>
      </c>
      <c r="E486" t="s">
        <v>46</v>
      </c>
      <c r="R486" t="s">
        <v>107</v>
      </c>
    </row>
    <row r="487" spans="1:34">
      <c r="A487" s="67"/>
      <c r="B487" s="55" t="s">
        <v>1126</v>
      </c>
      <c r="D487" t="s">
        <v>451</v>
      </c>
      <c r="E487" t="s">
        <v>51</v>
      </c>
      <c r="R487">
        <v>1</v>
      </c>
      <c r="S487">
        <v>1000</v>
      </c>
      <c r="W487">
        <f>93+135</f>
        <v>228</v>
      </c>
      <c r="Z487" t="s">
        <v>876</v>
      </c>
      <c r="AA487" t="s">
        <v>316</v>
      </c>
      <c r="AB487" s="20" t="s">
        <v>870</v>
      </c>
      <c r="AC487" s="20" t="s">
        <v>316</v>
      </c>
      <c r="AD487" s="20">
        <v>11.43</v>
      </c>
      <c r="AE487" s="20"/>
      <c r="AF487" s="20">
        <v>1.6E-2</v>
      </c>
      <c r="AG487" s="20"/>
      <c r="AH487" s="20" t="s">
        <v>316</v>
      </c>
    </row>
    <row r="488" spans="1:34">
      <c r="A488" s="67"/>
      <c r="B488" s="55" t="s">
        <v>1127</v>
      </c>
      <c r="D488" t="s">
        <v>451</v>
      </c>
      <c r="E488" t="s">
        <v>51</v>
      </c>
      <c r="R488">
        <v>2</v>
      </c>
      <c r="S488">
        <v>750</v>
      </c>
      <c r="W488">
        <f>93+128</f>
        <v>221</v>
      </c>
      <c r="Z488" t="s">
        <v>876</v>
      </c>
      <c r="AA488" t="s">
        <v>316</v>
      </c>
      <c r="AB488" s="20" t="s">
        <v>870</v>
      </c>
      <c r="AC488" s="20" t="s">
        <v>316</v>
      </c>
      <c r="AD488" s="20">
        <v>11.43</v>
      </c>
      <c r="AE488" s="20"/>
      <c r="AF488" s="20">
        <v>1.6E-2</v>
      </c>
      <c r="AG488" s="20"/>
      <c r="AH488" s="20" t="s">
        <v>316</v>
      </c>
    </row>
    <row r="489" spans="1:34">
      <c r="A489" s="67"/>
      <c r="B489" s="55" t="s">
        <v>1128</v>
      </c>
      <c r="D489" t="s">
        <v>451</v>
      </c>
      <c r="E489" t="s">
        <v>51</v>
      </c>
      <c r="N489" t="s">
        <v>1097</v>
      </c>
      <c r="R489">
        <v>3</v>
      </c>
      <c r="S489">
        <v>100</v>
      </c>
      <c r="W489">
        <f>92-37</f>
        <v>55</v>
      </c>
      <c r="Z489" t="s">
        <v>876</v>
      </c>
      <c r="AA489" t="s">
        <v>316</v>
      </c>
      <c r="AB489" s="20" t="s">
        <v>870</v>
      </c>
      <c r="AC489" s="20" t="s">
        <v>316</v>
      </c>
      <c r="AD489" s="20">
        <v>11.43</v>
      </c>
      <c r="AE489" s="20"/>
      <c r="AF489" s="20">
        <v>1.6E-2</v>
      </c>
      <c r="AG489" s="20"/>
      <c r="AH489" s="20" t="s">
        <v>316</v>
      </c>
    </row>
    <row r="490" spans="1:34">
      <c r="A490" s="67"/>
      <c r="B490" s="55" t="s">
        <v>1129</v>
      </c>
      <c r="D490" t="s">
        <v>451</v>
      </c>
      <c r="E490" t="s">
        <v>51</v>
      </c>
      <c r="R490">
        <v>4</v>
      </c>
      <c r="S490">
        <v>250</v>
      </c>
      <c r="W490">
        <f>102</f>
        <v>102</v>
      </c>
      <c r="Z490" t="s">
        <v>876</v>
      </c>
      <c r="AA490" t="s">
        <v>316</v>
      </c>
      <c r="AB490" s="20" t="s">
        <v>870</v>
      </c>
      <c r="AC490" s="20" t="s">
        <v>316</v>
      </c>
      <c r="AD490" s="20">
        <v>11.43</v>
      </c>
      <c r="AE490" s="20"/>
      <c r="AF490" s="20">
        <v>1.6E-2</v>
      </c>
      <c r="AG490" s="20"/>
      <c r="AH490" s="20" t="s">
        <v>316</v>
      </c>
    </row>
    <row r="491" spans="1:34">
      <c r="A491" s="67"/>
      <c r="B491" s="55" t="s">
        <v>1130</v>
      </c>
      <c r="D491" t="s">
        <v>451</v>
      </c>
      <c r="E491" t="s">
        <v>51</v>
      </c>
      <c r="R491">
        <v>5</v>
      </c>
      <c r="S491">
        <v>500</v>
      </c>
      <c r="W491">
        <f>64</f>
        <v>64</v>
      </c>
      <c r="Z491" t="s">
        <v>876</v>
      </c>
      <c r="AA491" t="s">
        <v>316</v>
      </c>
      <c r="AB491" s="20" t="s">
        <v>870</v>
      </c>
      <c r="AC491" s="20" t="s">
        <v>316</v>
      </c>
      <c r="AD491" s="20">
        <v>11.43</v>
      </c>
      <c r="AE491" s="20"/>
      <c r="AF491" s="20">
        <v>1.6E-2</v>
      </c>
      <c r="AG491" s="20"/>
      <c r="AH491" s="20" t="s">
        <v>316</v>
      </c>
    </row>
    <row r="492" spans="1:34">
      <c r="A492" s="67"/>
      <c r="B492" s="55" t="s">
        <v>1131</v>
      </c>
      <c r="D492" t="s">
        <v>451</v>
      </c>
      <c r="E492" t="s">
        <v>51</v>
      </c>
      <c r="S492">
        <v>750</v>
      </c>
      <c r="W492" t="s">
        <v>1097</v>
      </c>
      <c r="Y492" t="s">
        <v>1132</v>
      </c>
      <c r="Z492" t="s">
        <v>876</v>
      </c>
      <c r="AA492" t="s">
        <v>316</v>
      </c>
      <c r="AB492" s="20" t="s">
        <v>870</v>
      </c>
      <c r="AC492" s="20" t="s">
        <v>316</v>
      </c>
      <c r="AD492" s="20">
        <v>11.43</v>
      </c>
      <c r="AE492" s="20"/>
      <c r="AF492" s="20">
        <v>1.6E-2</v>
      </c>
      <c r="AG492" s="20"/>
      <c r="AH492" s="20" t="s">
        <v>316</v>
      </c>
    </row>
    <row r="493" spans="1:34">
      <c r="A493" s="67"/>
      <c r="B493" s="55" t="s">
        <v>1133</v>
      </c>
      <c r="D493" t="s">
        <v>451</v>
      </c>
      <c r="E493" t="s">
        <v>51</v>
      </c>
      <c r="S493">
        <v>750</v>
      </c>
      <c r="Y493" t="s">
        <v>1134</v>
      </c>
      <c r="Z493" t="s">
        <v>876</v>
      </c>
      <c r="AA493" t="s">
        <v>316</v>
      </c>
      <c r="AB493" s="20" t="s">
        <v>870</v>
      </c>
      <c r="AC493" s="20" t="s">
        <v>316</v>
      </c>
      <c r="AD493" s="20">
        <v>11.43</v>
      </c>
      <c r="AE493" s="20"/>
      <c r="AF493" s="20">
        <v>1.6E-2</v>
      </c>
      <c r="AG493" s="20"/>
      <c r="AH493" s="20" t="s">
        <v>316</v>
      </c>
    </row>
    <row r="494" spans="1:34">
      <c r="A494" s="67"/>
      <c r="B494" s="55" t="s">
        <v>1135</v>
      </c>
      <c r="E494" t="s">
        <v>51</v>
      </c>
      <c r="S494">
        <v>750</v>
      </c>
      <c r="Y494" t="s">
        <v>1136</v>
      </c>
      <c r="Z494" t="s">
        <v>876</v>
      </c>
      <c r="AA494" t="s">
        <v>316</v>
      </c>
      <c r="AB494" s="20" t="s">
        <v>870</v>
      </c>
      <c r="AC494" s="20" t="s">
        <v>316</v>
      </c>
      <c r="AD494" s="20">
        <v>11.43</v>
      </c>
      <c r="AE494" s="20"/>
      <c r="AF494" s="20">
        <v>1.6E-2</v>
      </c>
      <c r="AG494" s="20"/>
      <c r="AH494" s="20" t="s">
        <v>316</v>
      </c>
    </row>
    <row r="495" spans="1:34">
      <c r="A495" s="67"/>
      <c r="B495" s="55" t="s">
        <v>1137</v>
      </c>
      <c r="D495" t="s">
        <v>451</v>
      </c>
      <c r="E495" t="s">
        <v>46</v>
      </c>
      <c r="R495" t="s">
        <v>121</v>
      </c>
    </row>
    <row r="496" spans="1:34">
      <c r="A496" s="67"/>
      <c r="B496" s="55" t="s">
        <v>1138</v>
      </c>
      <c r="D496" t="s">
        <v>451</v>
      </c>
      <c r="E496" t="s">
        <v>46</v>
      </c>
      <c r="R496" t="s">
        <v>67</v>
      </c>
      <c r="S496">
        <v>750</v>
      </c>
    </row>
    <row r="497" spans="1:34">
      <c r="A497" s="67"/>
      <c r="B497" s="55" t="s">
        <v>1139</v>
      </c>
      <c r="D497" t="s">
        <v>451</v>
      </c>
      <c r="E497" t="s">
        <v>46</v>
      </c>
      <c r="R497" t="s">
        <v>107</v>
      </c>
    </row>
    <row r="498" spans="1:34">
      <c r="A498" s="67"/>
      <c r="B498" s="55" t="s">
        <v>1140</v>
      </c>
      <c r="D498" t="s">
        <v>451</v>
      </c>
      <c r="E498" t="s">
        <v>51</v>
      </c>
      <c r="S498">
        <v>0</v>
      </c>
      <c r="U498" t="s">
        <v>1141</v>
      </c>
      <c r="Y498" t="s">
        <v>1142</v>
      </c>
    </row>
    <row r="499" spans="1:34">
      <c r="A499" s="67"/>
      <c r="B499" s="55" t="s">
        <v>1143</v>
      </c>
      <c r="D499" s="57" t="s">
        <v>451</v>
      </c>
      <c r="E499" s="57" t="s">
        <v>51</v>
      </c>
      <c r="F499" s="57"/>
      <c r="G499" s="57"/>
      <c r="H499" s="57"/>
      <c r="I499" s="57"/>
      <c r="J499" s="57"/>
      <c r="K499" s="57"/>
      <c r="L499" s="57"/>
      <c r="M499" s="57"/>
      <c r="N499" s="57"/>
      <c r="O499" s="57"/>
      <c r="P499" s="57"/>
      <c r="Q499" s="57"/>
      <c r="R499" s="57"/>
      <c r="S499" s="57">
        <v>750</v>
      </c>
      <c r="Z499" t="s">
        <v>876</v>
      </c>
      <c r="AA499" t="s">
        <v>316</v>
      </c>
      <c r="AB499" s="20" t="s">
        <v>870</v>
      </c>
      <c r="AC499" s="20" t="s">
        <v>316</v>
      </c>
      <c r="AD499" s="20">
        <v>11.43</v>
      </c>
      <c r="AE499" s="20"/>
      <c r="AF499" s="20">
        <v>1.6E-2</v>
      </c>
      <c r="AG499" s="20"/>
      <c r="AH499" s="20" t="s">
        <v>316</v>
      </c>
    </row>
    <row r="500" spans="1:34">
      <c r="A500" s="67"/>
      <c r="B500" s="58" t="s">
        <v>1144</v>
      </c>
      <c r="D500" s="57" t="s">
        <v>451</v>
      </c>
      <c r="E500" s="57" t="s">
        <v>51</v>
      </c>
      <c r="Y500" t="s">
        <v>1109</v>
      </c>
      <c r="AB500" s="20"/>
      <c r="AC500" s="20"/>
      <c r="AD500" s="20"/>
      <c r="AE500" s="20"/>
      <c r="AF500" s="20"/>
      <c r="AG500" s="20"/>
      <c r="AH500" s="20"/>
    </row>
    <row r="501" spans="1:34">
      <c r="A501" s="67"/>
      <c r="B501" s="55" t="s">
        <v>1145</v>
      </c>
      <c r="E501" t="s">
        <v>46</v>
      </c>
      <c r="R501" s="55" t="s">
        <v>121</v>
      </c>
      <c r="S501" s="55"/>
    </row>
    <row r="502" spans="1:34">
      <c r="A502" s="67"/>
      <c r="B502" s="55" t="s">
        <v>1146</v>
      </c>
      <c r="E502" t="s">
        <v>46</v>
      </c>
      <c r="R502" t="s">
        <v>67</v>
      </c>
      <c r="S502">
        <v>750</v>
      </c>
    </row>
    <row r="503" spans="1:34">
      <c r="A503" s="67"/>
      <c r="B503" s="55" t="s">
        <v>1147</v>
      </c>
      <c r="E503" t="s">
        <v>46</v>
      </c>
      <c r="R503" t="s">
        <v>107</v>
      </c>
    </row>
    <row r="504" spans="1:34">
      <c r="A504" s="67"/>
      <c r="B504" s="55" t="s">
        <v>1148</v>
      </c>
      <c r="E504" t="s">
        <v>46</v>
      </c>
      <c r="R504" t="s">
        <v>121</v>
      </c>
    </row>
    <row r="505" spans="1:34">
      <c r="A505" s="67"/>
      <c r="B505" s="55" t="s">
        <v>1149</v>
      </c>
      <c r="E505" t="s">
        <v>46</v>
      </c>
      <c r="R505" t="s">
        <v>67</v>
      </c>
      <c r="S505">
        <v>750</v>
      </c>
    </row>
    <row r="506" spans="1:34">
      <c r="A506" s="67"/>
      <c r="B506" s="55" t="s">
        <v>1150</v>
      </c>
      <c r="E506" t="s">
        <v>46</v>
      </c>
      <c r="R506" t="s">
        <v>107</v>
      </c>
    </row>
    <row r="507" spans="1:34">
      <c r="A507" s="67" t="s">
        <v>1151</v>
      </c>
      <c r="B507" s="55" t="s">
        <v>1152</v>
      </c>
      <c r="D507" s="55" t="s">
        <v>451</v>
      </c>
      <c r="E507" s="55"/>
      <c r="F507" s="55"/>
      <c r="G507" t="s">
        <v>1153</v>
      </c>
      <c r="H507" t="s">
        <v>1154</v>
      </c>
      <c r="I507" s="7">
        <v>0.40486111111111112</v>
      </c>
      <c r="R507" s="55" t="s">
        <v>121</v>
      </c>
      <c r="S507" s="55"/>
    </row>
    <row r="508" spans="1:34">
      <c r="A508" s="67"/>
      <c r="B508" s="55" t="s">
        <v>1155</v>
      </c>
      <c r="R508" t="s">
        <v>67</v>
      </c>
      <c r="S508">
        <v>750</v>
      </c>
    </row>
    <row r="509" spans="1:34">
      <c r="A509" s="67"/>
      <c r="B509" s="55" t="s">
        <v>1156</v>
      </c>
      <c r="R509" t="s">
        <v>107</v>
      </c>
    </row>
    <row r="510" spans="1:34">
      <c r="A510" s="67"/>
      <c r="B510" s="55" t="s">
        <v>1157</v>
      </c>
      <c r="R510" t="s">
        <v>121</v>
      </c>
    </row>
    <row r="511" spans="1:34">
      <c r="A511" s="67"/>
      <c r="B511" s="55" t="s">
        <v>1158</v>
      </c>
      <c r="R511" t="s">
        <v>67</v>
      </c>
      <c r="S511">
        <v>750</v>
      </c>
    </row>
    <row r="512" spans="1:34">
      <c r="A512" s="67"/>
      <c r="B512" s="55" t="s">
        <v>1159</v>
      </c>
      <c r="R512" t="s">
        <v>107</v>
      </c>
    </row>
    <row r="513" spans="1:35">
      <c r="A513" s="67"/>
      <c r="B513" s="55" t="s">
        <v>1160</v>
      </c>
      <c r="R513">
        <v>1</v>
      </c>
      <c r="S513">
        <v>1000</v>
      </c>
      <c r="W513">
        <f>3069</f>
        <v>3069</v>
      </c>
    </row>
    <row r="514" spans="1:35">
      <c r="A514" s="67"/>
      <c r="B514" s="55" t="s">
        <v>1161</v>
      </c>
      <c r="R514">
        <v>1</v>
      </c>
      <c r="S514">
        <v>1000</v>
      </c>
      <c r="W514">
        <v>3057</v>
      </c>
    </row>
    <row r="515" spans="1:35">
      <c r="A515" s="67"/>
      <c r="B515" s="55" t="s">
        <v>1162</v>
      </c>
      <c r="R515" s="55" t="s">
        <v>121</v>
      </c>
      <c r="S515" s="55"/>
    </row>
    <row r="516" spans="1:35">
      <c r="A516" s="67"/>
      <c r="B516" s="55" t="s">
        <v>1163</v>
      </c>
      <c r="R516" t="s">
        <v>67</v>
      </c>
      <c r="S516">
        <v>750</v>
      </c>
    </row>
    <row r="517" spans="1:35">
      <c r="A517" s="67"/>
      <c r="B517" s="55" t="s">
        <v>1164</v>
      </c>
      <c r="R517" t="s">
        <v>107</v>
      </c>
    </row>
    <row r="518" spans="1:35">
      <c r="A518" s="67"/>
      <c r="B518" s="55" t="s">
        <v>1165</v>
      </c>
      <c r="R518" t="s">
        <v>121</v>
      </c>
    </row>
    <row r="519" spans="1:35">
      <c r="A519" s="67"/>
      <c r="B519" s="55" t="s">
        <v>1166</v>
      </c>
      <c r="R519" t="s">
        <v>67</v>
      </c>
      <c r="S519">
        <v>750</v>
      </c>
    </row>
    <row r="520" spans="1:35">
      <c r="A520" s="67"/>
      <c r="B520" s="55" t="s">
        <v>1167</v>
      </c>
      <c r="R520" t="s">
        <v>107</v>
      </c>
    </row>
    <row r="521" spans="1:35">
      <c r="A521" s="67"/>
      <c r="B521" s="58" t="s">
        <v>1168</v>
      </c>
      <c r="R521">
        <v>1</v>
      </c>
      <c r="S521">
        <v>500</v>
      </c>
      <c r="W521" t="s">
        <v>1169</v>
      </c>
    </row>
    <row r="522" spans="1:35">
      <c r="A522" s="67"/>
      <c r="B522" s="55" t="s">
        <v>1170</v>
      </c>
      <c r="R522">
        <v>1</v>
      </c>
      <c r="S522">
        <v>500</v>
      </c>
      <c r="W522">
        <v>175</v>
      </c>
      <c r="Z522" t="s">
        <v>1055</v>
      </c>
      <c r="AA522" t="s">
        <v>316</v>
      </c>
      <c r="AB522" s="20" t="s">
        <v>870</v>
      </c>
      <c r="AC522" s="20" t="s">
        <v>316</v>
      </c>
      <c r="AD522" s="20">
        <v>11.01</v>
      </c>
      <c r="AE522" s="20"/>
      <c r="AF522" s="20">
        <v>1.6E-2</v>
      </c>
      <c r="AG522" s="20"/>
      <c r="AH522" s="20" t="s">
        <v>316</v>
      </c>
    </row>
    <row r="523" spans="1:35">
      <c r="A523" s="67"/>
      <c r="B523" s="55" t="s">
        <v>1171</v>
      </c>
      <c r="R523">
        <v>2</v>
      </c>
      <c r="S523">
        <v>750</v>
      </c>
      <c r="W523">
        <v>209</v>
      </c>
      <c r="Z523" t="s">
        <v>1055</v>
      </c>
      <c r="AA523" t="s">
        <v>316</v>
      </c>
      <c r="AB523" s="20" t="s">
        <v>870</v>
      </c>
      <c r="AC523" s="20" t="s">
        <v>316</v>
      </c>
      <c r="AD523" s="20">
        <v>11.01</v>
      </c>
      <c r="AE523" s="20"/>
      <c r="AF523" s="20">
        <v>1.6E-2</v>
      </c>
      <c r="AG523" s="20"/>
      <c r="AH523" s="20" t="s">
        <v>316</v>
      </c>
    </row>
    <row r="524" spans="1:35">
      <c r="A524" s="67"/>
      <c r="B524" s="58" t="s">
        <v>1172</v>
      </c>
      <c r="R524">
        <v>3</v>
      </c>
      <c r="S524">
        <v>250</v>
      </c>
      <c r="V524" t="s">
        <v>1173</v>
      </c>
      <c r="W524">
        <v>109</v>
      </c>
    </row>
    <row r="525" spans="1:35">
      <c r="A525" s="67"/>
      <c r="B525" s="55" t="s">
        <v>1174</v>
      </c>
      <c r="R525">
        <v>3</v>
      </c>
      <c r="S525">
        <v>250</v>
      </c>
      <c r="W525">
        <v>109</v>
      </c>
      <c r="Z525" t="s">
        <v>1055</v>
      </c>
      <c r="AA525" t="s">
        <v>316</v>
      </c>
      <c r="AB525" s="20" t="s">
        <v>870</v>
      </c>
      <c r="AC525" s="20" t="s">
        <v>316</v>
      </c>
      <c r="AD525" s="20">
        <v>11.01</v>
      </c>
      <c r="AE525" s="20"/>
      <c r="AF525" s="20">
        <v>1.6E-2</v>
      </c>
      <c r="AG525" s="20"/>
      <c r="AH525" s="20" t="s">
        <v>316</v>
      </c>
    </row>
    <row r="526" spans="1:35" ht="76.5">
      <c r="A526" s="67"/>
      <c r="B526" s="58" t="s">
        <v>1175</v>
      </c>
      <c r="R526">
        <v>4</v>
      </c>
      <c r="S526">
        <v>1000</v>
      </c>
      <c r="V526" t="s">
        <v>1176</v>
      </c>
      <c r="W526">
        <v>204</v>
      </c>
      <c r="Z526" t="s">
        <v>1055</v>
      </c>
      <c r="AA526" t="s">
        <v>316</v>
      </c>
      <c r="AB526" s="20" t="s">
        <v>870</v>
      </c>
      <c r="AC526" s="20" t="s">
        <v>316</v>
      </c>
      <c r="AD526" s="20">
        <v>11.01</v>
      </c>
      <c r="AE526" s="20"/>
      <c r="AF526" s="20">
        <v>1.6E-2</v>
      </c>
      <c r="AG526" s="20"/>
      <c r="AH526" s="20" t="s">
        <v>316</v>
      </c>
      <c r="AI526" s="59" t="s">
        <v>1177</v>
      </c>
    </row>
    <row r="527" spans="1:35" s="55" customFormat="1">
      <c r="A527" s="71" t="s">
        <v>1178</v>
      </c>
      <c r="B527" s="55" t="s">
        <v>1179</v>
      </c>
      <c r="G527" s="55" t="s">
        <v>1180</v>
      </c>
      <c r="H527" s="55" t="s">
        <v>1181</v>
      </c>
      <c r="I527" s="56">
        <v>0.40486111111111112</v>
      </c>
      <c r="R527" s="55" t="s">
        <v>121</v>
      </c>
    </row>
    <row r="528" spans="1:35">
      <c r="A528" s="72"/>
      <c r="B528" s="55" t="s">
        <v>1182</v>
      </c>
      <c r="R528" t="s">
        <v>67</v>
      </c>
      <c r="S528">
        <v>750</v>
      </c>
    </row>
    <row r="529" spans="1:34">
      <c r="A529" s="72"/>
      <c r="B529" s="55" t="s">
        <v>1183</v>
      </c>
      <c r="R529" t="s">
        <v>107</v>
      </c>
    </row>
    <row r="530" spans="1:34">
      <c r="A530" s="72"/>
      <c r="B530" s="55" t="s">
        <v>1184</v>
      </c>
      <c r="R530" t="s">
        <v>121</v>
      </c>
    </row>
    <row r="531" spans="1:34">
      <c r="A531" s="72"/>
      <c r="B531" s="55" t="s">
        <v>1185</v>
      </c>
      <c r="R531" t="s">
        <v>67</v>
      </c>
      <c r="S531">
        <v>750</v>
      </c>
    </row>
    <row r="532" spans="1:34">
      <c r="A532" s="72"/>
      <c r="B532" s="55" t="s">
        <v>1186</v>
      </c>
      <c r="R532" t="s">
        <v>107</v>
      </c>
    </row>
    <row r="533" spans="1:34">
      <c r="A533" s="72"/>
      <c r="B533" s="55" t="s">
        <v>1187</v>
      </c>
      <c r="O533">
        <v>0.2064</v>
      </c>
      <c r="R533">
        <v>1</v>
      </c>
      <c r="S533">
        <v>500</v>
      </c>
      <c r="W533">
        <f>3603-3419</f>
        <v>184</v>
      </c>
      <c r="Z533" t="s">
        <v>1055</v>
      </c>
      <c r="AA533" t="s">
        <v>316</v>
      </c>
      <c r="AB533" s="20" t="s">
        <v>870</v>
      </c>
      <c r="AC533" s="20" t="s">
        <v>316</v>
      </c>
      <c r="AD533" s="20"/>
      <c r="AE533" s="20">
        <v>10</v>
      </c>
      <c r="AF533" s="20"/>
      <c r="AG533" s="20" t="s">
        <v>1188</v>
      </c>
      <c r="AH533" s="20" t="s">
        <v>316</v>
      </c>
    </row>
    <row r="534" spans="1:34">
      <c r="A534" s="72"/>
      <c r="B534" s="55" t="s">
        <v>1189</v>
      </c>
      <c r="O534">
        <v>0.2064</v>
      </c>
      <c r="R534">
        <v>2</v>
      </c>
      <c r="S534">
        <v>100</v>
      </c>
      <c r="W534">
        <f>3600-3542</f>
        <v>58</v>
      </c>
      <c r="Z534" t="s">
        <v>1055</v>
      </c>
      <c r="AA534" t="s">
        <v>316</v>
      </c>
      <c r="AB534" s="20" t="s">
        <v>870</v>
      </c>
      <c r="AC534" s="20" t="s">
        <v>316</v>
      </c>
      <c r="AD534" s="20"/>
      <c r="AE534" s="20">
        <v>10</v>
      </c>
      <c r="AF534" s="20"/>
      <c r="AG534" s="20" t="s">
        <v>1188</v>
      </c>
      <c r="AH534" s="20" t="s">
        <v>316</v>
      </c>
    </row>
    <row r="535" spans="1:34">
      <c r="A535" s="72"/>
      <c r="B535" s="55" t="s">
        <v>1190</v>
      </c>
      <c r="O535">
        <v>0.2064</v>
      </c>
      <c r="R535">
        <v>3</v>
      </c>
      <c r="S535">
        <v>250</v>
      </c>
      <c r="W535">
        <f>3599-3487</f>
        <v>112</v>
      </c>
      <c r="Z535" t="s">
        <v>1055</v>
      </c>
      <c r="AA535" t="s">
        <v>316</v>
      </c>
      <c r="AB535" s="20" t="s">
        <v>870</v>
      </c>
      <c r="AC535" s="20" t="s">
        <v>316</v>
      </c>
      <c r="AD535" s="20"/>
      <c r="AE535" s="20">
        <v>10</v>
      </c>
      <c r="AF535" s="20"/>
      <c r="AG535" s="20" t="s">
        <v>1188</v>
      </c>
      <c r="AH535" s="20" t="s">
        <v>316</v>
      </c>
    </row>
    <row r="536" spans="1:34">
      <c r="A536" s="72"/>
      <c r="B536" s="55" t="s">
        <v>1191</v>
      </c>
      <c r="O536">
        <v>0.2064</v>
      </c>
      <c r="R536">
        <v>4</v>
      </c>
      <c r="S536">
        <v>750</v>
      </c>
      <c r="W536">
        <f>3598-3385</f>
        <v>213</v>
      </c>
      <c r="Z536" t="s">
        <v>1055</v>
      </c>
      <c r="AA536" t="s">
        <v>316</v>
      </c>
      <c r="AB536" s="20" t="s">
        <v>870</v>
      </c>
      <c r="AC536" s="20" t="s">
        <v>316</v>
      </c>
      <c r="AD536" s="20"/>
      <c r="AE536" s="20">
        <v>10</v>
      </c>
      <c r="AF536" s="20"/>
      <c r="AG536" s="20" t="s">
        <v>1188</v>
      </c>
      <c r="AH536" s="20" t="s">
        <v>316</v>
      </c>
    </row>
    <row r="537" spans="1:34">
      <c r="A537" s="72"/>
      <c r="B537" s="55" t="s">
        <v>1192</v>
      </c>
      <c r="O537">
        <v>0.2064</v>
      </c>
      <c r="R537">
        <v>5</v>
      </c>
      <c r="S537">
        <v>1000</v>
      </c>
      <c r="W537">
        <f>3596-3361</f>
        <v>235</v>
      </c>
      <c r="Z537" t="s">
        <v>1055</v>
      </c>
      <c r="AA537" t="s">
        <v>316</v>
      </c>
      <c r="AB537" s="20" t="s">
        <v>870</v>
      </c>
      <c r="AC537" s="20" t="s">
        <v>316</v>
      </c>
      <c r="AD537" s="20"/>
      <c r="AE537" s="20">
        <v>10</v>
      </c>
      <c r="AF537" s="20"/>
      <c r="AG537" s="20" t="s">
        <v>1188</v>
      </c>
      <c r="AH537" s="20" t="s">
        <v>316</v>
      </c>
    </row>
    <row r="538" spans="1:34">
      <c r="A538" s="72"/>
      <c r="B538" s="55" t="s">
        <v>1193</v>
      </c>
      <c r="O538">
        <v>0.2064</v>
      </c>
      <c r="R538">
        <v>1</v>
      </c>
      <c r="S538">
        <v>250</v>
      </c>
      <c r="W538">
        <f>3588-3469</f>
        <v>119</v>
      </c>
      <c r="Z538" t="s">
        <v>1055</v>
      </c>
      <c r="AA538" t="s">
        <v>316</v>
      </c>
      <c r="AB538" s="20" t="s">
        <v>870</v>
      </c>
      <c r="AC538" s="20" t="s">
        <v>316</v>
      </c>
      <c r="AD538" s="20"/>
      <c r="AE538" s="20">
        <v>10</v>
      </c>
      <c r="AF538" s="20"/>
      <c r="AG538" s="20" t="s">
        <v>1188</v>
      </c>
      <c r="AH538" s="20" t="s">
        <v>316</v>
      </c>
    </row>
    <row r="539" spans="1:34">
      <c r="A539" s="72"/>
      <c r="B539" s="55" t="s">
        <v>1194</v>
      </c>
      <c r="O539">
        <v>0.2064</v>
      </c>
      <c r="R539">
        <v>2</v>
      </c>
      <c r="S539">
        <v>750</v>
      </c>
      <c r="W539">
        <f>3586-3376</f>
        <v>210</v>
      </c>
      <c r="Z539" t="s">
        <v>1055</v>
      </c>
      <c r="AA539" t="s">
        <v>316</v>
      </c>
      <c r="AB539" s="20" t="s">
        <v>870</v>
      </c>
      <c r="AC539" s="20" t="s">
        <v>316</v>
      </c>
      <c r="AD539" s="20"/>
      <c r="AE539" s="20">
        <v>10</v>
      </c>
      <c r="AF539" s="20"/>
      <c r="AG539" s="20" t="s">
        <v>1188</v>
      </c>
      <c r="AH539" s="20" t="s">
        <v>316</v>
      </c>
    </row>
    <row r="540" spans="1:34">
      <c r="A540" s="72"/>
      <c r="B540" s="55" t="s">
        <v>1195</v>
      </c>
      <c r="O540">
        <v>0.2064</v>
      </c>
      <c r="R540">
        <v>3</v>
      </c>
      <c r="S540">
        <v>1000</v>
      </c>
      <c r="W540">
        <f>3586-3350</f>
        <v>236</v>
      </c>
      <c r="Z540" t="s">
        <v>1055</v>
      </c>
      <c r="AA540" t="s">
        <v>316</v>
      </c>
      <c r="AB540" s="20" t="s">
        <v>870</v>
      </c>
      <c r="AC540" s="20" t="s">
        <v>316</v>
      </c>
      <c r="AD540" s="20"/>
      <c r="AE540" s="20">
        <v>10</v>
      </c>
      <c r="AF540" s="20"/>
      <c r="AG540" s="20" t="s">
        <v>1188</v>
      </c>
      <c r="AH540" s="20" t="s">
        <v>316</v>
      </c>
    </row>
    <row r="541" spans="1:34">
      <c r="A541" s="72"/>
      <c r="B541" s="55" t="s">
        <v>1196</v>
      </c>
      <c r="O541">
        <v>0.2064</v>
      </c>
      <c r="R541">
        <v>4</v>
      </c>
      <c r="S541">
        <v>100</v>
      </c>
      <c r="W541">
        <f>3584-3529</f>
        <v>55</v>
      </c>
      <c r="X541" t="s">
        <v>1197</v>
      </c>
      <c r="Z541" t="s">
        <v>1055</v>
      </c>
      <c r="AA541" t="s">
        <v>316</v>
      </c>
      <c r="AB541" s="20" t="s">
        <v>870</v>
      </c>
      <c r="AC541" s="20" t="s">
        <v>316</v>
      </c>
      <c r="AD541" s="20"/>
      <c r="AE541" s="20">
        <v>10</v>
      </c>
      <c r="AF541" s="20"/>
      <c r="AG541" s="20" t="s">
        <v>1188</v>
      </c>
      <c r="AH541" s="20" t="s">
        <v>316</v>
      </c>
    </row>
    <row r="542" spans="1:34">
      <c r="A542" s="72"/>
      <c r="B542" s="55" t="s">
        <v>1198</v>
      </c>
      <c r="O542">
        <v>0.2064</v>
      </c>
      <c r="R542">
        <v>5</v>
      </c>
      <c r="S542">
        <v>500</v>
      </c>
      <c r="W542">
        <f>3584-3426</f>
        <v>158</v>
      </c>
      <c r="Z542" t="s">
        <v>1055</v>
      </c>
      <c r="AA542" t="s">
        <v>316</v>
      </c>
      <c r="AB542" s="20" t="s">
        <v>870</v>
      </c>
      <c r="AC542" s="20" t="s">
        <v>316</v>
      </c>
      <c r="AD542" s="20"/>
      <c r="AE542" s="20">
        <v>10</v>
      </c>
      <c r="AF542" s="20"/>
      <c r="AG542" s="20" t="s">
        <v>1188</v>
      </c>
      <c r="AH542" s="20" t="s">
        <v>316</v>
      </c>
    </row>
    <row r="543" spans="1:34">
      <c r="A543" s="72"/>
      <c r="B543" s="55" t="s">
        <v>1199</v>
      </c>
      <c r="O543">
        <v>0.2064</v>
      </c>
      <c r="S543">
        <v>750</v>
      </c>
      <c r="W543">
        <f>3620-3417</f>
        <v>203</v>
      </c>
      <c r="X543" t="s">
        <v>1109</v>
      </c>
      <c r="Z543" t="s">
        <v>1055</v>
      </c>
      <c r="AA543" t="s">
        <v>316</v>
      </c>
      <c r="AB543" s="20" t="s">
        <v>870</v>
      </c>
      <c r="AC543" s="20" t="s">
        <v>316</v>
      </c>
      <c r="AD543" s="20"/>
      <c r="AE543" s="20">
        <v>10</v>
      </c>
      <c r="AF543" s="20"/>
      <c r="AG543" s="20" t="s">
        <v>1188</v>
      </c>
      <c r="AH543" s="20" t="s">
        <v>316</v>
      </c>
    </row>
    <row r="544" spans="1:34">
      <c r="A544" s="72"/>
      <c r="B544" s="55" t="s">
        <v>1200</v>
      </c>
      <c r="R544" t="s">
        <v>121</v>
      </c>
    </row>
    <row r="545" spans="1:34">
      <c r="A545" s="72"/>
      <c r="B545" s="55" t="s">
        <v>1201</v>
      </c>
      <c r="R545" t="s">
        <v>67</v>
      </c>
      <c r="S545">
        <v>750</v>
      </c>
    </row>
    <row r="546" spans="1:34">
      <c r="A546" s="72"/>
      <c r="B546" s="55" t="s">
        <v>1202</v>
      </c>
      <c r="R546" t="s">
        <v>107</v>
      </c>
    </row>
    <row r="547" spans="1:34">
      <c r="A547" s="72"/>
      <c r="B547" s="55" t="s">
        <v>1203</v>
      </c>
      <c r="O547">
        <v>0.14990000000000001</v>
      </c>
      <c r="S547" t="s">
        <v>1204</v>
      </c>
      <c r="X547" t="s">
        <v>1205</v>
      </c>
      <c r="Z547" t="s">
        <v>1055</v>
      </c>
      <c r="AA547" t="s">
        <v>316</v>
      </c>
      <c r="AB547" s="20" t="s">
        <v>870</v>
      </c>
      <c r="AC547" s="20" t="s">
        <v>316</v>
      </c>
      <c r="AD547" s="20"/>
      <c r="AE547" s="20">
        <v>10</v>
      </c>
      <c r="AF547" s="20"/>
      <c r="AG547" s="20" t="s">
        <v>1188</v>
      </c>
      <c r="AH547" s="20" t="s">
        <v>316</v>
      </c>
    </row>
    <row r="548" spans="1:34">
      <c r="A548" s="72"/>
      <c r="B548" s="55" t="s">
        <v>1206</v>
      </c>
      <c r="R548" s="55" t="s">
        <v>121</v>
      </c>
      <c r="S548" s="55"/>
    </row>
    <row r="549" spans="1:34">
      <c r="A549" s="72"/>
      <c r="B549" s="55" t="s">
        <v>1207</v>
      </c>
      <c r="R549" t="s">
        <v>67</v>
      </c>
      <c r="S549">
        <v>750</v>
      </c>
    </row>
    <row r="550" spans="1:34">
      <c r="A550" s="72"/>
      <c r="B550" s="55" t="s">
        <v>1208</v>
      </c>
      <c r="R550" t="s">
        <v>107</v>
      </c>
    </row>
    <row r="551" spans="1:34">
      <c r="A551" s="72"/>
      <c r="B551" s="55" t="s">
        <v>1209</v>
      </c>
      <c r="R551" t="s">
        <v>121</v>
      </c>
    </row>
    <row r="552" spans="1:34">
      <c r="A552" s="72"/>
      <c r="B552" s="55" t="s">
        <v>1210</v>
      </c>
      <c r="R552" t="s">
        <v>67</v>
      </c>
      <c r="S552">
        <v>750</v>
      </c>
    </row>
    <row r="553" spans="1:34">
      <c r="A553" s="72"/>
      <c r="B553" s="55" t="s">
        <v>1211</v>
      </c>
      <c r="R553" t="s">
        <v>107</v>
      </c>
    </row>
    <row r="554" spans="1:34">
      <c r="A554" s="72"/>
      <c r="B554" s="55" t="s">
        <v>1212</v>
      </c>
      <c r="O554">
        <v>0.2064</v>
      </c>
      <c r="R554">
        <v>1</v>
      </c>
      <c r="S554">
        <v>500</v>
      </c>
      <c r="W554">
        <f>3601-3404</f>
        <v>197</v>
      </c>
      <c r="Z554" t="s">
        <v>1055</v>
      </c>
      <c r="AA554" t="s">
        <v>316</v>
      </c>
      <c r="AB554" s="20" t="s">
        <v>870</v>
      </c>
      <c r="AC554" s="20" t="s">
        <v>316</v>
      </c>
      <c r="AD554" s="20"/>
      <c r="AE554" s="20">
        <v>10</v>
      </c>
      <c r="AF554" s="20"/>
      <c r="AG554" s="20" t="s">
        <v>1188</v>
      </c>
      <c r="AH554" s="20" t="s">
        <v>316</v>
      </c>
    </row>
    <row r="555" spans="1:34">
      <c r="A555" s="72"/>
      <c r="B555" s="55" t="s">
        <v>1213</v>
      </c>
      <c r="O555">
        <v>0.2064</v>
      </c>
      <c r="R555">
        <v>2</v>
      </c>
      <c r="S555">
        <v>1000</v>
      </c>
      <c r="W555">
        <f>3601-3344</f>
        <v>257</v>
      </c>
      <c r="Z555" s="57" t="s">
        <v>1055</v>
      </c>
      <c r="AA555" s="57" t="s">
        <v>316</v>
      </c>
      <c r="AB555" s="20" t="s">
        <v>870</v>
      </c>
      <c r="AC555" s="20" t="s">
        <v>316</v>
      </c>
      <c r="AD555" s="57">
        <v>11.01</v>
      </c>
      <c r="AE555" s="57"/>
      <c r="AF555" s="57">
        <v>0.16</v>
      </c>
      <c r="AG555" s="57"/>
      <c r="AH555" s="20" t="s">
        <v>316</v>
      </c>
    </row>
    <row r="556" spans="1:34">
      <c r="A556" s="72"/>
      <c r="B556" s="55" t="s">
        <v>1214</v>
      </c>
      <c r="O556">
        <v>0.2064</v>
      </c>
      <c r="R556">
        <v>3</v>
      </c>
      <c r="S556">
        <v>250</v>
      </c>
      <c r="W556">
        <f>3599-3470</f>
        <v>129</v>
      </c>
      <c r="Z556" t="s">
        <v>1055</v>
      </c>
      <c r="AA556" t="s">
        <v>316</v>
      </c>
      <c r="AB556" s="20" t="s">
        <v>870</v>
      </c>
      <c r="AC556" s="20" t="s">
        <v>316</v>
      </c>
      <c r="AD556" s="20"/>
      <c r="AE556" s="20">
        <v>10</v>
      </c>
      <c r="AF556" s="20"/>
      <c r="AG556" s="20" t="s">
        <v>1188</v>
      </c>
      <c r="AH556" s="20" t="s">
        <v>316</v>
      </c>
    </row>
    <row r="557" spans="1:34">
      <c r="A557" s="72"/>
      <c r="B557" s="55" t="s">
        <v>1215</v>
      </c>
      <c r="O557">
        <v>0.2064</v>
      </c>
      <c r="R557">
        <v>4</v>
      </c>
      <c r="S557">
        <v>750</v>
      </c>
      <c r="W557">
        <f>3600-3378</f>
        <v>222</v>
      </c>
      <c r="Z557" t="s">
        <v>1055</v>
      </c>
      <c r="AA557" t="s">
        <v>316</v>
      </c>
      <c r="AB557" s="20" t="s">
        <v>870</v>
      </c>
      <c r="AC557" s="20" t="s">
        <v>316</v>
      </c>
      <c r="AD557" s="20"/>
      <c r="AE557" s="20">
        <v>10</v>
      </c>
      <c r="AF557" s="20"/>
      <c r="AG557" s="20" t="s">
        <v>1188</v>
      </c>
      <c r="AH557" s="20" t="s">
        <v>316</v>
      </c>
    </row>
    <row r="558" spans="1:34">
      <c r="A558" s="72"/>
      <c r="B558" s="55" t="s">
        <v>1216</v>
      </c>
      <c r="O558">
        <v>0.2064</v>
      </c>
      <c r="R558">
        <v>5</v>
      </c>
      <c r="S558">
        <v>100</v>
      </c>
      <c r="W558">
        <f>3599-3549</f>
        <v>50</v>
      </c>
      <c r="Z558" t="s">
        <v>1055</v>
      </c>
      <c r="AA558" t="s">
        <v>316</v>
      </c>
      <c r="AB558" s="20" t="s">
        <v>870</v>
      </c>
      <c r="AC558" s="20" t="s">
        <v>316</v>
      </c>
      <c r="AD558" s="20"/>
      <c r="AE558" s="20">
        <v>10</v>
      </c>
      <c r="AF558" s="20"/>
      <c r="AG558" s="20" t="s">
        <v>1188</v>
      </c>
      <c r="AH558" s="20" t="s">
        <v>316</v>
      </c>
    </row>
    <row r="559" spans="1:34">
      <c r="A559" s="72"/>
      <c r="B559" s="55" t="s">
        <v>1217</v>
      </c>
      <c r="O559">
        <v>0.2064</v>
      </c>
      <c r="R559">
        <v>1</v>
      </c>
      <c r="S559">
        <v>100</v>
      </c>
      <c r="W559">
        <f>3606-3536</f>
        <v>70</v>
      </c>
      <c r="Z559" t="s">
        <v>1055</v>
      </c>
      <c r="AA559" t="s">
        <v>316</v>
      </c>
      <c r="AB559" s="20" t="s">
        <v>870</v>
      </c>
      <c r="AC559" s="20" t="s">
        <v>316</v>
      </c>
      <c r="AD559" s="20"/>
      <c r="AE559" s="20">
        <v>10</v>
      </c>
      <c r="AF559" s="20"/>
      <c r="AG559" s="20" t="s">
        <v>1188</v>
      </c>
      <c r="AH559" s="20" t="s">
        <v>316</v>
      </c>
    </row>
    <row r="560" spans="1:34">
      <c r="A560" s="72"/>
      <c r="B560" s="55" t="s">
        <v>1218</v>
      </c>
      <c r="O560">
        <v>0.2064</v>
      </c>
      <c r="R560">
        <v>2</v>
      </c>
      <c r="S560">
        <v>750</v>
      </c>
      <c r="W560">
        <f>3606-3385</f>
        <v>221</v>
      </c>
      <c r="Z560" s="57" t="s">
        <v>1055</v>
      </c>
      <c r="AA560" s="57" t="s">
        <v>316</v>
      </c>
      <c r="AB560" s="20" t="s">
        <v>870</v>
      </c>
      <c r="AC560" s="20" t="s">
        <v>316</v>
      </c>
      <c r="AD560" s="57">
        <v>11.01</v>
      </c>
      <c r="AE560" s="57"/>
      <c r="AF560" s="57">
        <v>0.16</v>
      </c>
      <c r="AG560" s="57"/>
      <c r="AH560" s="20" t="s">
        <v>316</v>
      </c>
    </row>
    <row r="561" spans="1:45">
      <c r="A561" s="72"/>
      <c r="B561" s="55" t="s">
        <v>1219</v>
      </c>
      <c r="O561">
        <v>0.2064</v>
      </c>
      <c r="R561">
        <v>3</v>
      </c>
      <c r="S561">
        <v>250</v>
      </c>
      <c r="W561">
        <f>3605-3480</f>
        <v>125</v>
      </c>
      <c r="Z561" s="57" t="s">
        <v>1055</v>
      </c>
      <c r="AA561" s="57" t="s">
        <v>316</v>
      </c>
      <c r="AB561" s="20" t="s">
        <v>870</v>
      </c>
      <c r="AC561" s="20" t="s">
        <v>316</v>
      </c>
      <c r="AD561" s="57">
        <v>11.01</v>
      </c>
      <c r="AE561" s="57"/>
      <c r="AF561" s="57">
        <v>0.16</v>
      </c>
      <c r="AG561" s="57"/>
      <c r="AH561" s="20" t="s">
        <v>316</v>
      </c>
    </row>
    <row r="562" spans="1:45">
      <c r="A562" s="72"/>
      <c r="B562" s="55" t="s">
        <v>1220</v>
      </c>
      <c r="O562">
        <v>0.2064</v>
      </c>
      <c r="R562">
        <v>4</v>
      </c>
      <c r="S562">
        <v>500</v>
      </c>
      <c r="W562">
        <f>3605-3421</f>
        <v>184</v>
      </c>
      <c r="Z562" t="s">
        <v>1055</v>
      </c>
      <c r="AA562" t="s">
        <v>316</v>
      </c>
      <c r="AB562" s="20" t="s">
        <v>870</v>
      </c>
      <c r="AC562" s="20" t="s">
        <v>316</v>
      </c>
      <c r="AD562" s="20"/>
      <c r="AE562" s="20">
        <v>10</v>
      </c>
      <c r="AF562" s="20"/>
      <c r="AG562" s="20" t="s">
        <v>1188</v>
      </c>
      <c r="AH562" s="20" t="s">
        <v>316</v>
      </c>
    </row>
    <row r="563" spans="1:45">
      <c r="A563" s="72"/>
      <c r="B563" s="55" t="s">
        <v>1221</v>
      </c>
      <c r="O563">
        <v>0.2064</v>
      </c>
      <c r="R563">
        <v>5</v>
      </c>
      <c r="S563">
        <v>1000</v>
      </c>
      <c r="W563">
        <f>3604-3352</f>
        <v>252</v>
      </c>
      <c r="Z563" t="s">
        <v>1055</v>
      </c>
      <c r="AA563" t="s">
        <v>316</v>
      </c>
      <c r="AB563" s="20" t="s">
        <v>870</v>
      </c>
      <c r="AC563" s="20" t="s">
        <v>316</v>
      </c>
      <c r="AD563" s="20"/>
      <c r="AE563" s="20">
        <v>10</v>
      </c>
      <c r="AF563" s="20"/>
      <c r="AG563" s="20" t="s">
        <v>1188</v>
      </c>
      <c r="AH563" s="20" t="s">
        <v>316</v>
      </c>
    </row>
    <row r="564" spans="1:45">
      <c r="A564" s="72"/>
      <c r="B564" s="58" t="s">
        <v>1222</v>
      </c>
      <c r="K564" t="s">
        <v>1223</v>
      </c>
      <c r="R564" t="s">
        <v>847</v>
      </c>
      <c r="S564">
        <v>1200</v>
      </c>
      <c r="AQ564">
        <v>30</v>
      </c>
      <c r="AR564">
        <v>90</v>
      </c>
      <c r="AS564">
        <v>30</v>
      </c>
    </row>
    <row r="565" spans="1:45" s="55" customFormat="1">
      <c r="A565" s="67" t="s">
        <v>1224</v>
      </c>
      <c r="B565" s="55" t="s">
        <v>1225</v>
      </c>
      <c r="G565" s="55" t="s">
        <v>1226</v>
      </c>
      <c r="H565" s="55" t="s">
        <v>1227</v>
      </c>
      <c r="I565" s="56">
        <v>0.3756944444444445</v>
      </c>
      <c r="R565" s="55" t="s">
        <v>121</v>
      </c>
      <c r="U565" s="55" t="s">
        <v>316</v>
      </c>
      <c r="W565" s="55">
        <f>5218-4908</f>
        <v>310</v>
      </c>
    </row>
    <row r="566" spans="1:45">
      <c r="A566" s="67"/>
      <c r="B566" s="55" t="s">
        <v>1228</v>
      </c>
      <c r="R566" t="s">
        <v>67</v>
      </c>
      <c r="S566">
        <v>750</v>
      </c>
      <c r="U566" t="s">
        <v>316</v>
      </c>
    </row>
    <row r="567" spans="1:45">
      <c r="A567" s="67"/>
      <c r="B567" s="55" t="s">
        <v>1229</v>
      </c>
      <c r="R567" t="s">
        <v>107</v>
      </c>
    </row>
    <row r="568" spans="1:45">
      <c r="A568" s="67"/>
      <c r="B568" s="55" t="s">
        <v>1230</v>
      </c>
      <c r="O568">
        <v>0.2064</v>
      </c>
      <c r="R568">
        <v>1</v>
      </c>
      <c r="S568">
        <v>100</v>
      </c>
      <c r="W568">
        <f>5251-5149</f>
        <v>102</v>
      </c>
      <c r="Z568" t="s">
        <v>1055</v>
      </c>
      <c r="AA568" t="s">
        <v>316</v>
      </c>
      <c r="AB568" s="20" t="s">
        <v>870</v>
      </c>
      <c r="AC568" s="20" t="s">
        <v>316</v>
      </c>
      <c r="AD568" s="20"/>
      <c r="AE568" s="20">
        <v>10</v>
      </c>
      <c r="AF568" s="20"/>
      <c r="AG568" s="20" t="s">
        <v>1188</v>
      </c>
      <c r="AH568" s="20" t="s">
        <v>316</v>
      </c>
    </row>
    <row r="569" spans="1:45">
      <c r="A569" s="67"/>
      <c r="B569" s="55" t="s">
        <v>1231</v>
      </c>
      <c r="O569">
        <v>0.2064</v>
      </c>
      <c r="R569">
        <v>2</v>
      </c>
      <c r="S569">
        <v>250</v>
      </c>
      <c r="W569">
        <f>5237-5076</f>
        <v>161</v>
      </c>
      <c r="Z569" t="s">
        <v>1055</v>
      </c>
      <c r="AA569" t="s">
        <v>316</v>
      </c>
      <c r="AB569" s="20" t="s">
        <v>870</v>
      </c>
      <c r="AC569" s="20" t="s">
        <v>316</v>
      </c>
      <c r="AD569" s="20"/>
      <c r="AE569" s="20">
        <v>10</v>
      </c>
      <c r="AF569" s="20"/>
      <c r="AG569" s="20" t="s">
        <v>1188</v>
      </c>
      <c r="AH569" s="20" t="s">
        <v>316</v>
      </c>
    </row>
    <row r="570" spans="1:45">
      <c r="A570" s="67"/>
      <c r="B570" s="55" t="s">
        <v>1232</v>
      </c>
      <c r="O570">
        <v>0.2064</v>
      </c>
      <c r="R570">
        <v>3</v>
      </c>
      <c r="S570">
        <v>750</v>
      </c>
      <c r="W570">
        <f>5231-4969</f>
        <v>262</v>
      </c>
      <c r="Z570" t="s">
        <v>1055</v>
      </c>
      <c r="AA570" t="s">
        <v>316</v>
      </c>
      <c r="AB570" s="20" t="s">
        <v>870</v>
      </c>
      <c r="AC570" s="20" t="s">
        <v>316</v>
      </c>
      <c r="AD570" s="20"/>
      <c r="AE570" s="20">
        <v>10</v>
      </c>
      <c r="AF570" s="20"/>
      <c r="AG570" s="20" t="s">
        <v>1188</v>
      </c>
      <c r="AH570" s="20" t="s">
        <v>316</v>
      </c>
    </row>
    <row r="571" spans="1:45">
      <c r="A571" s="67"/>
      <c r="B571" s="55" t="s">
        <v>1233</v>
      </c>
      <c r="O571">
        <v>0.2064</v>
      </c>
      <c r="R571">
        <v>4</v>
      </c>
      <c r="S571">
        <v>500</v>
      </c>
      <c r="W571">
        <f>5232-5021</f>
        <v>211</v>
      </c>
      <c r="Z571" s="57" t="s">
        <v>1055</v>
      </c>
      <c r="AA571" s="57" t="s">
        <v>316</v>
      </c>
      <c r="AB571" s="20" t="s">
        <v>870</v>
      </c>
      <c r="AC571" s="20" t="s">
        <v>316</v>
      </c>
      <c r="AD571" s="57">
        <v>11.01</v>
      </c>
      <c r="AE571" s="57"/>
      <c r="AF571" s="57">
        <v>0.16</v>
      </c>
      <c r="AG571" s="57"/>
      <c r="AH571" s="20" t="s">
        <v>316</v>
      </c>
    </row>
    <row r="572" spans="1:45">
      <c r="A572" s="67"/>
      <c r="B572" s="58" t="s">
        <v>1234</v>
      </c>
      <c r="R572">
        <v>5</v>
      </c>
      <c r="S572">
        <v>1000</v>
      </c>
      <c r="W572" t="s">
        <v>1235</v>
      </c>
      <c r="Z572" t="s">
        <v>1055</v>
      </c>
      <c r="AA572" t="s">
        <v>316</v>
      </c>
      <c r="AB572" s="20" t="s">
        <v>870</v>
      </c>
      <c r="AC572" s="20" t="s">
        <v>316</v>
      </c>
      <c r="AD572" s="20"/>
      <c r="AE572" s="20">
        <v>10</v>
      </c>
      <c r="AF572" s="20"/>
      <c r="AG572" s="20" t="s">
        <v>1188</v>
      </c>
      <c r="AH572" s="20" t="s">
        <v>316</v>
      </c>
    </row>
    <row r="573" spans="1:45">
      <c r="A573" s="67"/>
      <c r="B573" s="55" t="s">
        <v>1236</v>
      </c>
      <c r="O573">
        <v>0.2064</v>
      </c>
      <c r="R573">
        <v>5</v>
      </c>
      <c r="S573">
        <v>1000</v>
      </c>
      <c r="W573">
        <f>5230-4906</f>
        <v>324</v>
      </c>
      <c r="Z573" t="s">
        <v>1055</v>
      </c>
      <c r="AA573" t="s">
        <v>316</v>
      </c>
      <c r="AB573" s="20" t="s">
        <v>870</v>
      </c>
      <c r="AC573" s="20" t="s">
        <v>316</v>
      </c>
      <c r="AD573" s="20"/>
      <c r="AE573" s="20">
        <v>10</v>
      </c>
      <c r="AF573" s="20"/>
      <c r="AG573" s="20" t="s">
        <v>1188</v>
      </c>
      <c r="AH573" s="20" t="s">
        <v>316</v>
      </c>
    </row>
    <row r="574" spans="1:45">
      <c r="A574" s="67"/>
      <c r="B574" s="55" t="s">
        <v>1237</v>
      </c>
      <c r="O574">
        <v>0.14990000000000001</v>
      </c>
      <c r="R574" t="s">
        <v>847</v>
      </c>
      <c r="S574">
        <v>1200</v>
      </c>
      <c r="Z574" t="s">
        <v>1055</v>
      </c>
      <c r="AA574" t="s">
        <v>316</v>
      </c>
      <c r="AB574" s="20" t="s">
        <v>870</v>
      </c>
      <c r="AC574" s="20" t="s">
        <v>316</v>
      </c>
      <c r="AD574" s="20"/>
      <c r="AE574" s="20">
        <v>10</v>
      </c>
      <c r="AF574" s="20"/>
      <c r="AG574" s="20" t="s">
        <v>1188</v>
      </c>
      <c r="AH574" s="20" t="s">
        <v>316</v>
      </c>
    </row>
    <row r="575" spans="1:45">
      <c r="A575" s="67"/>
      <c r="B575" s="58" t="s">
        <v>1238</v>
      </c>
      <c r="D575" t="s">
        <v>1239</v>
      </c>
      <c r="R575" s="55" t="s">
        <v>121</v>
      </c>
      <c r="S575" s="55"/>
    </row>
    <row r="576" spans="1:45">
      <c r="A576" s="67"/>
      <c r="B576" s="58" t="s">
        <v>1240</v>
      </c>
      <c r="D576" t="s">
        <v>1241</v>
      </c>
      <c r="R576" t="s">
        <v>67</v>
      </c>
      <c r="S576">
        <v>750</v>
      </c>
    </row>
    <row r="577" spans="1:34">
      <c r="A577" s="67"/>
      <c r="B577" s="55" t="s">
        <v>1242</v>
      </c>
      <c r="R577" s="55" t="s">
        <v>121</v>
      </c>
      <c r="S577" s="55"/>
    </row>
    <row r="578" spans="1:34">
      <c r="A578" s="67"/>
      <c r="B578" s="55" t="s">
        <v>1243</v>
      </c>
      <c r="R578" t="s">
        <v>67</v>
      </c>
      <c r="S578">
        <v>750</v>
      </c>
    </row>
    <row r="579" spans="1:34">
      <c r="A579" s="67"/>
      <c r="B579" s="62" t="s">
        <v>1244</v>
      </c>
      <c r="K579" t="s">
        <v>1245</v>
      </c>
      <c r="R579" s="55" t="s">
        <v>121</v>
      </c>
      <c r="S579" s="55"/>
      <c r="U579" t="s">
        <v>316</v>
      </c>
    </row>
    <row r="580" spans="1:34">
      <c r="A580" s="67"/>
      <c r="B580" s="62" t="s">
        <v>1246</v>
      </c>
      <c r="R580" t="s">
        <v>67</v>
      </c>
      <c r="S580">
        <v>750</v>
      </c>
      <c r="U580" t="s">
        <v>316</v>
      </c>
    </row>
    <row r="581" spans="1:34">
      <c r="A581" s="67"/>
      <c r="B581" s="62" t="s">
        <v>1247</v>
      </c>
      <c r="R581" t="s">
        <v>107</v>
      </c>
    </row>
    <row r="582" spans="1:34" ht="19.5" customHeight="1">
      <c r="A582" s="67"/>
      <c r="B582" s="62" t="s">
        <v>1248</v>
      </c>
      <c r="R582">
        <v>1</v>
      </c>
      <c r="S582">
        <v>1000</v>
      </c>
      <c r="W582">
        <f>5169-4944</f>
        <v>225</v>
      </c>
      <c r="Y582" s="49" t="s">
        <v>1249</v>
      </c>
    </row>
    <row r="583" spans="1:34">
      <c r="A583" s="67"/>
      <c r="B583" s="62" t="s">
        <v>1250</v>
      </c>
      <c r="R583">
        <v>1</v>
      </c>
      <c r="S583">
        <v>250</v>
      </c>
      <c r="W583">
        <f>5204-5084</f>
        <v>120</v>
      </c>
      <c r="Y583" t="s">
        <v>1109</v>
      </c>
    </row>
    <row r="584" spans="1:34">
      <c r="A584" s="67"/>
      <c r="B584" s="62" t="s">
        <v>1251</v>
      </c>
      <c r="R584">
        <v>2</v>
      </c>
      <c r="S584">
        <v>500</v>
      </c>
      <c r="W584">
        <f>5203-5042</f>
        <v>161</v>
      </c>
    </row>
    <row r="585" spans="1:34">
      <c r="A585" s="67"/>
      <c r="B585" s="62" t="s">
        <v>1252</v>
      </c>
      <c r="R585">
        <v>3</v>
      </c>
      <c r="S585">
        <v>750</v>
      </c>
      <c r="W585">
        <f>5203-5007</f>
        <v>196</v>
      </c>
    </row>
    <row r="586" spans="1:34">
      <c r="A586" s="67"/>
      <c r="B586" s="62" t="s">
        <v>1253</v>
      </c>
      <c r="R586">
        <v>4</v>
      </c>
      <c r="S586">
        <v>750</v>
      </c>
      <c r="V586" t="s">
        <v>1254</v>
      </c>
      <c r="W586">
        <f>5180-4979</f>
        <v>201</v>
      </c>
      <c r="Y586" t="s">
        <v>1255</v>
      </c>
    </row>
    <row r="587" spans="1:34">
      <c r="A587" s="67"/>
      <c r="B587" s="55" t="s">
        <v>1256</v>
      </c>
      <c r="R587" s="55" t="s">
        <v>121</v>
      </c>
      <c r="S587" s="55"/>
    </row>
    <row r="588" spans="1:34">
      <c r="A588" s="67"/>
      <c r="B588" s="55" t="s">
        <v>1257</v>
      </c>
      <c r="R588" t="s">
        <v>67</v>
      </c>
      <c r="S588">
        <v>750</v>
      </c>
    </row>
    <row r="589" spans="1:34">
      <c r="A589" s="67"/>
      <c r="B589" s="55" t="s">
        <v>1258</v>
      </c>
      <c r="R589" t="s">
        <v>107</v>
      </c>
    </row>
    <row r="590" spans="1:34">
      <c r="A590" s="67"/>
      <c r="B590" s="55" t="s">
        <v>1259</v>
      </c>
      <c r="O590">
        <v>0.2064</v>
      </c>
      <c r="R590">
        <v>1</v>
      </c>
      <c r="S590">
        <v>750</v>
      </c>
      <c r="W590">
        <f>5146-4939</f>
        <v>207</v>
      </c>
      <c r="Z590" s="57" t="s">
        <v>1055</v>
      </c>
      <c r="AA590" s="57" t="s">
        <v>316</v>
      </c>
      <c r="AB590" s="20" t="s">
        <v>870</v>
      </c>
      <c r="AC590" s="20" t="s">
        <v>316</v>
      </c>
      <c r="AD590" s="57">
        <v>11.01</v>
      </c>
      <c r="AE590" s="57"/>
      <c r="AF590" s="57">
        <v>0.16</v>
      </c>
      <c r="AG590" s="57"/>
      <c r="AH590" s="20" t="s">
        <v>316</v>
      </c>
    </row>
    <row r="591" spans="1:34">
      <c r="A591" s="67"/>
      <c r="B591" s="55" t="s">
        <v>1260</v>
      </c>
      <c r="O591">
        <v>0.2064</v>
      </c>
      <c r="R591">
        <v>2</v>
      </c>
      <c r="S591">
        <v>500</v>
      </c>
      <c r="W591">
        <f>5143-4977</f>
        <v>166</v>
      </c>
      <c r="Z591" s="57" t="s">
        <v>1055</v>
      </c>
      <c r="AA591" s="57" t="s">
        <v>316</v>
      </c>
      <c r="AB591" s="20" t="s">
        <v>870</v>
      </c>
      <c r="AC591" s="20" t="s">
        <v>316</v>
      </c>
      <c r="AD591" s="57">
        <v>11.01</v>
      </c>
      <c r="AE591" s="57"/>
      <c r="AF591" s="57">
        <v>0.16</v>
      </c>
      <c r="AG591" s="57"/>
      <c r="AH591" s="20" t="s">
        <v>316</v>
      </c>
    </row>
    <row r="592" spans="1:34">
      <c r="A592" s="67"/>
      <c r="B592" s="55" t="s">
        <v>1261</v>
      </c>
      <c r="O592" s="57">
        <v>0.26050000000000001</v>
      </c>
      <c r="R592">
        <v>3</v>
      </c>
      <c r="S592">
        <v>1000</v>
      </c>
      <c r="W592">
        <f>5144-4926</f>
        <v>218</v>
      </c>
      <c r="Z592" s="57" t="s">
        <v>1055</v>
      </c>
      <c r="AA592" s="57" t="s">
        <v>316</v>
      </c>
      <c r="AB592" s="20" t="s">
        <v>870</v>
      </c>
      <c r="AC592" s="20" t="s">
        <v>316</v>
      </c>
      <c r="AD592" s="57">
        <v>11.01</v>
      </c>
      <c r="AE592" s="57"/>
      <c r="AF592" s="57">
        <v>0.16</v>
      </c>
      <c r="AG592" s="57"/>
      <c r="AH592" s="20" t="s">
        <v>316</v>
      </c>
    </row>
    <row r="593" spans="1:45">
      <c r="A593" s="67"/>
      <c r="B593" s="55" t="s">
        <v>1262</v>
      </c>
      <c r="O593" s="57">
        <v>0.26050000000000001</v>
      </c>
      <c r="R593">
        <v>4</v>
      </c>
      <c r="S593">
        <v>250</v>
      </c>
      <c r="W593">
        <f>5143-5036</f>
        <v>107</v>
      </c>
      <c r="Z593" s="57" t="s">
        <v>1055</v>
      </c>
      <c r="AA593" s="57" t="s">
        <v>316</v>
      </c>
      <c r="AB593" s="20" t="s">
        <v>870</v>
      </c>
      <c r="AC593" s="20" t="s">
        <v>316</v>
      </c>
      <c r="AD593" s="57">
        <v>11.01</v>
      </c>
      <c r="AE593" s="57"/>
      <c r="AF593" s="57">
        <v>0.16</v>
      </c>
      <c r="AG593" s="57"/>
      <c r="AH593" s="20" t="s">
        <v>316</v>
      </c>
    </row>
    <row r="594" spans="1:45" s="20" customFormat="1">
      <c r="A594" s="67"/>
      <c r="B594" s="80" t="s">
        <v>1263</v>
      </c>
      <c r="D594" s="20" t="s">
        <v>1264</v>
      </c>
      <c r="E594" s="20" t="s">
        <v>1265</v>
      </c>
      <c r="O594" s="20">
        <v>0.26050000000000001</v>
      </c>
      <c r="R594" s="20">
        <v>5</v>
      </c>
      <c r="S594" s="20">
        <v>100</v>
      </c>
      <c r="W594" s="20">
        <f>5142-5093</f>
        <v>49</v>
      </c>
    </row>
    <row r="595" spans="1:45" s="57" customFormat="1">
      <c r="A595" s="63"/>
      <c r="B595" s="57" t="s">
        <v>1266</v>
      </c>
      <c r="O595" s="57">
        <v>0.14990000000000001</v>
      </c>
      <c r="Z595" s="57" t="s">
        <v>1055</v>
      </c>
      <c r="AA595" s="57" t="s">
        <v>316</v>
      </c>
      <c r="AB595" s="20" t="s">
        <v>870</v>
      </c>
      <c r="AC595" s="20" t="s">
        <v>316</v>
      </c>
      <c r="AD595" s="57">
        <v>11.01</v>
      </c>
      <c r="AF595" s="57">
        <v>0.16</v>
      </c>
      <c r="AH595" s="20" t="s">
        <v>316</v>
      </c>
    </row>
    <row r="596" spans="1:45">
      <c r="A596" s="71" t="s">
        <v>1267</v>
      </c>
      <c r="B596" t="s">
        <v>1268</v>
      </c>
      <c r="G596" t="s">
        <v>1180</v>
      </c>
      <c r="H596" t="s">
        <v>1269</v>
      </c>
      <c r="I596" s="7">
        <v>0.39583333333333331</v>
      </c>
      <c r="R596" t="s">
        <v>121</v>
      </c>
    </row>
    <row r="597" spans="1:45">
      <c r="A597" s="72"/>
      <c r="B597" s="55" t="s">
        <v>1270</v>
      </c>
      <c r="R597" t="s">
        <v>67</v>
      </c>
      <c r="S597">
        <v>750</v>
      </c>
    </row>
    <row r="598" spans="1:45">
      <c r="A598" s="72"/>
      <c r="B598" s="55" t="s">
        <v>1271</v>
      </c>
      <c r="R598" t="s">
        <v>107</v>
      </c>
    </row>
    <row r="599" spans="1:45" ht="14.25" customHeight="1">
      <c r="A599" s="72"/>
      <c r="B599" s="62" t="s">
        <v>1272</v>
      </c>
      <c r="D599" t="s">
        <v>1273</v>
      </c>
      <c r="O599">
        <v>0.2064</v>
      </c>
      <c r="R599" s="60">
        <v>1</v>
      </c>
      <c r="S599" s="60">
        <v>750</v>
      </c>
      <c r="T599" t="s">
        <v>1274</v>
      </c>
      <c r="W599">
        <f>4525-4264</f>
        <v>261</v>
      </c>
    </row>
    <row r="600" spans="1:45" ht="14.25" customHeight="1">
      <c r="A600" s="72"/>
      <c r="B600" s="55" t="s">
        <v>1275</v>
      </c>
      <c r="O600">
        <v>0.2064</v>
      </c>
      <c r="R600" s="60">
        <v>2</v>
      </c>
      <c r="S600" s="60">
        <v>100</v>
      </c>
      <c r="W600">
        <f>4523-4443</f>
        <v>80</v>
      </c>
      <c r="Z600" t="s">
        <v>1055</v>
      </c>
      <c r="AA600" t="s">
        <v>316</v>
      </c>
      <c r="AB600" s="20" t="s">
        <v>870</v>
      </c>
      <c r="AC600" s="20" t="s">
        <v>316</v>
      </c>
      <c r="AD600" s="20"/>
      <c r="AE600" s="20">
        <v>10</v>
      </c>
      <c r="AF600" s="20"/>
      <c r="AG600" s="20" t="s">
        <v>1188</v>
      </c>
      <c r="AH600" s="20" t="s">
        <v>316</v>
      </c>
    </row>
    <row r="601" spans="1:45" ht="14.25" customHeight="1">
      <c r="A601" s="72"/>
      <c r="B601" s="55" t="s">
        <v>1276</v>
      </c>
      <c r="O601">
        <v>0.2064</v>
      </c>
      <c r="R601" s="60">
        <v>3</v>
      </c>
      <c r="S601" s="60">
        <v>1000</v>
      </c>
      <c r="T601" t="s">
        <v>1274</v>
      </c>
      <c r="W601">
        <f>4521-4256</f>
        <v>265</v>
      </c>
      <c r="Z601" t="s">
        <v>1055</v>
      </c>
      <c r="AA601" t="s">
        <v>316</v>
      </c>
      <c r="AB601" s="20" t="s">
        <v>870</v>
      </c>
      <c r="AC601" s="20" t="s">
        <v>316</v>
      </c>
      <c r="AD601" s="20"/>
      <c r="AE601" s="20">
        <v>10</v>
      </c>
      <c r="AF601" s="20"/>
      <c r="AG601" s="20" t="s">
        <v>1188</v>
      </c>
      <c r="AH601" s="20" t="s">
        <v>316</v>
      </c>
    </row>
    <row r="602" spans="1:45" ht="14.25" customHeight="1">
      <c r="A602" s="72"/>
      <c r="B602" s="55" t="s">
        <v>1277</v>
      </c>
      <c r="O602">
        <v>0.2064</v>
      </c>
      <c r="R602" s="60">
        <v>4</v>
      </c>
      <c r="S602" s="60">
        <v>250</v>
      </c>
      <c r="W602">
        <f>4520-4383</f>
        <v>137</v>
      </c>
      <c r="Z602" t="s">
        <v>1055</v>
      </c>
      <c r="AA602" t="s">
        <v>316</v>
      </c>
      <c r="AB602" s="20" t="s">
        <v>870</v>
      </c>
      <c r="AC602" s="20" t="s">
        <v>316</v>
      </c>
      <c r="AD602" s="20"/>
      <c r="AE602" s="20">
        <v>10</v>
      </c>
      <c r="AF602" s="20"/>
      <c r="AG602" s="20" t="s">
        <v>1188</v>
      </c>
      <c r="AH602" s="20" t="s">
        <v>316</v>
      </c>
    </row>
    <row r="603" spans="1:45" ht="14.25" customHeight="1">
      <c r="A603" s="72"/>
      <c r="B603" s="55" t="s">
        <v>1278</v>
      </c>
      <c r="O603">
        <v>0.2064</v>
      </c>
      <c r="R603" s="60">
        <v>5</v>
      </c>
      <c r="S603" s="60">
        <v>500</v>
      </c>
      <c r="W603">
        <f>4520-4319</f>
        <v>201</v>
      </c>
      <c r="Z603" t="s">
        <v>1055</v>
      </c>
      <c r="AA603" t="s">
        <v>316</v>
      </c>
      <c r="AB603" s="20" t="s">
        <v>870</v>
      </c>
      <c r="AC603" s="20" t="s">
        <v>316</v>
      </c>
      <c r="AD603" s="20"/>
      <c r="AE603" s="20">
        <v>10</v>
      </c>
      <c r="AF603" s="20"/>
      <c r="AG603" s="20" t="s">
        <v>1188</v>
      </c>
      <c r="AH603" s="20" t="s">
        <v>316</v>
      </c>
    </row>
    <row r="604" spans="1:45">
      <c r="A604" s="72"/>
      <c r="B604" s="55" t="s">
        <v>1279</v>
      </c>
      <c r="O604">
        <v>0.14990000000000001</v>
      </c>
      <c r="R604" t="s">
        <v>847</v>
      </c>
      <c r="S604">
        <v>1200</v>
      </c>
      <c r="T604" t="s">
        <v>1280</v>
      </c>
      <c r="AC604" t="s">
        <v>561</v>
      </c>
      <c r="AQ604">
        <v>30</v>
      </c>
      <c r="AR604" s="50">
        <v>60</v>
      </c>
      <c r="AS604">
        <v>30</v>
      </c>
    </row>
    <row r="605" spans="1:45">
      <c r="A605" s="72"/>
      <c r="B605" s="55" t="s">
        <v>1281</v>
      </c>
      <c r="O605">
        <v>0.2064</v>
      </c>
      <c r="R605">
        <v>1</v>
      </c>
      <c r="S605">
        <v>750</v>
      </c>
      <c r="X605" t="s">
        <v>1282</v>
      </c>
      <c r="Z605" t="s">
        <v>1055</v>
      </c>
      <c r="AA605" t="s">
        <v>316</v>
      </c>
      <c r="AB605" s="20" t="s">
        <v>870</v>
      </c>
      <c r="AC605" s="20" t="s">
        <v>316</v>
      </c>
      <c r="AD605" s="20"/>
      <c r="AE605" s="20">
        <v>10</v>
      </c>
      <c r="AF605" s="20"/>
      <c r="AG605" s="20" t="s">
        <v>1188</v>
      </c>
      <c r="AH605" s="20" t="s">
        <v>316</v>
      </c>
    </row>
    <row r="606" spans="1:45">
      <c r="A606" s="72"/>
      <c r="B606" s="55" t="s">
        <v>1283</v>
      </c>
      <c r="O606">
        <v>0.2064</v>
      </c>
      <c r="R606">
        <v>2</v>
      </c>
      <c r="S606">
        <v>100</v>
      </c>
      <c r="W606">
        <f>4518-4411</f>
        <v>107</v>
      </c>
      <c r="X606" t="s">
        <v>1282</v>
      </c>
      <c r="Z606" t="s">
        <v>1055</v>
      </c>
      <c r="AA606" t="s">
        <v>316</v>
      </c>
      <c r="AB606" s="20" t="s">
        <v>870</v>
      </c>
      <c r="AC606" s="20" t="s">
        <v>316</v>
      </c>
      <c r="AD606" s="20"/>
      <c r="AE606" s="20">
        <v>10</v>
      </c>
      <c r="AF606" s="20"/>
      <c r="AG606" s="20" t="s">
        <v>1188</v>
      </c>
      <c r="AH606" s="20" t="s">
        <v>316</v>
      </c>
    </row>
    <row r="607" spans="1:45">
      <c r="A607" s="72"/>
      <c r="B607" s="55" t="s">
        <v>1284</v>
      </c>
      <c r="O607">
        <v>0.2064</v>
      </c>
      <c r="R607">
        <v>3</v>
      </c>
      <c r="S607">
        <v>500</v>
      </c>
      <c r="W607">
        <f>4517-4333</f>
        <v>184</v>
      </c>
      <c r="X607" t="s">
        <v>1282</v>
      </c>
      <c r="Z607" s="57" t="s">
        <v>1055</v>
      </c>
      <c r="AA607" s="57" t="s">
        <v>316</v>
      </c>
      <c r="AB607" s="20" t="s">
        <v>870</v>
      </c>
      <c r="AC607" s="20" t="s">
        <v>316</v>
      </c>
      <c r="AD607" s="57">
        <v>11.01</v>
      </c>
      <c r="AE607" s="57"/>
      <c r="AF607" s="57">
        <v>0.16</v>
      </c>
      <c r="AG607" s="20"/>
      <c r="AH607" s="20" t="s">
        <v>316</v>
      </c>
    </row>
    <row r="608" spans="1:45">
      <c r="A608" s="72"/>
      <c r="B608" s="55" t="s">
        <v>1285</v>
      </c>
      <c r="O608">
        <v>0.2064</v>
      </c>
      <c r="R608">
        <v>4</v>
      </c>
      <c r="S608">
        <v>250</v>
      </c>
      <c r="W608">
        <f>4516-4374</f>
        <v>142</v>
      </c>
      <c r="X608" t="s">
        <v>1282</v>
      </c>
      <c r="Z608" s="57" t="s">
        <v>1055</v>
      </c>
      <c r="AA608" s="57" t="s">
        <v>316</v>
      </c>
      <c r="AB608" s="20" t="s">
        <v>870</v>
      </c>
      <c r="AC608" s="20" t="s">
        <v>316</v>
      </c>
      <c r="AD608" s="57">
        <v>11.01</v>
      </c>
      <c r="AE608" s="57"/>
      <c r="AF608" s="57">
        <v>0.16</v>
      </c>
      <c r="AG608" s="20"/>
      <c r="AH608" s="20" t="s">
        <v>316</v>
      </c>
    </row>
    <row r="609" spans="1:45">
      <c r="A609" s="72"/>
      <c r="B609" s="58" t="s">
        <v>1286</v>
      </c>
      <c r="S609">
        <v>750</v>
      </c>
      <c r="W609" t="s">
        <v>1287</v>
      </c>
      <c r="X609" t="s">
        <v>1136</v>
      </c>
      <c r="Z609" t="s">
        <v>1055</v>
      </c>
      <c r="AA609" t="s">
        <v>316</v>
      </c>
      <c r="AB609" s="20" t="s">
        <v>870</v>
      </c>
      <c r="AC609" s="20" t="s">
        <v>316</v>
      </c>
      <c r="AD609" s="20"/>
      <c r="AE609" s="20">
        <v>10</v>
      </c>
      <c r="AF609" s="20"/>
      <c r="AG609" s="20" t="s">
        <v>1188</v>
      </c>
      <c r="AH609" s="20" t="s">
        <v>316</v>
      </c>
    </row>
    <row r="610" spans="1:45">
      <c r="A610" s="72"/>
      <c r="B610" s="55" t="s">
        <v>1288</v>
      </c>
      <c r="O610">
        <v>0.2064</v>
      </c>
      <c r="S610">
        <v>750</v>
      </c>
      <c r="W610">
        <f>4541-4306</f>
        <v>235</v>
      </c>
      <c r="X610" t="s">
        <v>1136</v>
      </c>
      <c r="Z610" t="s">
        <v>1055</v>
      </c>
      <c r="AA610" t="s">
        <v>316</v>
      </c>
      <c r="AB610" s="20" t="s">
        <v>870</v>
      </c>
      <c r="AC610" s="20" t="s">
        <v>316</v>
      </c>
      <c r="AD610" s="20"/>
      <c r="AE610" s="20">
        <v>10</v>
      </c>
      <c r="AF610" s="20"/>
      <c r="AG610" s="20" t="s">
        <v>1188</v>
      </c>
      <c r="AH610" s="20" t="s">
        <v>316</v>
      </c>
    </row>
    <row r="611" spans="1:45">
      <c r="A611" s="72"/>
      <c r="B611" s="55" t="s">
        <v>1289</v>
      </c>
      <c r="R611" s="55" t="s">
        <v>121</v>
      </c>
      <c r="S611" s="55"/>
    </row>
    <row r="612" spans="1:45">
      <c r="A612" s="72"/>
      <c r="B612" s="55" t="s">
        <v>1290</v>
      </c>
      <c r="R612" t="s">
        <v>67</v>
      </c>
      <c r="S612">
        <v>750</v>
      </c>
    </row>
    <row r="613" spans="1:45">
      <c r="A613" s="72"/>
      <c r="B613" s="55" t="s">
        <v>1291</v>
      </c>
      <c r="R613" t="s">
        <v>107</v>
      </c>
    </row>
    <row r="614" spans="1:45">
      <c r="A614" s="72"/>
      <c r="B614" s="55" t="s">
        <v>1292</v>
      </c>
      <c r="O614">
        <v>0.2064</v>
      </c>
      <c r="R614">
        <v>1</v>
      </c>
      <c r="S614">
        <v>750</v>
      </c>
      <c r="W614">
        <f>4515-4300</f>
        <v>215</v>
      </c>
      <c r="Z614" t="s">
        <v>1055</v>
      </c>
      <c r="AA614" t="s">
        <v>316</v>
      </c>
      <c r="AB614" s="20" t="s">
        <v>870</v>
      </c>
      <c r="AC614" s="20" t="s">
        <v>316</v>
      </c>
      <c r="AD614" s="20"/>
      <c r="AE614" s="20">
        <v>10</v>
      </c>
      <c r="AF614" s="20"/>
      <c r="AG614" s="20" t="s">
        <v>1188</v>
      </c>
      <c r="AH614" s="20" t="s">
        <v>316</v>
      </c>
    </row>
    <row r="615" spans="1:45">
      <c r="A615" s="72"/>
      <c r="B615" s="55" t="s">
        <v>1293</v>
      </c>
      <c r="O615">
        <v>0.2064</v>
      </c>
      <c r="R615">
        <v>2</v>
      </c>
      <c r="S615">
        <v>1000</v>
      </c>
      <c r="W615">
        <f>4515-4277</f>
        <v>238</v>
      </c>
      <c r="Z615" s="57" t="s">
        <v>1055</v>
      </c>
      <c r="AA615" s="57" t="s">
        <v>316</v>
      </c>
      <c r="AB615" s="20" t="s">
        <v>870</v>
      </c>
      <c r="AC615" s="20" t="s">
        <v>316</v>
      </c>
      <c r="AD615" s="57">
        <v>11.01</v>
      </c>
      <c r="AE615" s="57"/>
      <c r="AF615" s="57">
        <v>0.16</v>
      </c>
      <c r="AG615" s="57"/>
    </row>
    <row r="616" spans="1:45">
      <c r="A616" s="72"/>
      <c r="B616" s="55" t="s">
        <v>1294</v>
      </c>
      <c r="O616">
        <v>0.2064</v>
      </c>
      <c r="R616">
        <v>3</v>
      </c>
      <c r="S616">
        <v>250</v>
      </c>
      <c r="W616">
        <f>4515-4396</f>
        <v>119</v>
      </c>
      <c r="Z616" t="s">
        <v>1055</v>
      </c>
      <c r="AA616" t="s">
        <v>316</v>
      </c>
      <c r="AB616" s="20" t="s">
        <v>870</v>
      </c>
      <c r="AC616" s="20" t="s">
        <v>316</v>
      </c>
      <c r="AD616" s="20"/>
      <c r="AE616" s="20">
        <v>10</v>
      </c>
      <c r="AF616" s="20"/>
      <c r="AG616" s="20" t="s">
        <v>1188</v>
      </c>
      <c r="AH616" s="20" t="s">
        <v>316</v>
      </c>
    </row>
    <row r="617" spans="1:45">
      <c r="A617" s="72"/>
      <c r="B617" s="55" t="s">
        <v>1295</v>
      </c>
      <c r="O617">
        <v>0.2064</v>
      </c>
      <c r="R617">
        <v>4</v>
      </c>
      <c r="S617">
        <v>500</v>
      </c>
      <c r="W617">
        <f>4514-4332</f>
        <v>182</v>
      </c>
      <c r="Z617" s="57" t="s">
        <v>1055</v>
      </c>
      <c r="AA617" s="57" t="s">
        <v>316</v>
      </c>
      <c r="AB617" s="20" t="s">
        <v>870</v>
      </c>
      <c r="AC617" s="20" t="s">
        <v>316</v>
      </c>
      <c r="AD617" s="57">
        <v>11.01</v>
      </c>
      <c r="AE617" s="57"/>
      <c r="AF617" s="57">
        <v>0.16</v>
      </c>
      <c r="AG617" s="57"/>
      <c r="AH617" s="20" t="s">
        <v>316</v>
      </c>
    </row>
    <row r="618" spans="1:45">
      <c r="A618" s="72"/>
      <c r="B618" s="62" t="s">
        <v>1296</v>
      </c>
      <c r="D618" t="s">
        <v>1273</v>
      </c>
      <c r="O618">
        <v>0.2064</v>
      </c>
      <c r="R618">
        <v>5</v>
      </c>
      <c r="S618">
        <v>100</v>
      </c>
      <c r="W618">
        <f>4514-4456</f>
        <v>58</v>
      </c>
    </row>
    <row r="619" spans="1:45" s="57" customFormat="1">
      <c r="A619" s="73"/>
      <c r="B619" s="61" t="s">
        <v>1297</v>
      </c>
      <c r="O619">
        <v>0.14990000000000001</v>
      </c>
      <c r="R619" s="57" t="s">
        <v>847</v>
      </c>
      <c r="S619" s="57">
        <v>1200</v>
      </c>
      <c r="Z619" s="57" t="s">
        <v>47</v>
      </c>
      <c r="AA619" s="57" t="s">
        <v>316</v>
      </c>
      <c r="AB619" s="20" t="s">
        <v>870</v>
      </c>
      <c r="AC619" s="20" t="s">
        <v>316</v>
      </c>
      <c r="AD619" s="57">
        <v>11.01</v>
      </c>
      <c r="AF619" s="57">
        <v>0.16</v>
      </c>
      <c r="AQ619" s="57">
        <v>30</v>
      </c>
      <c r="AR619" s="57">
        <v>90</v>
      </c>
      <c r="AS619" s="57">
        <v>30</v>
      </c>
    </row>
    <row r="620" spans="1:45">
      <c r="A620" s="71" t="s">
        <v>1298</v>
      </c>
      <c r="B620" t="s">
        <v>1299</v>
      </c>
      <c r="G620" t="s">
        <v>1180</v>
      </c>
      <c r="H620" t="s">
        <v>1269</v>
      </c>
      <c r="I620" s="7">
        <v>0.39583333333333331</v>
      </c>
      <c r="J620" s="7"/>
      <c r="R620" t="s">
        <v>121</v>
      </c>
    </row>
    <row r="621" spans="1:45">
      <c r="A621" s="72"/>
      <c r="B621" s="55" t="s">
        <v>1300</v>
      </c>
      <c r="R621" t="s">
        <v>67</v>
      </c>
      <c r="S621">
        <v>750</v>
      </c>
    </row>
    <row r="622" spans="1:45">
      <c r="A622" s="72"/>
      <c r="B622" s="55" t="s">
        <v>1301</v>
      </c>
      <c r="R622" t="s">
        <v>107</v>
      </c>
    </row>
    <row r="623" spans="1:45" ht="14.25">
      <c r="A623" s="72"/>
      <c r="B623" s="55" t="s">
        <v>1302</v>
      </c>
      <c r="O623">
        <v>0.2064</v>
      </c>
      <c r="R623" s="60">
        <v>1</v>
      </c>
      <c r="S623" s="60">
        <v>750</v>
      </c>
      <c r="W623">
        <f>4620-4366</f>
        <v>254</v>
      </c>
      <c r="Z623" s="57" t="s">
        <v>1055</v>
      </c>
      <c r="AA623" s="57" t="s">
        <v>316</v>
      </c>
      <c r="AB623" s="20" t="s">
        <v>870</v>
      </c>
      <c r="AC623" s="20" t="s">
        <v>316</v>
      </c>
      <c r="AD623" s="57">
        <v>11.01</v>
      </c>
      <c r="AE623" s="57"/>
      <c r="AF623" s="57">
        <v>0.16</v>
      </c>
      <c r="AH623" s="20" t="s">
        <v>316</v>
      </c>
    </row>
    <row r="624" spans="1:45" ht="14.25">
      <c r="A624" s="72"/>
      <c r="B624" s="55" t="s">
        <v>1303</v>
      </c>
      <c r="O624">
        <v>0.2064</v>
      </c>
      <c r="R624" s="60">
        <v>2</v>
      </c>
      <c r="S624" s="60">
        <v>100</v>
      </c>
      <c r="W624">
        <f>4619-4529</f>
        <v>90</v>
      </c>
      <c r="Z624" s="57" t="s">
        <v>1055</v>
      </c>
      <c r="AA624" s="57" t="s">
        <v>316</v>
      </c>
      <c r="AB624" s="20" t="s">
        <v>870</v>
      </c>
      <c r="AC624" s="20" t="s">
        <v>316</v>
      </c>
      <c r="AD624" s="57">
        <v>11.01</v>
      </c>
      <c r="AE624" s="57"/>
      <c r="AF624" s="57">
        <v>0.16</v>
      </c>
      <c r="AH624" s="20" t="s">
        <v>316</v>
      </c>
    </row>
    <row r="625" spans="1:34" ht="14.25">
      <c r="A625" s="72"/>
      <c r="B625" s="55" t="s">
        <v>1304</v>
      </c>
      <c r="O625">
        <v>0.2064</v>
      </c>
      <c r="R625" s="60">
        <v>3</v>
      </c>
      <c r="S625" s="60">
        <v>1000</v>
      </c>
      <c r="W625">
        <f>4618-4369</f>
        <v>249</v>
      </c>
      <c r="Z625" s="57" t="s">
        <v>1055</v>
      </c>
      <c r="AA625" s="57" t="s">
        <v>316</v>
      </c>
      <c r="AB625" s="20" t="s">
        <v>870</v>
      </c>
      <c r="AC625" s="20" t="s">
        <v>316</v>
      </c>
      <c r="AD625" s="57">
        <v>11.01</v>
      </c>
      <c r="AE625" s="57"/>
      <c r="AF625" s="57">
        <v>0.16</v>
      </c>
      <c r="AH625" s="20" t="s">
        <v>316</v>
      </c>
    </row>
    <row r="626" spans="1:34" ht="14.25">
      <c r="A626" s="72"/>
      <c r="B626" s="55" t="s">
        <v>1305</v>
      </c>
      <c r="O626">
        <v>0.2064</v>
      </c>
      <c r="R626" s="60">
        <v>4</v>
      </c>
      <c r="S626" s="60">
        <v>250</v>
      </c>
      <c r="W626">
        <f>4618-4494</f>
        <v>124</v>
      </c>
      <c r="Z626" s="57" t="s">
        <v>1055</v>
      </c>
      <c r="AA626" s="57" t="s">
        <v>316</v>
      </c>
      <c r="AB626" s="20" t="s">
        <v>870</v>
      </c>
      <c r="AC626" s="20" t="s">
        <v>316</v>
      </c>
      <c r="AD626" s="57">
        <v>11.01</v>
      </c>
      <c r="AE626" s="57"/>
      <c r="AF626" s="57">
        <v>0.16</v>
      </c>
      <c r="AH626" s="20" t="s">
        <v>316</v>
      </c>
    </row>
    <row r="627" spans="1:34" ht="14.25">
      <c r="A627" s="72"/>
      <c r="B627" s="55" t="s">
        <v>1306</v>
      </c>
      <c r="O627">
        <v>0.2064</v>
      </c>
      <c r="R627" s="60">
        <v>5</v>
      </c>
      <c r="S627" s="60">
        <v>500</v>
      </c>
      <c r="W627">
        <f>4616-4429</f>
        <v>187</v>
      </c>
      <c r="Z627" s="57" t="s">
        <v>1055</v>
      </c>
      <c r="AA627" s="57" t="s">
        <v>316</v>
      </c>
      <c r="AB627" s="20" t="s">
        <v>870</v>
      </c>
      <c r="AC627" s="20" t="s">
        <v>316</v>
      </c>
      <c r="AD627" s="57">
        <v>11.01</v>
      </c>
      <c r="AE627" s="57"/>
      <c r="AF627" s="57">
        <v>0.16</v>
      </c>
      <c r="AH627" s="20" t="s">
        <v>316</v>
      </c>
    </row>
    <row r="628" spans="1:34">
      <c r="A628" s="72"/>
      <c r="B628" s="55" t="s">
        <v>1307</v>
      </c>
      <c r="O628">
        <v>0.14990000000000001</v>
      </c>
      <c r="S628">
        <v>750</v>
      </c>
      <c r="W628">
        <f>4618-4387</f>
        <v>231</v>
      </c>
      <c r="Y628" t="s">
        <v>1308</v>
      </c>
      <c r="Z628" s="57" t="s">
        <v>1055</v>
      </c>
      <c r="AA628" s="57" t="s">
        <v>316</v>
      </c>
      <c r="AB628" s="20" t="s">
        <v>870</v>
      </c>
      <c r="AC628" s="20" t="s">
        <v>316</v>
      </c>
      <c r="AD628" s="57">
        <v>11.01</v>
      </c>
      <c r="AE628" s="57"/>
      <c r="AF628" s="57">
        <v>0.16</v>
      </c>
      <c r="AH628" s="20" t="s">
        <v>316</v>
      </c>
    </row>
    <row r="629" spans="1:34">
      <c r="A629" s="72"/>
      <c r="B629" s="55" t="s">
        <v>1309</v>
      </c>
      <c r="O629">
        <v>0.14990000000000001</v>
      </c>
      <c r="R629" t="s">
        <v>847</v>
      </c>
      <c r="S629">
        <v>1200</v>
      </c>
      <c r="Z629" s="57" t="s">
        <v>1055</v>
      </c>
      <c r="AA629" s="57" t="s">
        <v>316</v>
      </c>
      <c r="AB629" s="20" t="s">
        <v>870</v>
      </c>
      <c r="AC629" s="20" t="s">
        <v>316</v>
      </c>
      <c r="AD629" s="57">
        <v>11.01</v>
      </c>
      <c r="AE629" s="57"/>
      <c r="AF629" s="57">
        <v>0.16</v>
      </c>
      <c r="AH629" s="20" t="s">
        <v>316</v>
      </c>
    </row>
    <row r="630" spans="1:34">
      <c r="A630" s="72"/>
      <c r="B630" s="55" t="s">
        <v>1310</v>
      </c>
      <c r="R630" s="55" t="s">
        <v>121</v>
      </c>
      <c r="S630" s="55"/>
    </row>
    <row r="631" spans="1:34">
      <c r="A631" s="72"/>
      <c r="B631" s="55" t="s">
        <v>1311</v>
      </c>
      <c r="R631" t="s">
        <v>67</v>
      </c>
      <c r="S631">
        <v>750</v>
      </c>
    </row>
    <row r="632" spans="1:34">
      <c r="A632" s="72"/>
      <c r="B632" s="55" t="s">
        <v>1312</v>
      </c>
      <c r="R632" t="s">
        <v>107</v>
      </c>
    </row>
    <row r="633" spans="1:34">
      <c r="A633" s="72"/>
      <c r="B633" s="55" t="s">
        <v>1313</v>
      </c>
      <c r="O633">
        <v>0.2064</v>
      </c>
      <c r="R633">
        <v>1</v>
      </c>
      <c r="S633">
        <v>500</v>
      </c>
      <c r="W633">
        <f>4615-4421</f>
        <v>194</v>
      </c>
      <c r="Z633" s="57" t="s">
        <v>1055</v>
      </c>
      <c r="AA633" s="57" t="s">
        <v>316</v>
      </c>
      <c r="AB633" s="20" t="s">
        <v>870</v>
      </c>
      <c r="AC633" s="20" t="s">
        <v>316</v>
      </c>
      <c r="AD633" s="57">
        <v>11.01</v>
      </c>
      <c r="AE633" s="57"/>
      <c r="AF633" s="57">
        <v>0.16</v>
      </c>
      <c r="AH633" s="20" t="s">
        <v>316</v>
      </c>
    </row>
    <row r="634" spans="1:34">
      <c r="A634" s="72"/>
      <c r="B634" s="55" t="s">
        <v>1314</v>
      </c>
      <c r="O634">
        <v>0.2064</v>
      </c>
      <c r="R634">
        <v>2</v>
      </c>
      <c r="S634">
        <v>750</v>
      </c>
      <c r="W634">
        <f>4614-4377</f>
        <v>237</v>
      </c>
      <c r="Z634" s="57" t="s">
        <v>1055</v>
      </c>
      <c r="AA634" s="57" t="s">
        <v>316</v>
      </c>
      <c r="AB634" s="20" t="s">
        <v>870</v>
      </c>
      <c r="AC634" s="20" t="s">
        <v>316</v>
      </c>
      <c r="AD634" s="57">
        <v>11.01</v>
      </c>
      <c r="AE634" s="57"/>
      <c r="AF634" s="57">
        <v>0.16</v>
      </c>
      <c r="AH634" s="20" t="s">
        <v>316</v>
      </c>
    </row>
    <row r="635" spans="1:34">
      <c r="A635" s="72"/>
      <c r="B635" s="55" t="s">
        <v>1315</v>
      </c>
      <c r="O635">
        <v>0.2064</v>
      </c>
      <c r="R635">
        <v>3</v>
      </c>
      <c r="S635">
        <v>1000</v>
      </c>
      <c r="W635">
        <f>4613-4350</f>
        <v>263</v>
      </c>
      <c r="X635" t="s">
        <v>1316</v>
      </c>
      <c r="Z635" s="57" t="s">
        <v>1055</v>
      </c>
      <c r="AA635" s="57" t="s">
        <v>316</v>
      </c>
      <c r="AB635" s="20" t="s">
        <v>870</v>
      </c>
      <c r="AC635" s="20" t="s">
        <v>316</v>
      </c>
      <c r="AD635" s="57">
        <v>11.01</v>
      </c>
      <c r="AE635" s="57"/>
      <c r="AF635" s="57">
        <v>0.16</v>
      </c>
      <c r="AH635" s="20" t="s">
        <v>316</v>
      </c>
    </row>
    <row r="636" spans="1:34">
      <c r="A636" s="72"/>
      <c r="B636" s="55" t="s">
        <v>1317</v>
      </c>
      <c r="O636">
        <v>0.2064</v>
      </c>
      <c r="R636">
        <v>4</v>
      </c>
      <c r="S636">
        <v>250</v>
      </c>
      <c r="W636">
        <f>4613-4470</f>
        <v>143</v>
      </c>
      <c r="Z636" s="57" t="s">
        <v>1055</v>
      </c>
      <c r="AA636" s="57" t="s">
        <v>316</v>
      </c>
      <c r="AB636" s="20" t="s">
        <v>870</v>
      </c>
      <c r="AC636" s="20" t="s">
        <v>316</v>
      </c>
      <c r="AD636" s="57">
        <v>11.01</v>
      </c>
      <c r="AE636" s="57"/>
      <c r="AF636" s="57">
        <v>0.16</v>
      </c>
      <c r="AH636" s="20" t="s">
        <v>316</v>
      </c>
    </row>
    <row r="637" spans="1:34">
      <c r="A637" s="72"/>
      <c r="B637" s="55" t="s">
        <v>1318</v>
      </c>
      <c r="O637">
        <v>0.2064</v>
      </c>
      <c r="R637">
        <v>5</v>
      </c>
      <c r="S637">
        <v>100</v>
      </c>
      <c r="W637">
        <f>4612-4529</f>
        <v>83</v>
      </c>
      <c r="Z637" s="57" t="s">
        <v>1055</v>
      </c>
      <c r="AA637" s="57" t="s">
        <v>316</v>
      </c>
      <c r="AB637" s="20" t="s">
        <v>870</v>
      </c>
      <c r="AC637" s="20" t="s">
        <v>316</v>
      </c>
      <c r="AD637" s="57">
        <v>11.01</v>
      </c>
      <c r="AE637" s="57"/>
      <c r="AF637" s="57">
        <v>0.16</v>
      </c>
      <c r="AH637" s="20" t="s">
        <v>316</v>
      </c>
    </row>
    <row r="638" spans="1:34">
      <c r="A638" s="72"/>
      <c r="B638" s="58" t="s">
        <v>1319</v>
      </c>
      <c r="D638" t="s">
        <v>1320</v>
      </c>
      <c r="O638">
        <v>0.14990000000000001</v>
      </c>
      <c r="R638" t="s">
        <v>847</v>
      </c>
      <c r="S638">
        <v>1200</v>
      </c>
      <c r="X638" t="s">
        <v>1321</v>
      </c>
      <c r="Z638" s="57"/>
      <c r="AA638" s="57"/>
      <c r="AB638" s="20"/>
      <c r="AC638" s="20"/>
      <c r="AD638" s="57"/>
      <c r="AE638" s="57"/>
      <c r="AF638" s="57"/>
      <c r="AH638" s="20"/>
    </row>
    <row r="639" spans="1:34" s="57" customFormat="1">
      <c r="A639" s="73"/>
      <c r="B639" s="64" t="s">
        <v>1322</v>
      </c>
      <c r="D639" t="s">
        <v>1320</v>
      </c>
      <c r="O639" s="57">
        <v>0.14990000000000001</v>
      </c>
      <c r="S639" s="57">
        <v>750</v>
      </c>
      <c r="W639" s="57">
        <f>4609-4368</f>
        <v>241</v>
      </c>
      <c r="X639" s="57" t="s">
        <v>1109</v>
      </c>
      <c r="Z639" s="57" t="s">
        <v>1055</v>
      </c>
      <c r="AA639" s="57" t="s">
        <v>316</v>
      </c>
      <c r="AB639" s="20" t="s">
        <v>870</v>
      </c>
      <c r="AC639" s="20" t="s">
        <v>316</v>
      </c>
      <c r="AD639" s="57">
        <v>11.01</v>
      </c>
      <c r="AF639" s="57">
        <v>0.16</v>
      </c>
      <c r="AG639"/>
      <c r="AH639" s="20" t="s">
        <v>316</v>
      </c>
    </row>
  </sheetData>
  <mergeCells count="31">
    <mergeCell ref="A620:A639"/>
    <mergeCell ref="A596:A619"/>
    <mergeCell ref="A527:A564"/>
    <mergeCell ref="A565:A594"/>
    <mergeCell ref="A188:A197"/>
    <mergeCell ref="A507:A526"/>
    <mergeCell ref="A370:A404"/>
    <mergeCell ref="A198:A227"/>
    <mergeCell ref="AS81:AS82"/>
    <mergeCell ref="A66:A83"/>
    <mergeCell ref="A104:A123"/>
    <mergeCell ref="A84:A103"/>
    <mergeCell ref="A150:A157"/>
    <mergeCell ref="AQ81:AQ82"/>
    <mergeCell ref="A124:A142"/>
    <mergeCell ref="AR81:AR82"/>
    <mergeCell ref="D405:D443"/>
    <mergeCell ref="A481:A506"/>
    <mergeCell ref="A463:A480"/>
    <mergeCell ref="A426:A443"/>
    <mergeCell ref="A405:A425"/>
    <mergeCell ref="Z1:AB1"/>
    <mergeCell ref="A348:A369"/>
    <mergeCell ref="A228:A241"/>
    <mergeCell ref="A18:A48"/>
    <mergeCell ref="A49:A59"/>
    <mergeCell ref="A329:A347"/>
    <mergeCell ref="A292:A328"/>
    <mergeCell ref="A259:A291"/>
    <mergeCell ref="A243:A258"/>
    <mergeCell ref="A161:A18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58"/>
  <sheetViews>
    <sheetView workbookViewId="0">
      <pane ySplit="1" topLeftCell="A272" activePane="bottomLeft" state="frozen"/>
      <selection pane="bottomLeft" activeCell="A251" sqref="A251"/>
    </sheetView>
  </sheetViews>
  <sheetFormatPr defaultRowHeight="15"/>
  <cols>
    <col min="1" max="1" width="24.5703125" style="13" customWidth="1"/>
    <col min="2" max="2" width="13.28515625" style="8" customWidth="1"/>
    <col min="3" max="3" width="204.7109375" bestFit="1" customWidth="1"/>
    <col min="4" max="4" width="14.28515625" customWidth="1"/>
    <col min="5" max="5" width="12.42578125" bestFit="1" customWidth="1"/>
    <col min="6" max="6" width="12.5703125" bestFit="1" customWidth="1"/>
    <col min="7" max="7" width="14.85546875" bestFit="1" customWidth="1"/>
    <col min="8" max="8" width="10.28515625" bestFit="1" customWidth="1"/>
    <col min="9" max="9" width="9.28515625" bestFit="1" customWidth="1"/>
    <col min="10" max="10" width="14.5703125" customWidth="1"/>
    <col min="11" max="11" width="6.28515625" bestFit="1" customWidth="1"/>
    <col min="12" max="12" width="30.140625" customWidth="1"/>
    <col min="13" max="13" width="11.42578125" bestFit="1" customWidth="1"/>
    <col min="14" max="14" width="15.140625" customWidth="1"/>
    <col min="15" max="15" width="6.85546875" customWidth="1"/>
    <col min="16" max="16" width="11.7109375" customWidth="1"/>
    <col min="17" max="17" width="14.5703125" customWidth="1"/>
    <col min="18" max="18" width="18.140625" customWidth="1"/>
    <col min="19" max="19" width="15" customWidth="1"/>
    <col min="20" max="20" width="11.5703125" customWidth="1"/>
    <col min="21" max="21" width="3.85546875" customWidth="1"/>
    <col min="22" max="22" width="30.28515625" customWidth="1"/>
    <col min="23" max="23" width="6" style="32" customWidth="1"/>
    <col min="24" max="24" width="9.28515625" style="32" customWidth="1"/>
    <col min="25" max="25" width="7.140625" bestFit="1" customWidth="1"/>
    <col min="26" max="26" width="11.140625" bestFit="1" customWidth="1"/>
    <col min="27" max="27" width="8" bestFit="1" customWidth="1"/>
    <col min="28" max="28" width="10" style="27" bestFit="1" customWidth="1"/>
  </cols>
  <sheetData>
    <row r="1" spans="1:28" s="6" customFormat="1">
      <c r="A1" s="12" t="s">
        <v>0</v>
      </c>
      <c r="B1" s="11" t="s">
        <v>1323</v>
      </c>
      <c r="C1" s="6" t="s">
        <v>297</v>
      </c>
      <c r="D1" s="6" t="s">
        <v>8</v>
      </c>
      <c r="E1" s="6" t="s">
        <v>299</v>
      </c>
      <c r="F1" s="6" t="s">
        <v>300</v>
      </c>
      <c r="G1" s="6" t="s">
        <v>301</v>
      </c>
      <c r="H1" s="6" t="s">
        <v>302</v>
      </c>
      <c r="I1" s="6" t="s">
        <v>303</v>
      </c>
      <c r="J1" s="6" t="s">
        <v>304</v>
      </c>
      <c r="K1" s="6" t="s">
        <v>305</v>
      </c>
      <c r="L1" s="6" t="s">
        <v>306</v>
      </c>
      <c r="M1" s="6" t="s">
        <v>307</v>
      </c>
      <c r="N1" s="6" t="s">
        <v>4</v>
      </c>
      <c r="O1" s="6" t="s">
        <v>308</v>
      </c>
      <c r="P1" s="6" t="s">
        <v>309</v>
      </c>
      <c r="Q1" s="6" t="s">
        <v>310</v>
      </c>
      <c r="R1" s="6" t="s">
        <v>1324</v>
      </c>
      <c r="S1" s="6" t="s">
        <v>1325</v>
      </c>
      <c r="T1" s="6" t="s">
        <v>1326</v>
      </c>
      <c r="U1" s="6" t="s">
        <v>1327</v>
      </c>
      <c r="V1" s="6" t="s">
        <v>1328</v>
      </c>
      <c r="W1" s="31" t="s">
        <v>1329</v>
      </c>
      <c r="X1" s="31" t="s">
        <v>1330</v>
      </c>
      <c r="Y1" s="6" t="s">
        <v>1331</v>
      </c>
      <c r="Z1" s="6" t="s">
        <v>1332</v>
      </c>
      <c r="AA1" s="6" t="s">
        <v>1333</v>
      </c>
      <c r="AB1" s="26" t="s">
        <v>24</v>
      </c>
    </row>
    <row r="2" spans="1:28">
      <c r="A2" s="13">
        <v>41730</v>
      </c>
      <c r="B2" s="8">
        <v>1</v>
      </c>
      <c r="C2" t="s">
        <v>1334</v>
      </c>
      <c r="D2" t="s">
        <v>329</v>
      </c>
      <c r="E2" t="s">
        <v>318</v>
      </c>
      <c r="F2" s="22" t="s">
        <v>358</v>
      </c>
      <c r="G2">
        <v>0.8</v>
      </c>
      <c r="I2" t="s">
        <v>316</v>
      </c>
      <c r="J2" t="s">
        <v>1335</v>
      </c>
      <c r="L2" t="s">
        <v>1336</v>
      </c>
      <c r="N2" t="s">
        <v>46</v>
      </c>
      <c r="O2" t="s">
        <v>549</v>
      </c>
      <c r="P2" t="s">
        <v>1337</v>
      </c>
    </row>
    <row r="3" spans="1:28">
      <c r="A3" s="13">
        <v>41730</v>
      </c>
      <c r="C3" t="s">
        <v>1338</v>
      </c>
      <c r="D3" t="s">
        <v>329</v>
      </c>
      <c r="E3" t="s">
        <v>318</v>
      </c>
      <c r="F3" s="22" t="s">
        <v>358</v>
      </c>
      <c r="G3">
        <v>0</v>
      </c>
      <c r="I3" t="s">
        <v>316</v>
      </c>
      <c r="J3" t="s">
        <v>1335</v>
      </c>
      <c r="N3" t="s">
        <v>46</v>
      </c>
      <c r="O3" t="s">
        <v>549</v>
      </c>
      <c r="P3" t="s">
        <v>1337</v>
      </c>
    </row>
    <row r="4" spans="1:28">
      <c r="A4" s="13">
        <v>41954</v>
      </c>
      <c r="B4" s="8">
        <v>1</v>
      </c>
      <c r="C4" t="s">
        <v>1339</v>
      </c>
      <c r="D4" t="s">
        <v>1340</v>
      </c>
      <c r="E4" t="s">
        <v>452</v>
      </c>
      <c r="F4" s="22" t="s">
        <v>345</v>
      </c>
      <c r="G4" t="s">
        <v>452</v>
      </c>
      <c r="I4" t="s">
        <v>316</v>
      </c>
      <c r="J4" t="s">
        <v>1335</v>
      </c>
      <c r="N4" t="s">
        <v>51</v>
      </c>
      <c r="P4" t="s">
        <v>1337</v>
      </c>
    </row>
    <row r="5" spans="1:28">
      <c r="A5" s="13">
        <v>41955</v>
      </c>
      <c r="B5" s="8" t="s">
        <v>1341</v>
      </c>
      <c r="C5" t="s">
        <v>1342</v>
      </c>
      <c r="D5" t="s">
        <v>1343</v>
      </c>
      <c r="F5" s="22" t="s">
        <v>345</v>
      </c>
      <c r="J5" t="s">
        <v>1335</v>
      </c>
      <c r="N5" t="s">
        <v>51</v>
      </c>
      <c r="P5" t="s">
        <v>332</v>
      </c>
    </row>
    <row r="6" spans="1:28">
      <c r="A6" s="13">
        <v>41955</v>
      </c>
      <c r="C6" t="s">
        <v>1344</v>
      </c>
      <c r="D6" t="s">
        <v>1343</v>
      </c>
      <c r="F6" s="22" t="s">
        <v>345</v>
      </c>
      <c r="J6" t="s">
        <v>1335</v>
      </c>
    </row>
    <row r="7" spans="1:28">
      <c r="A7" s="13">
        <v>41955</v>
      </c>
      <c r="C7" t="s">
        <v>1345</v>
      </c>
      <c r="D7" t="s">
        <v>1343</v>
      </c>
      <c r="F7" s="22" t="s">
        <v>345</v>
      </c>
      <c r="J7" t="s">
        <v>1335</v>
      </c>
    </row>
    <row r="8" spans="1:28">
      <c r="A8" s="13">
        <v>41955</v>
      </c>
      <c r="C8" t="s">
        <v>1346</v>
      </c>
      <c r="D8" t="s">
        <v>1343</v>
      </c>
      <c r="F8" s="22" t="s">
        <v>345</v>
      </c>
      <c r="J8" t="s">
        <v>1335</v>
      </c>
    </row>
    <row r="9" spans="1:28">
      <c r="A9" s="13">
        <v>41955</v>
      </c>
      <c r="C9" t="s">
        <v>1347</v>
      </c>
      <c r="D9" t="s">
        <v>1343</v>
      </c>
      <c r="F9" s="22" t="s">
        <v>345</v>
      </c>
      <c r="J9" t="s">
        <v>1335</v>
      </c>
    </row>
    <row r="10" spans="1:28" s="20" customFormat="1">
      <c r="A10" s="18">
        <v>41955</v>
      </c>
      <c r="B10" s="19"/>
      <c r="C10" s="20" t="s">
        <v>1348</v>
      </c>
      <c r="D10" s="20" t="s">
        <v>1343</v>
      </c>
      <c r="F10" s="21" t="s">
        <v>345</v>
      </c>
      <c r="J10" s="20" t="s">
        <v>1349</v>
      </c>
      <c r="N10" s="20" t="s">
        <v>51</v>
      </c>
      <c r="P10" s="20" t="s">
        <v>332</v>
      </c>
      <c r="W10" s="33"/>
      <c r="X10" s="33"/>
      <c r="AB10" s="28"/>
    </row>
    <row r="11" spans="1:28">
      <c r="A11" s="13">
        <v>41955</v>
      </c>
      <c r="C11" t="s">
        <v>1350</v>
      </c>
      <c r="D11" t="s">
        <v>1343</v>
      </c>
      <c r="F11" s="22" t="s">
        <v>345</v>
      </c>
    </row>
    <row r="12" spans="1:28">
      <c r="A12" s="13">
        <v>41955</v>
      </c>
      <c r="C12" t="s">
        <v>1351</v>
      </c>
      <c r="D12" t="s">
        <v>1343</v>
      </c>
      <c r="F12" s="22" t="s">
        <v>345</v>
      </c>
    </row>
    <row r="13" spans="1:28">
      <c r="A13" s="13">
        <v>41955</v>
      </c>
      <c r="C13" t="s">
        <v>1352</v>
      </c>
      <c r="D13" t="s">
        <v>1343</v>
      </c>
      <c r="F13" s="22" t="s">
        <v>345</v>
      </c>
    </row>
    <row r="14" spans="1:28">
      <c r="A14" s="13">
        <v>41962</v>
      </c>
      <c r="C14" t="s">
        <v>1353</v>
      </c>
      <c r="D14" t="s">
        <v>329</v>
      </c>
      <c r="E14" t="s">
        <v>318</v>
      </c>
      <c r="F14" s="22" t="s">
        <v>345</v>
      </c>
    </row>
    <row r="15" spans="1:28">
      <c r="A15" s="13">
        <v>41962</v>
      </c>
      <c r="C15" t="s">
        <v>1354</v>
      </c>
      <c r="D15" t="s">
        <v>329</v>
      </c>
      <c r="E15" t="s">
        <v>318</v>
      </c>
      <c r="F15" s="22" t="s">
        <v>345</v>
      </c>
    </row>
    <row r="16" spans="1:28">
      <c r="A16" s="13">
        <v>41962</v>
      </c>
      <c r="C16" t="s">
        <v>1355</v>
      </c>
      <c r="D16" t="s">
        <v>329</v>
      </c>
      <c r="E16" t="s">
        <v>318</v>
      </c>
      <c r="F16" s="22" t="s">
        <v>345</v>
      </c>
      <c r="J16" t="s">
        <v>1335</v>
      </c>
    </row>
    <row r="17" spans="1:28">
      <c r="A17" s="13">
        <v>41962</v>
      </c>
      <c r="C17" t="s">
        <v>1356</v>
      </c>
      <c r="D17" t="s">
        <v>329</v>
      </c>
      <c r="E17" t="s">
        <v>318</v>
      </c>
      <c r="F17" s="22" t="s">
        <v>345</v>
      </c>
      <c r="J17" t="s">
        <v>1335</v>
      </c>
    </row>
    <row r="18" spans="1:28">
      <c r="A18" s="13">
        <v>41962</v>
      </c>
      <c r="C18" t="s">
        <v>1357</v>
      </c>
      <c r="D18" t="s">
        <v>329</v>
      </c>
      <c r="E18" t="s">
        <v>318</v>
      </c>
      <c r="F18" s="22" t="s">
        <v>345</v>
      </c>
    </row>
    <row r="19" spans="1:28">
      <c r="A19" s="13">
        <v>41962</v>
      </c>
      <c r="C19" t="s">
        <v>1358</v>
      </c>
      <c r="D19" t="s">
        <v>329</v>
      </c>
      <c r="E19" t="s">
        <v>318</v>
      </c>
      <c r="F19" s="22" t="s">
        <v>345</v>
      </c>
      <c r="P19" t="s">
        <v>332</v>
      </c>
    </row>
    <row r="20" spans="1:28">
      <c r="A20" s="13">
        <v>41962</v>
      </c>
      <c r="C20" t="s">
        <v>1359</v>
      </c>
      <c r="D20" t="s">
        <v>329</v>
      </c>
      <c r="E20" t="s">
        <v>318</v>
      </c>
      <c r="F20" s="22" t="s">
        <v>345</v>
      </c>
      <c r="J20" t="s">
        <v>1349</v>
      </c>
      <c r="N20" t="s">
        <v>51</v>
      </c>
      <c r="P20" t="s">
        <v>332</v>
      </c>
    </row>
    <row r="21" spans="1:28">
      <c r="A21" s="13">
        <v>41962</v>
      </c>
      <c r="C21" t="s">
        <v>1360</v>
      </c>
      <c r="D21" t="s">
        <v>329</v>
      </c>
      <c r="E21" t="s">
        <v>318</v>
      </c>
      <c r="F21" s="22" t="s">
        <v>345</v>
      </c>
      <c r="P21" t="s">
        <v>332</v>
      </c>
    </row>
    <row r="22" spans="1:28">
      <c r="A22" s="13">
        <v>41962</v>
      </c>
      <c r="C22" t="s">
        <v>1361</v>
      </c>
      <c r="D22" t="s">
        <v>329</v>
      </c>
      <c r="E22" t="s">
        <v>318</v>
      </c>
      <c r="F22" s="22" t="s">
        <v>345</v>
      </c>
    </row>
    <row r="23" spans="1:28">
      <c r="A23" s="13">
        <v>41962</v>
      </c>
      <c r="C23" t="s">
        <v>1362</v>
      </c>
      <c r="D23" t="s">
        <v>329</v>
      </c>
      <c r="E23" t="s">
        <v>318</v>
      </c>
      <c r="F23" s="22" t="s">
        <v>345</v>
      </c>
    </row>
    <row r="24" spans="1:28">
      <c r="A24" s="13">
        <v>41962</v>
      </c>
      <c r="C24" t="s">
        <v>1363</v>
      </c>
      <c r="D24" t="s">
        <v>329</v>
      </c>
      <c r="E24" t="s">
        <v>318</v>
      </c>
      <c r="F24" s="22" t="s">
        <v>345</v>
      </c>
    </row>
    <row r="25" spans="1:28">
      <c r="A25" s="13">
        <v>41962</v>
      </c>
      <c r="C25" t="s">
        <v>1364</v>
      </c>
      <c r="D25" t="s">
        <v>329</v>
      </c>
      <c r="E25" t="s">
        <v>318</v>
      </c>
      <c r="F25" s="22" t="s">
        <v>345</v>
      </c>
    </row>
    <row r="26" spans="1:28" s="20" customFormat="1">
      <c r="A26" s="18">
        <v>41962</v>
      </c>
      <c r="B26" s="19"/>
      <c r="C26" s="20" t="s">
        <v>1365</v>
      </c>
      <c r="D26" s="20" t="s">
        <v>329</v>
      </c>
      <c r="E26" s="20" t="s">
        <v>318</v>
      </c>
      <c r="F26" s="21" t="s">
        <v>345</v>
      </c>
      <c r="J26" s="20" t="s">
        <v>1349</v>
      </c>
      <c r="N26" s="20" t="s">
        <v>51</v>
      </c>
      <c r="P26" s="20" t="s">
        <v>332</v>
      </c>
      <c r="Q26" s="20" t="s">
        <v>332</v>
      </c>
      <c r="R26" s="20">
        <v>14</v>
      </c>
      <c r="S26" s="20" t="s">
        <v>1366</v>
      </c>
      <c r="T26" s="20">
        <v>0.3</v>
      </c>
      <c r="U26" s="20">
        <f>1/T26</f>
        <v>3.3333333333333335</v>
      </c>
      <c r="V26" s="30">
        <v>0.53611111111111109</v>
      </c>
      <c r="W26" s="33">
        <v>1.3</v>
      </c>
      <c r="X26" t="s">
        <v>1367</v>
      </c>
      <c r="Y26" s="20" t="s">
        <v>1368</v>
      </c>
      <c r="Z26">
        <v>2.5000000000000001E-2</v>
      </c>
      <c r="AA26" s="25">
        <v>5.0239969999999996</v>
      </c>
      <c r="AB26" s="28">
        <v>3.0020000000000002E-2</v>
      </c>
    </row>
    <row r="27" spans="1:28">
      <c r="A27" s="13">
        <v>41962</v>
      </c>
      <c r="C27" t="s">
        <v>1369</v>
      </c>
      <c r="D27" t="s">
        <v>329</v>
      </c>
      <c r="E27" t="s">
        <v>318</v>
      </c>
      <c r="F27" s="22" t="s">
        <v>345</v>
      </c>
    </row>
    <row r="28" spans="1:28">
      <c r="A28" s="13">
        <v>41962</v>
      </c>
      <c r="C28" t="s">
        <v>1370</v>
      </c>
      <c r="D28" t="s">
        <v>329</v>
      </c>
      <c r="E28" t="s">
        <v>318</v>
      </c>
      <c r="F28" s="22" t="s">
        <v>345</v>
      </c>
    </row>
    <row r="29" spans="1:28">
      <c r="A29" s="13">
        <v>41962</v>
      </c>
      <c r="C29" t="s">
        <v>1371</v>
      </c>
      <c r="D29" t="s">
        <v>329</v>
      </c>
      <c r="E29" t="s">
        <v>318</v>
      </c>
      <c r="F29" s="22" t="s">
        <v>345</v>
      </c>
    </row>
    <row r="30" spans="1:28">
      <c r="A30" s="13">
        <v>41962</v>
      </c>
      <c r="C30" t="s">
        <v>1372</v>
      </c>
      <c r="D30" t="s">
        <v>329</v>
      </c>
      <c r="E30" t="s">
        <v>318</v>
      </c>
      <c r="F30" s="22" t="s">
        <v>345</v>
      </c>
      <c r="N30" t="s">
        <v>51</v>
      </c>
    </row>
    <row r="31" spans="1:28">
      <c r="A31" s="13">
        <v>41963</v>
      </c>
      <c r="C31" t="s">
        <v>1373</v>
      </c>
      <c r="D31" t="s">
        <v>1374</v>
      </c>
      <c r="E31" t="s">
        <v>318</v>
      </c>
      <c r="F31" s="22" t="s">
        <v>345</v>
      </c>
      <c r="J31" t="s">
        <v>1335</v>
      </c>
      <c r="N31" t="s">
        <v>51</v>
      </c>
    </row>
    <row r="32" spans="1:28">
      <c r="A32" s="13">
        <v>41963</v>
      </c>
      <c r="C32" t="s">
        <v>1375</v>
      </c>
      <c r="D32" t="s">
        <v>1374</v>
      </c>
      <c r="E32" t="s">
        <v>318</v>
      </c>
      <c r="F32" s="22" t="s">
        <v>345</v>
      </c>
      <c r="J32" t="s">
        <v>1335</v>
      </c>
      <c r="N32" t="s">
        <v>51</v>
      </c>
    </row>
    <row r="33" spans="1:28">
      <c r="A33" s="13">
        <v>41963</v>
      </c>
      <c r="C33" t="s">
        <v>1376</v>
      </c>
      <c r="D33" t="s">
        <v>1374</v>
      </c>
      <c r="E33" t="s">
        <v>318</v>
      </c>
      <c r="F33" s="22" t="s">
        <v>345</v>
      </c>
      <c r="J33" t="s">
        <v>1335</v>
      </c>
      <c r="N33" t="s">
        <v>51</v>
      </c>
    </row>
    <row r="34" spans="1:28">
      <c r="A34" s="13">
        <v>41963</v>
      </c>
      <c r="C34" t="s">
        <v>1377</v>
      </c>
      <c r="D34" t="s">
        <v>1374</v>
      </c>
      <c r="E34" t="s">
        <v>318</v>
      </c>
      <c r="F34" s="22" t="s">
        <v>345</v>
      </c>
      <c r="J34" t="s">
        <v>1378</v>
      </c>
      <c r="N34" t="s">
        <v>51</v>
      </c>
    </row>
    <row r="35" spans="1:28">
      <c r="A35" s="13">
        <v>41963</v>
      </c>
      <c r="C35" t="s">
        <v>1379</v>
      </c>
      <c r="D35" t="s">
        <v>1374</v>
      </c>
      <c r="E35" t="s">
        <v>318</v>
      </c>
      <c r="F35" s="22" t="s">
        <v>345</v>
      </c>
      <c r="N35" t="s">
        <v>51</v>
      </c>
    </row>
    <row r="36" spans="1:28">
      <c r="A36" s="13">
        <v>41963</v>
      </c>
      <c r="C36" t="s">
        <v>1380</v>
      </c>
      <c r="D36" t="s">
        <v>1374</v>
      </c>
      <c r="E36" t="s">
        <v>318</v>
      </c>
      <c r="F36" s="22" t="s">
        <v>345</v>
      </c>
      <c r="N36" t="s">
        <v>51</v>
      </c>
    </row>
    <row r="37" spans="1:28">
      <c r="A37" s="13">
        <v>41963</v>
      </c>
      <c r="C37" t="s">
        <v>1381</v>
      </c>
      <c r="D37" t="s">
        <v>1374</v>
      </c>
      <c r="E37" t="s">
        <v>318</v>
      </c>
      <c r="F37" s="22" t="s">
        <v>345</v>
      </c>
      <c r="N37" t="s">
        <v>51</v>
      </c>
    </row>
    <row r="38" spans="1:28">
      <c r="A38" s="13">
        <v>41963</v>
      </c>
      <c r="C38" t="s">
        <v>1382</v>
      </c>
      <c r="D38" t="s">
        <v>1374</v>
      </c>
      <c r="E38" t="s">
        <v>318</v>
      </c>
      <c r="F38" s="22" t="s">
        <v>345</v>
      </c>
      <c r="N38" t="s">
        <v>51</v>
      </c>
    </row>
    <row r="39" spans="1:28" s="20" customFormat="1">
      <c r="A39" s="18">
        <v>41963</v>
      </c>
      <c r="B39" s="19"/>
      <c r="C39" s="20" t="s">
        <v>1383</v>
      </c>
      <c r="D39" s="20" t="s">
        <v>1374</v>
      </c>
      <c r="E39" s="20" t="s">
        <v>318</v>
      </c>
      <c r="F39" s="21" t="s">
        <v>345</v>
      </c>
      <c r="J39" s="20" t="s">
        <v>1384</v>
      </c>
      <c r="N39" s="20" t="s">
        <v>51</v>
      </c>
      <c r="P39" s="20" t="s">
        <v>332</v>
      </c>
      <c r="W39" s="33"/>
      <c r="X39" s="33"/>
      <c r="AB39" s="28"/>
    </row>
    <row r="40" spans="1:28">
      <c r="A40" s="13">
        <v>41963</v>
      </c>
      <c r="C40" t="s">
        <v>1385</v>
      </c>
      <c r="D40" t="s">
        <v>1374</v>
      </c>
      <c r="E40" t="s">
        <v>318</v>
      </c>
      <c r="F40" s="22" t="s">
        <v>345</v>
      </c>
      <c r="J40" t="s">
        <v>1335</v>
      </c>
      <c r="N40" t="s">
        <v>51</v>
      </c>
    </row>
    <row r="41" spans="1:28">
      <c r="A41" s="13">
        <v>41963</v>
      </c>
      <c r="C41" t="s">
        <v>1386</v>
      </c>
      <c r="D41" t="s">
        <v>1374</v>
      </c>
      <c r="E41" t="s">
        <v>318</v>
      </c>
      <c r="F41" s="22" t="s">
        <v>345</v>
      </c>
      <c r="N41" t="s">
        <v>51</v>
      </c>
    </row>
    <row r="42" spans="1:28">
      <c r="A42" s="13">
        <v>41963</v>
      </c>
      <c r="C42" t="s">
        <v>1387</v>
      </c>
      <c r="D42" t="s">
        <v>1374</v>
      </c>
      <c r="E42" t="s">
        <v>318</v>
      </c>
      <c r="F42" s="22" t="s">
        <v>345</v>
      </c>
      <c r="N42" t="s">
        <v>51</v>
      </c>
    </row>
    <row r="43" spans="1:28">
      <c r="A43" s="13">
        <v>41963</v>
      </c>
      <c r="C43" t="s">
        <v>1388</v>
      </c>
      <c r="D43" t="s">
        <v>1374</v>
      </c>
      <c r="E43" t="s">
        <v>318</v>
      </c>
      <c r="F43" s="22" t="s">
        <v>345</v>
      </c>
      <c r="N43" t="s">
        <v>1389</v>
      </c>
    </row>
    <row r="44" spans="1:28">
      <c r="A44" s="13">
        <v>41963</v>
      </c>
      <c r="C44" t="s">
        <v>1390</v>
      </c>
      <c r="D44" t="s">
        <v>1374</v>
      </c>
      <c r="E44" t="s">
        <v>318</v>
      </c>
      <c r="F44" s="22" t="s">
        <v>345</v>
      </c>
      <c r="J44" t="s">
        <v>1384</v>
      </c>
      <c r="N44" t="s">
        <v>51</v>
      </c>
      <c r="P44" t="s">
        <v>1391</v>
      </c>
    </row>
    <row r="45" spans="1:28">
      <c r="D45" t="s">
        <v>1374</v>
      </c>
      <c r="E45" t="s">
        <v>318</v>
      </c>
      <c r="F45" s="22" t="s">
        <v>345</v>
      </c>
      <c r="N45" t="s">
        <v>51</v>
      </c>
    </row>
    <row r="46" spans="1:28">
      <c r="A46" s="13">
        <v>41956</v>
      </c>
      <c r="B46" s="8" t="s">
        <v>1392</v>
      </c>
      <c r="C46" t="s">
        <v>1393</v>
      </c>
      <c r="D46" t="s">
        <v>1374</v>
      </c>
      <c r="F46" s="22" t="s">
        <v>345</v>
      </c>
      <c r="G46">
        <v>0.8</v>
      </c>
      <c r="I46" t="s">
        <v>316</v>
      </c>
      <c r="J46" t="s">
        <v>1335</v>
      </c>
      <c r="N46" t="s">
        <v>51</v>
      </c>
      <c r="P46" t="s">
        <v>1337</v>
      </c>
    </row>
    <row r="47" spans="1:28">
      <c r="A47" s="13">
        <v>41956</v>
      </c>
      <c r="C47" t="s">
        <v>1394</v>
      </c>
      <c r="D47" t="s">
        <v>1374</v>
      </c>
      <c r="F47" s="22" t="s">
        <v>345</v>
      </c>
      <c r="G47">
        <v>0.8</v>
      </c>
      <c r="I47" t="s">
        <v>316</v>
      </c>
      <c r="J47" t="s">
        <v>1335</v>
      </c>
      <c r="N47" t="s">
        <v>51</v>
      </c>
      <c r="P47" t="s">
        <v>1337</v>
      </c>
    </row>
    <row r="48" spans="1:28">
      <c r="A48" s="13">
        <v>41956</v>
      </c>
      <c r="C48" t="s">
        <v>1395</v>
      </c>
      <c r="D48" t="s">
        <v>1374</v>
      </c>
      <c r="F48" s="22" t="s">
        <v>345</v>
      </c>
      <c r="G48">
        <v>0.8</v>
      </c>
      <c r="I48" t="s">
        <v>316</v>
      </c>
      <c r="J48" t="s">
        <v>1335</v>
      </c>
      <c r="N48" t="s">
        <v>51</v>
      </c>
      <c r="P48" t="s">
        <v>1337</v>
      </c>
    </row>
    <row r="49" spans="1:28">
      <c r="A49" s="13">
        <v>41956</v>
      </c>
      <c r="C49" t="s">
        <v>1396</v>
      </c>
      <c r="D49" t="s">
        <v>1374</v>
      </c>
      <c r="F49" s="22" t="s">
        <v>345</v>
      </c>
      <c r="G49">
        <v>0.8</v>
      </c>
      <c r="I49" t="s">
        <v>316</v>
      </c>
      <c r="J49" t="s">
        <v>1335</v>
      </c>
      <c r="N49" t="s">
        <v>51</v>
      </c>
      <c r="P49" t="s">
        <v>1337</v>
      </c>
    </row>
    <row r="50" spans="1:28" s="20" customFormat="1">
      <c r="A50" s="18">
        <v>41956</v>
      </c>
      <c r="B50" s="19"/>
      <c r="C50" s="20" t="s">
        <v>1397</v>
      </c>
      <c r="D50" s="20" t="s">
        <v>1374</v>
      </c>
      <c r="F50" s="21" t="s">
        <v>345</v>
      </c>
      <c r="G50" s="20">
        <v>0.8</v>
      </c>
      <c r="I50" s="20" t="s">
        <v>316</v>
      </c>
      <c r="J50" s="20" t="s">
        <v>1384</v>
      </c>
      <c r="N50" s="20" t="s">
        <v>51</v>
      </c>
      <c r="P50" s="20" t="s">
        <v>332</v>
      </c>
      <c r="W50" s="33"/>
      <c r="X50" s="33"/>
      <c r="AB50" s="28"/>
    </row>
    <row r="51" spans="1:28">
      <c r="A51" s="13">
        <v>41956</v>
      </c>
      <c r="C51" t="s">
        <v>1398</v>
      </c>
      <c r="D51" t="s">
        <v>1374</v>
      </c>
      <c r="F51" s="22" t="s">
        <v>345</v>
      </c>
      <c r="G51">
        <v>0.8</v>
      </c>
      <c r="I51" t="s">
        <v>316</v>
      </c>
      <c r="J51" t="s">
        <v>1335</v>
      </c>
      <c r="N51" t="s">
        <v>51</v>
      </c>
      <c r="P51" t="s">
        <v>1337</v>
      </c>
    </row>
    <row r="52" spans="1:28">
      <c r="A52" s="13">
        <v>41956</v>
      </c>
      <c r="C52" t="s">
        <v>1399</v>
      </c>
      <c r="D52" t="s">
        <v>1374</v>
      </c>
      <c r="F52" s="22" t="s">
        <v>345</v>
      </c>
      <c r="G52">
        <v>0</v>
      </c>
      <c r="I52" t="s">
        <v>316</v>
      </c>
      <c r="J52" t="s">
        <v>1335</v>
      </c>
      <c r="N52" t="s">
        <v>51</v>
      </c>
      <c r="P52" t="s">
        <v>48</v>
      </c>
    </row>
    <row r="53" spans="1:28">
      <c r="A53" s="13">
        <v>41956</v>
      </c>
      <c r="C53" t="s">
        <v>1400</v>
      </c>
      <c r="D53" t="s">
        <v>1374</v>
      </c>
      <c r="F53" s="22" t="s">
        <v>345</v>
      </c>
      <c r="G53">
        <v>0.8</v>
      </c>
      <c r="I53" t="s">
        <v>316</v>
      </c>
      <c r="J53" t="s">
        <v>1335</v>
      </c>
      <c r="N53" t="s">
        <v>51</v>
      </c>
      <c r="P53" t="s">
        <v>1337</v>
      </c>
    </row>
    <row r="54" spans="1:28">
      <c r="A54" s="13">
        <v>41956</v>
      </c>
      <c r="C54" t="s">
        <v>1401</v>
      </c>
      <c r="D54" t="s">
        <v>1374</v>
      </c>
      <c r="F54" s="22" t="s">
        <v>345</v>
      </c>
      <c r="G54">
        <v>0</v>
      </c>
      <c r="I54" t="s">
        <v>316</v>
      </c>
      <c r="J54" t="s">
        <v>1335</v>
      </c>
      <c r="N54" t="s">
        <v>51</v>
      </c>
      <c r="P54" t="s">
        <v>48</v>
      </c>
    </row>
    <row r="55" spans="1:28">
      <c r="A55" s="13">
        <v>41960</v>
      </c>
      <c r="C55" t="s">
        <v>1402</v>
      </c>
      <c r="D55" t="s">
        <v>1403</v>
      </c>
      <c r="E55" t="s">
        <v>318</v>
      </c>
      <c r="F55" s="22" t="s">
        <v>345</v>
      </c>
      <c r="G55">
        <v>0.8</v>
      </c>
      <c r="J55" t="s">
        <v>1335</v>
      </c>
      <c r="N55" t="s">
        <v>51</v>
      </c>
      <c r="O55" t="s">
        <v>1404</v>
      </c>
    </row>
    <row r="56" spans="1:28">
      <c r="A56" s="13">
        <v>41960</v>
      </c>
      <c r="C56" t="s">
        <v>1405</v>
      </c>
      <c r="D56" t="s">
        <v>1403</v>
      </c>
      <c r="E56" t="s">
        <v>318</v>
      </c>
      <c r="F56" s="22" t="s">
        <v>345</v>
      </c>
      <c r="G56">
        <v>0</v>
      </c>
      <c r="J56" t="s">
        <v>1335</v>
      </c>
      <c r="N56" t="s">
        <v>51</v>
      </c>
    </row>
    <row r="57" spans="1:28">
      <c r="A57" s="13">
        <v>41960</v>
      </c>
      <c r="C57" t="s">
        <v>1406</v>
      </c>
      <c r="D57" t="s">
        <v>1403</v>
      </c>
      <c r="E57" t="s">
        <v>318</v>
      </c>
      <c r="F57" s="22" t="s">
        <v>345</v>
      </c>
      <c r="G57">
        <v>0.8</v>
      </c>
      <c r="I57" t="s">
        <v>316</v>
      </c>
      <c r="J57" t="s">
        <v>1335</v>
      </c>
      <c r="N57" t="s">
        <v>51</v>
      </c>
      <c r="O57" t="s">
        <v>1407</v>
      </c>
    </row>
    <row r="58" spans="1:28">
      <c r="A58" s="13">
        <v>41960</v>
      </c>
      <c r="C58" t="s">
        <v>1408</v>
      </c>
      <c r="D58" t="s">
        <v>1403</v>
      </c>
      <c r="E58" t="s">
        <v>318</v>
      </c>
      <c r="F58" s="22" t="s">
        <v>345</v>
      </c>
      <c r="G58">
        <v>0.8</v>
      </c>
      <c r="I58" t="s">
        <v>316</v>
      </c>
      <c r="J58" t="s">
        <v>1335</v>
      </c>
      <c r="N58" t="s">
        <v>51</v>
      </c>
    </row>
    <row r="59" spans="1:28">
      <c r="A59" s="13">
        <v>41960</v>
      </c>
      <c r="C59" t="s">
        <v>1409</v>
      </c>
      <c r="D59" t="s">
        <v>1403</v>
      </c>
      <c r="E59" t="s">
        <v>318</v>
      </c>
      <c r="F59" s="22" t="s">
        <v>345</v>
      </c>
      <c r="N59" t="s">
        <v>51</v>
      </c>
    </row>
    <row r="60" spans="1:28">
      <c r="A60" s="13">
        <v>41960</v>
      </c>
      <c r="C60" t="s">
        <v>1410</v>
      </c>
      <c r="D60" t="s">
        <v>1403</v>
      </c>
      <c r="E60" t="s">
        <v>318</v>
      </c>
      <c r="F60" s="22" t="s">
        <v>345</v>
      </c>
      <c r="N60" t="s">
        <v>51</v>
      </c>
    </row>
    <row r="61" spans="1:28">
      <c r="A61" s="13">
        <v>41960</v>
      </c>
      <c r="C61" t="s">
        <v>1411</v>
      </c>
      <c r="D61" t="s">
        <v>1403</v>
      </c>
      <c r="E61" t="s">
        <v>318</v>
      </c>
      <c r="F61" s="22" t="s">
        <v>345</v>
      </c>
      <c r="G61">
        <v>0.8</v>
      </c>
      <c r="I61" t="s">
        <v>316</v>
      </c>
      <c r="J61" t="s">
        <v>1335</v>
      </c>
      <c r="N61" t="s">
        <v>51</v>
      </c>
    </row>
    <row r="62" spans="1:28">
      <c r="A62" s="13">
        <v>41960</v>
      </c>
      <c r="C62" t="s">
        <v>1412</v>
      </c>
      <c r="D62" t="s">
        <v>1403</v>
      </c>
      <c r="E62" t="s">
        <v>318</v>
      </c>
      <c r="F62" s="22" t="s">
        <v>345</v>
      </c>
      <c r="N62" t="s">
        <v>51</v>
      </c>
    </row>
    <row r="63" spans="1:28">
      <c r="A63" s="13">
        <v>41960</v>
      </c>
      <c r="C63" t="s">
        <v>1413</v>
      </c>
      <c r="D63" t="s">
        <v>1403</v>
      </c>
      <c r="E63" t="s">
        <v>318</v>
      </c>
      <c r="F63" s="22" t="s">
        <v>345</v>
      </c>
      <c r="G63">
        <v>0.8</v>
      </c>
      <c r="I63" t="s">
        <v>316</v>
      </c>
      <c r="J63" t="s">
        <v>1335</v>
      </c>
      <c r="N63" t="s">
        <v>51</v>
      </c>
    </row>
    <row r="64" spans="1:28">
      <c r="A64" s="13">
        <v>41960</v>
      </c>
      <c r="C64" t="s">
        <v>1414</v>
      </c>
      <c r="D64" t="s">
        <v>1403</v>
      </c>
      <c r="E64" t="s">
        <v>318</v>
      </c>
      <c r="F64" s="22" t="s">
        <v>345</v>
      </c>
      <c r="G64">
        <v>0.8</v>
      </c>
      <c r="I64" t="s">
        <v>316</v>
      </c>
      <c r="J64" t="s">
        <v>1335</v>
      </c>
      <c r="N64" t="s">
        <v>51</v>
      </c>
    </row>
    <row r="65" spans="1:28">
      <c r="A65" s="14">
        <v>41976</v>
      </c>
      <c r="B65" s="9" t="s">
        <v>1415</v>
      </c>
      <c r="C65" t="s">
        <v>1416</v>
      </c>
      <c r="D65" t="s">
        <v>329</v>
      </c>
      <c r="E65" t="s">
        <v>318</v>
      </c>
      <c r="F65" s="22" t="s">
        <v>345</v>
      </c>
      <c r="G65">
        <v>0.8</v>
      </c>
      <c r="I65" t="s">
        <v>316</v>
      </c>
      <c r="J65" t="s">
        <v>1335</v>
      </c>
      <c r="N65" t="s">
        <v>51</v>
      </c>
    </row>
    <row r="66" spans="1:28">
      <c r="A66" s="14">
        <v>41976</v>
      </c>
      <c r="B66" s="9"/>
      <c r="C66" t="s">
        <v>1417</v>
      </c>
      <c r="D66" t="s">
        <v>329</v>
      </c>
      <c r="E66" t="s">
        <v>318</v>
      </c>
      <c r="F66" s="22" t="s">
        <v>345</v>
      </c>
      <c r="G66">
        <v>0.8</v>
      </c>
      <c r="I66" t="s">
        <v>316</v>
      </c>
      <c r="J66" t="s">
        <v>1335</v>
      </c>
      <c r="N66" t="s">
        <v>51</v>
      </c>
    </row>
    <row r="67" spans="1:28">
      <c r="A67" s="14">
        <v>41976</v>
      </c>
      <c r="B67" s="9"/>
      <c r="C67" t="s">
        <v>1418</v>
      </c>
      <c r="D67" t="s">
        <v>329</v>
      </c>
      <c r="E67" t="s">
        <v>318</v>
      </c>
      <c r="F67" s="22" t="s">
        <v>345</v>
      </c>
      <c r="G67">
        <v>0.8</v>
      </c>
      <c r="I67" t="s">
        <v>316</v>
      </c>
      <c r="J67" t="s">
        <v>1335</v>
      </c>
      <c r="N67" t="s">
        <v>51</v>
      </c>
    </row>
    <row r="68" spans="1:28">
      <c r="A68" s="14">
        <v>41976</v>
      </c>
      <c r="B68" s="9"/>
      <c r="C68" t="s">
        <v>1419</v>
      </c>
      <c r="D68" t="s">
        <v>329</v>
      </c>
      <c r="E68" t="s">
        <v>318</v>
      </c>
      <c r="F68" s="22" t="s">
        <v>345</v>
      </c>
      <c r="N68" t="s">
        <v>51</v>
      </c>
    </row>
    <row r="69" spans="1:28">
      <c r="A69" s="14">
        <v>41976</v>
      </c>
      <c r="B69" s="9"/>
      <c r="C69" t="s">
        <v>1420</v>
      </c>
      <c r="D69" t="s">
        <v>329</v>
      </c>
      <c r="E69" t="s">
        <v>318</v>
      </c>
      <c r="F69" s="22" t="s">
        <v>345</v>
      </c>
      <c r="N69" t="s">
        <v>51</v>
      </c>
    </row>
    <row r="70" spans="1:28">
      <c r="A70" s="14">
        <v>41976</v>
      </c>
      <c r="B70" s="9"/>
      <c r="C70" t="s">
        <v>1421</v>
      </c>
      <c r="D70" t="s">
        <v>329</v>
      </c>
      <c r="E70" t="s">
        <v>318</v>
      </c>
      <c r="F70" s="22" t="s">
        <v>345</v>
      </c>
      <c r="N70" t="s">
        <v>51</v>
      </c>
    </row>
    <row r="71" spans="1:28" s="20" customFormat="1">
      <c r="A71" s="23">
        <v>41976</v>
      </c>
      <c r="B71" s="24"/>
      <c r="C71" s="20" t="s">
        <v>1422</v>
      </c>
      <c r="D71" s="20" t="s">
        <v>329</v>
      </c>
      <c r="E71" s="20" t="s">
        <v>318</v>
      </c>
      <c r="F71" s="21" t="s">
        <v>345</v>
      </c>
      <c r="G71" s="20">
        <v>0.8</v>
      </c>
      <c r="I71" s="20" t="s">
        <v>316</v>
      </c>
      <c r="J71" s="20" t="s">
        <v>1384</v>
      </c>
      <c r="N71" s="20" t="s">
        <v>51</v>
      </c>
      <c r="P71" s="20" t="s">
        <v>332</v>
      </c>
      <c r="W71" s="33"/>
      <c r="X71" s="33"/>
      <c r="AB71" s="28"/>
    </row>
    <row r="72" spans="1:28">
      <c r="A72" s="14">
        <v>41976</v>
      </c>
      <c r="B72" s="9"/>
      <c r="C72" t="s">
        <v>1423</v>
      </c>
      <c r="D72" t="s">
        <v>329</v>
      </c>
      <c r="E72" t="s">
        <v>318</v>
      </c>
      <c r="F72" s="22" t="s">
        <v>345</v>
      </c>
      <c r="G72">
        <v>0.8</v>
      </c>
      <c r="I72" t="s">
        <v>316</v>
      </c>
      <c r="J72" t="s">
        <v>1335</v>
      </c>
      <c r="N72" t="s">
        <v>51</v>
      </c>
    </row>
    <row r="73" spans="1:28">
      <c r="A73" s="14">
        <v>41976</v>
      </c>
      <c r="B73" s="9"/>
      <c r="C73" t="s">
        <v>1424</v>
      </c>
      <c r="D73" t="s">
        <v>329</v>
      </c>
      <c r="E73" t="s">
        <v>318</v>
      </c>
      <c r="F73" s="22" t="s">
        <v>345</v>
      </c>
    </row>
    <row r="74" spans="1:28">
      <c r="A74" s="14">
        <v>41976</v>
      </c>
      <c r="B74" s="9"/>
      <c r="C74" t="s">
        <v>1425</v>
      </c>
      <c r="D74" t="s">
        <v>329</v>
      </c>
      <c r="E74" t="s">
        <v>318</v>
      </c>
      <c r="F74" s="22" t="s">
        <v>345</v>
      </c>
      <c r="P74" t="s">
        <v>1426</v>
      </c>
    </row>
    <row r="75" spans="1:28">
      <c r="A75" s="14">
        <v>41977</v>
      </c>
      <c r="B75" s="9" t="s">
        <v>1427</v>
      </c>
      <c r="C75" t="s">
        <v>1428</v>
      </c>
      <c r="D75" t="s">
        <v>1374</v>
      </c>
      <c r="E75" t="s">
        <v>318</v>
      </c>
      <c r="F75" s="22" t="s">
        <v>345</v>
      </c>
      <c r="I75" t="s">
        <v>316</v>
      </c>
      <c r="J75" t="s">
        <v>1335</v>
      </c>
      <c r="N75" t="s">
        <v>51</v>
      </c>
    </row>
    <row r="76" spans="1:28">
      <c r="A76" s="14">
        <v>41977</v>
      </c>
      <c r="B76" s="9"/>
      <c r="C76" t="s">
        <v>1429</v>
      </c>
      <c r="D76" t="s">
        <v>1374</v>
      </c>
      <c r="E76" t="s">
        <v>318</v>
      </c>
      <c r="F76" s="22" t="s">
        <v>345</v>
      </c>
      <c r="I76" t="s">
        <v>316</v>
      </c>
      <c r="J76" t="s">
        <v>1335</v>
      </c>
      <c r="N76" t="s">
        <v>51</v>
      </c>
    </row>
    <row r="77" spans="1:28">
      <c r="A77" s="14">
        <v>41977</v>
      </c>
      <c r="B77" s="9"/>
      <c r="C77" t="s">
        <v>1430</v>
      </c>
      <c r="D77" t="s">
        <v>1374</v>
      </c>
      <c r="F77" s="22" t="s">
        <v>345</v>
      </c>
    </row>
    <row r="78" spans="1:28">
      <c r="A78" s="14">
        <v>41977</v>
      </c>
      <c r="B78" s="9"/>
      <c r="C78" t="s">
        <v>1431</v>
      </c>
      <c r="D78" t="s">
        <v>1374</v>
      </c>
      <c r="F78" s="22" t="s">
        <v>345</v>
      </c>
    </row>
    <row r="79" spans="1:28">
      <c r="A79" s="14">
        <v>41977</v>
      </c>
      <c r="B79" s="9"/>
      <c r="C79" t="s">
        <v>1432</v>
      </c>
      <c r="D79" t="s">
        <v>1374</v>
      </c>
      <c r="F79" s="22" t="s">
        <v>345</v>
      </c>
      <c r="I79" t="s">
        <v>316</v>
      </c>
      <c r="J79" t="s">
        <v>1335</v>
      </c>
      <c r="N79" t="s">
        <v>51</v>
      </c>
    </row>
    <row r="80" spans="1:28">
      <c r="A80" s="14">
        <v>41977</v>
      </c>
      <c r="B80" s="9"/>
      <c r="C80" t="s">
        <v>1433</v>
      </c>
      <c r="D80" t="s">
        <v>1374</v>
      </c>
      <c r="F80" s="22" t="s">
        <v>345</v>
      </c>
      <c r="I80" t="s">
        <v>316</v>
      </c>
      <c r="J80" t="s">
        <v>1335</v>
      </c>
      <c r="N80" t="s">
        <v>51</v>
      </c>
    </row>
    <row r="81" spans="1:28">
      <c r="A81" s="14">
        <v>41977</v>
      </c>
      <c r="B81" s="9"/>
      <c r="C81" t="s">
        <v>1434</v>
      </c>
      <c r="D81" t="s">
        <v>1374</v>
      </c>
      <c r="F81" s="22" t="s">
        <v>345</v>
      </c>
    </row>
    <row r="82" spans="1:28">
      <c r="A82" s="14">
        <v>41977</v>
      </c>
      <c r="B82" s="9"/>
      <c r="C82" t="s">
        <v>1435</v>
      </c>
      <c r="D82" t="s">
        <v>1374</v>
      </c>
      <c r="F82" s="22" t="s">
        <v>345</v>
      </c>
      <c r="I82" t="s">
        <v>316</v>
      </c>
      <c r="J82" t="s">
        <v>1335</v>
      </c>
      <c r="N82" t="s">
        <v>51</v>
      </c>
    </row>
    <row r="83" spans="1:28">
      <c r="A83" s="14">
        <v>41977</v>
      </c>
      <c r="B83" s="9"/>
      <c r="C83" t="s">
        <v>1436</v>
      </c>
      <c r="D83" t="s">
        <v>1374</v>
      </c>
      <c r="F83" s="22" t="s">
        <v>345</v>
      </c>
      <c r="I83" t="s">
        <v>316</v>
      </c>
      <c r="J83" t="s">
        <v>1335</v>
      </c>
      <c r="N83" t="s">
        <v>51</v>
      </c>
    </row>
    <row r="84" spans="1:28">
      <c r="A84" s="14">
        <v>41977</v>
      </c>
      <c r="B84" s="9"/>
      <c r="C84" t="s">
        <v>1437</v>
      </c>
      <c r="D84" t="s">
        <v>1374</v>
      </c>
      <c r="F84" s="22" t="s">
        <v>345</v>
      </c>
    </row>
    <row r="85" spans="1:28">
      <c r="A85" s="14">
        <v>41977</v>
      </c>
      <c r="B85" s="9"/>
      <c r="C85" t="s">
        <v>1438</v>
      </c>
      <c r="D85" t="s">
        <v>1374</v>
      </c>
      <c r="F85" s="22" t="s">
        <v>345</v>
      </c>
      <c r="I85" t="s">
        <v>316</v>
      </c>
      <c r="J85" t="s">
        <v>1335</v>
      </c>
      <c r="N85" t="s">
        <v>51</v>
      </c>
    </row>
    <row r="86" spans="1:28">
      <c r="A86" s="14">
        <v>41977</v>
      </c>
      <c r="B86" s="9"/>
      <c r="C86" t="s">
        <v>1439</v>
      </c>
      <c r="D86" t="s">
        <v>1374</v>
      </c>
      <c r="F86" s="22" t="s">
        <v>345</v>
      </c>
    </row>
    <row r="87" spans="1:28">
      <c r="A87" s="14">
        <v>41977</v>
      </c>
      <c r="B87" s="9"/>
      <c r="C87" t="s">
        <v>1440</v>
      </c>
      <c r="D87" t="s">
        <v>1374</v>
      </c>
      <c r="F87" s="22" t="s">
        <v>345</v>
      </c>
      <c r="I87" t="s">
        <v>316</v>
      </c>
      <c r="J87" t="s">
        <v>1335</v>
      </c>
      <c r="N87" t="s">
        <v>51</v>
      </c>
    </row>
    <row r="88" spans="1:28">
      <c r="A88" s="14">
        <v>41977</v>
      </c>
      <c r="B88" s="9"/>
      <c r="C88" t="s">
        <v>1441</v>
      </c>
      <c r="D88" t="s">
        <v>1374</v>
      </c>
      <c r="F88" s="22" t="s">
        <v>345</v>
      </c>
    </row>
    <row r="89" spans="1:28">
      <c r="A89" s="14">
        <v>41977</v>
      </c>
      <c r="B89" s="9"/>
      <c r="C89" t="s">
        <v>1442</v>
      </c>
      <c r="D89" t="s">
        <v>1374</v>
      </c>
      <c r="F89" s="22" t="s">
        <v>345</v>
      </c>
      <c r="I89" t="s">
        <v>316</v>
      </c>
      <c r="J89" t="s">
        <v>1335</v>
      </c>
      <c r="N89" t="s">
        <v>51</v>
      </c>
    </row>
    <row r="90" spans="1:28">
      <c r="A90" s="14">
        <v>41977</v>
      </c>
      <c r="B90" s="9"/>
      <c r="C90" t="s">
        <v>1443</v>
      </c>
      <c r="D90" t="s">
        <v>1374</v>
      </c>
      <c r="F90" s="22" t="s">
        <v>345</v>
      </c>
    </row>
    <row r="91" spans="1:28" s="20" customFormat="1">
      <c r="A91" s="23">
        <v>41977</v>
      </c>
      <c r="B91" s="24"/>
      <c r="C91" s="20" t="s">
        <v>1444</v>
      </c>
      <c r="D91" s="20" t="s">
        <v>1374</v>
      </c>
      <c r="F91" s="21" t="s">
        <v>345</v>
      </c>
      <c r="I91" s="20" t="s">
        <v>316</v>
      </c>
      <c r="J91" s="20" t="s">
        <v>1445</v>
      </c>
      <c r="N91" s="20" t="s">
        <v>51</v>
      </c>
      <c r="P91" s="20" t="s">
        <v>332</v>
      </c>
      <c r="W91" s="33"/>
      <c r="X91" s="33"/>
      <c r="AB91" s="28"/>
    </row>
    <row r="92" spans="1:28">
      <c r="A92" s="14">
        <v>41977</v>
      </c>
      <c r="B92" s="9"/>
      <c r="C92" t="s">
        <v>1446</v>
      </c>
      <c r="D92" t="s">
        <v>1374</v>
      </c>
      <c r="F92" s="22" t="s">
        <v>345</v>
      </c>
      <c r="I92" t="s">
        <v>316</v>
      </c>
      <c r="J92" t="s">
        <v>1445</v>
      </c>
      <c r="N92" t="s">
        <v>51</v>
      </c>
    </row>
    <row r="93" spans="1:28">
      <c r="A93" s="14">
        <v>41977</v>
      </c>
      <c r="B93" s="9"/>
      <c r="C93" t="s">
        <v>1447</v>
      </c>
      <c r="D93" t="s">
        <v>1374</v>
      </c>
      <c r="F93" s="22" t="s">
        <v>345</v>
      </c>
    </row>
    <row r="94" spans="1:28">
      <c r="A94" s="14">
        <v>41977</v>
      </c>
      <c r="B94" s="9"/>
      <c r="C94" t="s">
        <v>1448</v>
      </c>
      <c r="D94" t="s">
        <v>1374</v>
      </c>
      <c r="F94" s="22" t="s">
        <v>345</v>
      </c>
    </row>
    <row r="95" spans="1:28">
      <c r="A95" s="14">
        <v>41977</v>
      </c>
      <c r="B95" s="9"/>
      <c r="C95" t="s">
        <v>1449</v>
      </c>
      <c r="D95" t="s">
        <v>1374</v>
      </c>
      <c r="F95" s="22" t="s">
        <v>345</v>
      </c>
      <c r="J95" t="s">
        <v>1335</v>
      </c>
      <c r="N95" t="s">
        <v>51</v>
      </c>
    </row>
    <row r="96" spans="1:28">
      <c r="A96" s="14">
        <v>41977</v>
      </c>
      <c r="B96" s="9"/>
      <c r="C96" t="s">
        <v>1450</v>
      </c>
      <c r="D96" t="s">
        <v>1374</v>
      </c>
      <c r="F96" s="22" t="s">
        <v>345</v>
      </c>
    </row>
    <row r="97" spans="1:28">
      <c r="A97" s="14">
        <v>41978</v>
      </c>
      <c r="B97" s="9"/>
      <c r="C97" t="s">
        <v>1451</v>
      </c>
      <c r="D97" t="s">
        <v>1452</v>
      </c>
      <c r="F97" s="22" t="s">
        <v>345</v>
      </c>
    </row>
    <row r="98" spans="1:28">
      <c r="A98" s="14">
        <v>41978</v>
      </c>
      <c r="B98" s="9"/>
      <c r="C98" t="s">
        <v>1453</v>
      </c>
      <c r="D98" t="s">
        <v>1452</v>
      </c>
      <c r="F98" s="22" t="s">
        <v>345</v>
      </c>
    </row>
    <row r="99" spans="1:28">
      <c r="A99" s="14">
        <v>41978</v>
      </c>
      <c r="B99" s="9"/>
      <c r="C99" t="s">
        <v>1454</v>
      </c>
      <c r="D99" t="s">
        <v>1452</v>
      </c>
      <c r="F99" s="22" t="s">
        <v>345</v>
      </c>
      <c r="J99" t="s">
        <v>1335</v>
      </c>
      <c r="N99" t="s">
        <v>51</v>
      </c>
    </row>
    <row r="100" spans="1:28">
      <c r="A100" s="14">
        <v>41978</v>
      </c>
      <c r="B100" s="9"/>
      <c r="C100" t="s">
        <v>1455</v>
      </c>
      <c r="D100" t="s">
        <v>1452</v>
      </c>
      <c r="F100" s="22" t="s">
        <v>345</v>
      </c>
      <c r="J100" t="s">
        <v>1335</v>
      </c>
      <c r="N100" t="s">
        <v>51</v>
      </c>
    </row>
    <row r="101" spans="1:28">
      <c r="A101" s="14">
        <v>41978</v>
      </c>
      <c r="B101" s="9"/>
      <c r="C101" t="s">
        <v>1456</v>
      </c>
      <c r="D101" t="s">
        <v>1452</v>
      </c>
      <c r="F101" s="22" t="s">
        <v>345</v>
      </c>
    </row>
    <row r="102" spans="1:28">
      <c r="A102" s="14">
        <v>41978</v>
      </c>
      <c r="B102" s="9"/>
      <c r="C102" t="s">
        <v>1457</v>
      </c>
      <c r="D102" t="s">
        <v>1452</v>
      </c>
      <c r="F102" s="22" t="s">
        <v>345</v>
      </c>
    </row>
    <row r="103" spans="1:28">
      <c r="A103" s="14">
        <v>41978</v>
      </c>
      <c r="B103" s="9"/>
      <c r="C103" t="s">
        <v>1458</v>
      </c>
      <c r="D103" t="s">
        <v>1452</v>
      </c>
      <c r="F103" s="22" t="s">
        <v>345</v>
      </c>
      <c r="J103" t="s">
        <v>1335</v>
      </c>
      <c r="N103" t="s">
        <v>51</v>
      </c>
    </row>
    <row r="104" spans="1:28">
      <c r="A104" s="14">
        <v>41978</v>
      </c>
      <c r="B104" s="9"/>
      <c r="C104" t="s">
        <v>1459</v>
      </c>
      <c r="D104" t="s">
        <v>1452</v>
      </c>
      <c r="F104" s="22" t="s">
        <v>345</v>
      </c>
    </row>
    <row r="105" spans="1:28">
      <c r="A105" s="14">
        <v>41978</v>
      </c>
      <c r="B105" s="9"/>
      <c r="C105" t="s">
        <v>1460</v>
      </c>
      <c r="D105" t="s">
        <v>1452</v>
      </c>
      <c r="F105" s="22" t="s">
        <v>345</v>
      </c>
      <c r="J105" t="s">
        <v>1461</v>
      </c>
      <c r="N105" t="s">
        <v>51</v>
      </c>
    </row>
    <row r="106" spans="1:28">
      <c r="A106" s="14">
        <v>41978</v>
      </c>
      <c r="B106" s="9"/>
      <c r="C106" t="s">
        <v>1462</v>
      </c>
      <c r="D106" t="s">
        <v>1452</v>
      </c>
      <c r="F106" s="22" t="s">
        <v>345</v>
      </c>
    </row>
    <row r="107" spans="1:28">
      <c r="A107" s="14">
        <v>41978</v>
      </c>
      <c r="B107" s="9"/>
      <c r="C107" t="s">
        <v>1463</v>
      </c>
      <c r="D107" t="s">
        <v>1452</v>
      </c>
      <c r="F107" s="22" t="s">
        <v>345</v>
      </c>
      <c r="J107" t="s">
        <v>1464</v>
      </c>
      <c r="N107" t="s">
        <v>51</v>
      </c>
    </row>
    <row r="108" spans="1:28">
      <c r="A108" s="14">
        <v>41978</v>
      </c>
      <c r="B108" s="9"/>
      <c r="C108" t="s">
        <v>1465</v>
      </c>
      <c r="D108" t="s">
        <v>1452</v>
      </c>
      <c r="F108" s="22" t="s">
        <v>345</v>
      </c>
    </row>
    <row r="109" spans="1:28">
      <c r="A109" s="14">
        <v>41978</v>
      </c>
      <c r="B109" s="9"/>
      <c r="C109" t="s">
        <v>1466</v>
      </c>
      <c r="D109" t="s">
        <v>1452</v>
      </c>
      <c r="F109" s="22" t="s">
        <v>345</v>
      </c>
      <c r="J109" t="s">
        <v>1335</v>
      </c>
      <c r="N109" t="s">
        <v>51</v>
      </c>
    </row>
    <row r="110" spans="1:28">
      <c r="A110" s="14">
        <v>41978</v>
      </c>
      <c r="B110" s="9"/>
      <c r="C110" t="s">
        <v>1467</v>
      </c>
      <c r="D110" t="s">
        <v>1452</v>
      </c>
      <c r="F110" s="22" t="s">
        <v>345</v>
      </c>
      <c r="J110" t="s">
        <v>1335</v>
      </c>
      <c r="N110" t="s">
        <v>51</v>
      </c>
    </row>
    <row r="111" spans="1:28">
      <c r="A111" s="13">
        <v>41983</v>
      </c>
      <c r="B111" s="10" t="s">
        <v>1415</v>
      </c>
      <c r="C111" t="s">
        <v>1468</v>
      </c>
      <c r="D111" t="s">
        <v>329</v>
      </c>
      <c r="E111" t="s">
        <v>318</v>
      </c>
      <c r="F111" s="22" t="s">
        <v>345</v>
      </c>
      <c r="J111" t="s">
        <v>1384</v>
      </c>
      <c r="N111" t="s">
        <v>51</v>
      </c>
      <c r="P111" t="s">
        <v>332</v>
      </c>
    </row>
    <row r="112" spans="1:28" s="20" customFormat="1">
      <c r="A112" s="18">
        <v>41983</v>
      </c>
      <c r="B112" s="29"/>
      <c r="C112" s="20" t="s">
        <v>1469</v>
      </c>
      <c r="D112" s="20" t="s">
        <v>329</v>
      </c>
      <c r="E112" s="20" t="s">
        <v>318</v>
      </c>
      <c r="F112" s="21" t="s">
        <v>345</v>
      </c>
      <c r="J112" s="20" t="s">
        <v>1470</v>
      </c>
      <c r="N112" s="20" t="s">
        <v>51</v>
      </c>
      <c r="P112" s="20" t="s">
        <v>332</v>
      </c>
      <c r="Q112" s="20" t="s">
        <v>1471</v>
      </c>
      <c r="R112" s="20">
        <v>11</v>
      </c>
      <c r="S112" s="20" t="s">
        <v>1472</v>
      </c>
      <c r="T112" s="20">
        <v>0.39</v>
      </c>
      <c r="U112" s="20">
        <f>1/T112</f>
        <v>2.5641025641025639</v>
      </c>
      <c r="V112" s="30">
        <v>0.72361111111111109</v>
      </c>
      <c r="W112" s="33">
        <v>1.2</v>
      </c>
      <c r="X112" t="s">
        <v>1367</v>
      </c>
      <c r="Z112">
        <v>2.5000000000000001E-2</v>
      </c>
      <c r="AB112" s="28"/>
    </row>
    <row r="113" spans="1:28">
      <c r="A113" s="13">
        <v>41983</v>
      </c>
      <c r="B113" s="10"/>
      <c r="C113" t="s">
        <v>1473</v>
      </c>
      <c r="D113" t="s">
        <v>329</v>
      </c>
      <c r="E113" t="s">
        <v>318</v>
      </c>
      <c r="F113" s="22" t="s">
        <v>345</v>
      </c>
      <c r="J113" t="s">
        <v>1470</v>
      </c>
      <c r="N113" t="s">
        <v>51</v>
      </c>
      <c r="P113" t="s">
        <v>332</v>
      </c>
    </row>
    <row r="114" spans="1:28">
      <c r="A114" s="13">
        <v>41983</v>
      </c>
      <c r="B114" s="10"/>
      <c r="C114" t="s">
        <v>1474</v>
      </c>
      <c r="D114" t="s">
        <v>329</v>
      </c>
      <c r="E114" t="s">
        <v>318</v>
      </c>
      <c r="F114" s="22" t="s">
        <v>345</v>
      </c>
      <c r="J114" t="s">
        <v>1470</v>
      </c>
      <c r="N114" t="s">
        <v>51</v>
      </c>
      <c r="P114" t="s">
        <v>332</v>
      </c>
    </row>
    <row r="115" spans="1:28">
      <c r="A115" s="13">
        <v>41983</v>
      </c>
      <c r="B115" s="10"/>
      <c r="C115" t="s">
        <v>1475</v>
      </c>
      <c r="D115" t="s">
        <v>329</v>
      </c>
      <c r="E115" t="s">
        <v>318</v>
      </c>
      <c r="F115" s="22" t="s">
        <v>345</v>
      </c>
    </row>
    <row r="116" spans="1:28">
      <c r="A116" s="13">
        <v>41983</v>
      </c>
      <c r="B116" s="10"/>
      <c r="C116" t="s">
        <v>1476</v>
      </c>
      <c r="D116" t="s">
        <v>329</v>
      </c>
      <c r="E116" t="s">
        <v>318</v>
      </c>
      <c r="F116" s="22" t="s">
        <v>345</v>
      </c>
    </row>
    <row r="117" spans="1:28">
      <c r="A117" s="13">
        <v>41983</v>
      </c>
      <c r="B117" s="10"/>
      <c r="C117" t="s">
        <v>1477</v>
      </c>
      <c r="D117" t="s">
        <v>329</v>
      </c>
      <c r="E117" t="s">
        <v>318</v>
      </c>
      <c r="F117" s="22" t="s">
        <v>345</v>
      </c>
    </row>
    <row r="118" spans="1:28">
      <c r="A118" s="13">
        <v>41983</v>
      </c>
      <c r="B118" s="10"/>
      <c r="C118" t="s">
        <v>1478</v>
      </c>
      <c r="D118" t="s">
        <v>329</v>
      </c>
      <c r="E118" t="s">
        <v>318</v>
      </c>
      <c r="F118" s="22" t="s">
        <v>345</v>
      </c>
    </row>
    <row r="119" spans="1:28">
      <c r="A119" s="13">
        <v>41983</v>
      </c>
      <c r="B119" s="10"/>
      <c r="C119" t="s">
        <v>1479</v>
      </c>
      <c r="D119" t="s">
        <v>329</v>
      </c>
      <c r="E119" t="s">
        <v>318</v>
      </c>
      <c r="F119" s="22" t="s">
        <v>345</v>
      </c>
      <c r="J119" t="s">
        <v>1335</v>
      </c>
      <c r="N119" t="s">
        <v>51</v>
      </c>
      <c r="P119" t="s">
        <v>332</v>
      </c>
    </row>
    <row r="120" spans="1:28" s="20" customFormat="1">
      <c r="A120" s="18">
        <v>41983</v>
      </c>
      <c r="B120" s="29"/>
      <c r="C120" s="20" t="s">
        <v>1480</v>
      </c>
      <c r="D120" s="20" t="s">
        <v>329</v>
      </c>
      <c r="E120" s="20" t="s">
        <v>318</v>
      </c>
      <c r="F120" s="21" t="s">
        <v>345</v>
      </c>
      <c r="J120" s="20" t="s">
        <v>322</v>
      </c>
      <c r="N120" s="20" t="s">
        <v>51</v>
      </c>
      <c r="P120" s="20" t="s">
        <v>332</v>
      </c>
      <c r="W120" s="33"/>
      <c r="X120" s="33"/>
      <c r="AB120" s="28"/>
    </row>
    <row r="121" spans="1:28">
      <c r="A121" s="13">
        <v>41983</v>
      </c>
      <c r="B121" s="10"/>
      <c r="C121" t="s">
        <v>1481</v>
      </c>
      <c r="D121" t="s">
        <v>329</v>
      </c>
      <c r="E121" t="s">
        <v>318</v>
      </c>
      <c r="F121" s="22" t="s">
        <v>345</v>
      </c>
      <c r="J121" t="s">
        <v>1470</v>
      </c>
      <c r="N121" t="s">
        <v>51</v>
      </c>
      <c r="P121" t="s">
        <v>332</v>
      </c>
    </row>
    <row r="122" spans="1:28">
      <c r="A122" s="13">
        <v>41983</v>
      </c>
      <c r="B122" s="10"/>
      <c r="C122" t="s">
        <v>1482</v>
      </c>
      <c r="D122" t="s">
        <v>329</v>
      </c>
      <c r="E122" t="s">
        <v>318</v>
      </c>
      <c r="F122" s="22" t="s">
        <v>345</v>
      </c>
      <c r="J122" t="s">
        <v>1470</v>
      </c>
      <c r="K122" t="s">
        <v>332</v>
      </c>
      <c r="N122" t="s">
        <v>51</v>
      </c>
      <c r="P122" t="s">
        <v>332</v>
      </c>
      <c r="Q122" t="s">
        <v>1483</v>
      </c>
      <c r="R122">
        <v>15</v>
      </c>
      <c r="S122" t="s">
        <v>1484</v>
      </c>
      <c r="T122" s="20">
        <v>0.39</v>
      </c>
      <c r="U122" s="20">
        <f>1/T122</f>
        <v>2.5641025641025639</v>
      </c>
      <c r="V122" s="7">
        <v>0.54999999999999993</v>
      </c>
      <c r="W122" s="32">
        <v>1.2</v>
      </c>
      <c r="X122" t="s">
        <v>1367</v>
      </c>
      <c r="Y122" s="20"/>
      <c r="Z122">
        <v>2.5000000000000001E-2</v>
      </c>
    </row>
    <row r="123" spans="1:28">
      <c r="A123" s="13">
        <v>41983</v>
      </c>
      <c r="B123" s="10"/>
      <c r="C123" t="s">
        <v>1485</v>
      </c>
      <c r="D123" t="s">
        <v>329</v>
      </c>
      <c r="E123" t="s">
        <v>318</v>
      </c>
      <c r="F123" s="22" t="s">
        <v>345</v>
      </c>
      <c r="J123" t="s">
        <v>1470</v>
      </c>
      <c r="K123" t="s">
        <v>332</v>
      </c>
      <c r="N123" t="s">
        <v>51</v>
      </c>
      <c r="P123" s="41" t="s">
        <v>1486</v>
      </c>
      <c r="Q123" t="s">
        <v>1483</v>
      </c>
      <c r="R123">
        <v>21</v>
      </c>
      <c r="S123" t="s">
        <v>1487</v>
      </c>
      <c r="T123">
        <v>0.3</v>
      </c>
      <c r="U123" s="20">
        <f>1/T123</f>
        <v>3.3333333333333335</v>
      </c>
      <c r="V123" s="7">
        <v>0.55208333333333337</v>
      </c>
      <c r="W123" s="32">
        <v>1.6</v>
      </c>
      <c r="X123" t="s">
        <v>1367</v>
      </c>
    </row>
    <row r="124" spans="1:28">
      <c r="A124" s="13">
        <v>41983</v>
      </c>
      <c r="B124" s="10"/>
      <c r="C124" t="s">
        <v>1488</v>
      </c>
      <c r="D124" t="s">
        <v>329</v>
      </c>
      <c r="E124" t="s">
        <v>318</v>
      </c>
      <c r="F124" s="22" t="s">
        <v>345</v>
      </c>
    </row>
    <row r="125" spans="1:28">
      <c r="A125" s="13">
        <v>41983</v>
      </c>
      <c r="B125" s="10"/>
      <c r="C125" t="s">
        <v>1489</v>
      </c>
      <c r="D125" t="s">
        <v>329</v>
      </c>
      <c r="E125" t="s">
        <v>318</v>
      </c>
      <c r="F125" s="22" t="s">
        <v>345</v>
      </c>
    </row>
    <row r="126" spans="1:28">
      <c r="A126" s="13">
        <v>41983</v>
      </c>
      <c r="B126" s="10"/>
      <c r="C126" t="s">
        <v>1490</v>
      </c>
      <c r="D126" t="s">
        <v>329</v>
      </c>
      <c r="E126" t="s">
        <v>318</v>
      </c>
      <c r="F126" s="22" t="s">
        <v>345</v>
      </c>
    </row>
    <row r="127" spans="1:28">
      <c r="A127" s="13">
        <v>41983</v>
      </c>
      <c r="B127" s="10"/>
      <c r="C127" t="s">
        <v>1491</v>
      </c>
      <c r="D127" t="s">
        <v>329</v>
      </c>
      <c r="E127" t="s">
        <v>318</v>
      </c>
      <c r="F127" s="22" t="s">
        <v>345</v>
      </c>
    </row>
    <row r="128" spans="1:28">
      <c r="A128" s="13">
        <v>41987</v>
      </c>
      <c r="B128" s="8" t="s">
        <v>1392</v>
      </c>
      <c r="C128" t="s">
        <v>1492</v>
      </c>
      <c r="D128" t="s">
        <v>329</v>
      </c>
      <c r="E128" t="s">
        <v>318</v>
      </c>
      <c r="F128" s="22" t="s">
        <v>345</v>
      </c>
    </row>
    <row r="129" spans="1:28">
      <c r="A129" s="13">
        <v>41987</v>
      </c>
      <c r="C129" t="s">
        <v>1493</v>
      </c>
      <c r="D129" t="s">
        <v>329</v>
      </c>
      <c r="E129" t="s">
        <v>318</v>
      </c>
      <c r="F129" s="22" t="s">
        <v>345</v>
      </c>
    </row>
    <row r="130" spans="1:28">
      <c r="A130" s="13">
        <v>41987</v>
      </c>
      <c r="C130" t="s">
        <v>1494</v>
      </c>
      <c r="D130" t="s">
        <v>329</v>
      </c>
      <c r="E130" t="s">
        <v>318</v>
      </c>
      <c r="F130" s="22" t="s">
        <v>345</v>
      </c>
    </row>
    <row r="131" spans="1:28">
      <c r="A131" s="13">
        <v>41987</v>
      </c>
      <c r="C131" t="s">
        <v>1495</v>
      </c>
      <c r="D131" t="s">
        <v>329</v>
      </c>
      <c r="E131" t="s">
        <v>318</v>
      </c>
      <c r="F131" s="22" t="s">
        <v>345</v>
      </c>
      <c r="J131" t="s">
        <v>1335</v>
      </c>
      <c r="N131" t="s">
        <v>51</v>
      </c>
    </row>
    <row r="132" spans="1:28">
      <c r="A132" s="13">
        <v>41987</v>
      </c>
      <c r="C132" t="s">
        <v>1496</v>
      </c>
      <c r="D132" t="s">
        <v>329</v>
      </c>
      <c r="E132" t="s">
        <v>318</v>
      </c>
      <c r="F132" s="22" t="s">
        <v>345</v>
      </c>
      <c r="J132" t="s">
        <v>1335</v>
      </c>
      <c r="N132" t="s">
        <v>51</v>
      </c>
    </row>
    <row r="133" spans="1:28">
      <c r="A133" s="13">
        <v>41987</v>
      </c>
      <c r="C133" t="s">
        <v>1497</v>
      </c>
      <c r="D133" t="s">
        <v>329</v>
      </c>
      <c r="E133" t="s">
        <v>318</v>
      </c>
      <c r="F133" s="22" t="s">
        <v>345</v>
      </c>
    </row>
    <row r="134" spans="1:28">
      <c r="A134" s="13">
        <v>41987</v>
      </c>
      <c r="C134" t="s">
        <v>1498</v>
      </c>
      <c r="D134" t="s">
        <v>329</v>
      </c>
      <c r="E134" t="s">
        <v>318</v>
      </c>
      <c r="F134" s="22" t="s">
        <v>345</v>
      </c>
      <c r="J134" t="s">
        <v>1335</v>
      </c>
      <c r="L134">
        <v>0.8</v>
      </c>
      <c r="N134" t="s">
        <v>51</v>
      </c>
    </row>
    <row r="135" spans="1:28">
      <c r="A135" s="13">
        <v>41987</v>
      </c>
      <c r="C135" t="s">
        <v>1499</v>
      </c>
      <c r="D135" t="s">
        <v>329</v>
      </c>
      <c r="E135" t="s">
        <v>318</v>
      </c>
      <c r="F135" s="22" t="s">
        <v>345</v>
      </c>
      <c r="J135" t="s">
        <v>1335</v>
      </c>
      <c r="L135">
        <v>0.8</v>
      </c>
      <c r="N135" t="s">
        <v>51</v>
      </c>
    </row>
    <row r="136" spans="1:28">
      <c r="A136" s="13">
        <v>41987</v>
      </c>
      <c r="C136" t="s">
        <v>1500</v>
      </c>
      <c r="D136" t="s">
        <v>329</v>
      </c>
      <c r="E136" t="s">
        <v>318</v>
      </c>
      <c r="F136" s="22" t="s">
        <v>345</v>
      </c>
      <c r="J136" t="s">
        <v>1335</v>
      </c>
      <c r="L136">
        <v>0.8</v>
      </c>
      <c r="N136" t="s">
        <v>51</v>
      </c>
    </row>
    <row r="137" spans="1:28">
      <c r="A137" s="13">
        <v>41987</v>
      </c>
      <c r="C137" t="s">
        <v>1501</v>
      </c>
      <c r="D137" t="s">
        <v>329</v>
      </c>
      <c r="E137" t="s">
        <v>318</v>
      </c>
      <c r="F137" s="22" t="s">
        <v>345</v>
      </c>
      <c r="J137" t="s">
        <v>1335</v>
      </c>
      <c r="L137">
        <v>0.8</v>
      </c>
      <c r="N137" t="s">
        <v>51</v>
      </c>
    </row>
    <row r="138" spans="1:28">
      <c r="A138" s="13">
        <v>41988</v>
      </c>
      <c r="C138" t="s">
        <v>1502</v>
      </c>
      <c r="D138" t="s">
        <v>1374</v>
      </c>
      <c r="E138" t="s">
        <v>318</v>
      </c>
      <c r="F138" s="22" t="s">
        <v>345</v>
      </c>
    </row>
    <row r="139" spans="1:28">
      <c r="A139" s="13">
        <v>41988</v>
      </c>
      <c r="C139" t="s">
        <v>1503</v>
      </c>
      <c r="D139" t="s">
        <v>1374</v>
      </c>
      <c r="E139" t="s">
        <v>318</v>
      </c>
      <c r="F139" s="22" t="s">
        <v>345</v>
      </c>
    </row>
    <row r="140" spans="1:28">
      <c r="A140" s="13">
        <v>41988</v>
      </c>
      <c r="C140" t="s">
        <v>1504</v>
      </c>
      <c r="D140" t="s">
        <v>1374</v>
      </c>
      <c r="E140" t="s">
        <v>318</v>
      </c>
      <c r="F140" s="22" t="s">
        <v>345</v>
      </c>
    </row>
    <row r="141" spans="1:28">
      <c r="A141" s="13">
        <v>41988</v>
      </c>
      <c r="C141" t="s">
        <v>1505</v>
      </c>
      <c r="D141" t="s">
        <v>1374</v>
      </c>
      <c r="E141" t="s">
        <v>318</v>
      </c>
      <c r="F141" s="22" t="s">
        <v>345</v>
      </c>
    </row>
    <row r="142" spans="1:28" s="20" customFormat="1">
      <c r="A142" s="18">
        <v>41988</v>
      </c>
      <c r="B142" s="19"/>
      <c r="C142" s="20" t="s">
        <v>1506</v>
      </c>
      <c r="D142" s="20" t="s">
        <v>1374</v>
      </c>
      <c r="E142" s="20" t="s">
        <v>318</v>
      </c>
      <c r="F142" s="21" t="s">
        <v>345</v>
      </c>
      <c r="J142" s="20" t="s">
        <v>322</v>
      </c>
      <c r="N142" s="20" t="s">
        <v>51</v>
      </c>
      <c r="P142" s="20" t="s">
        <v>332</v>
      </c>
      <c r="W142" s="33"/>
      <c r="X142" s="33"/>
      <c r="AB142" s="28"/>
    </row>
    <row r="143" spans="1:28">
      <c r="A143" s="13">
        <v>41988</v>
      </c>
      <c r="C143" t="s">
        <v>1507</v>
      </c>
      <c r="D143" t="s">
        <v>1374</v>
      </c>
      <c r="E143" t="s">
        <v>318</v>
      </c>
      <c r="F143" s="22" t="s">
        <v>345</v>
      </c>
      <c r="J143" t="s">
        <v>322</v>
      </c>
      <c r="N143" t="s">
        <v>51</v>
      </c>
      <c r="P143" t="s">
        <v>332</v>
      </c>
    </row>
    <row r="144" spans="1:28">
      <c r="A144" s="13">
        <v>41988</v>
      </c>
      <c r="C144" t="s">
        <v>1508</v>
      </c>
      <c r="D144" t="s">
        <v>1374</v>
      </c>
      <c r="E144" t="s">
        <v>318</v>
      </c>
      <c r="F144" s="22" t="s">
        <v>345</v>
      </c>
      <c r="J144" t="s">
        <v>322</v>
      </c>
      <c r="N144" t="s">
        <v>51</v>
      </c>
      <c r="P144" t="s">
        <v>332</v>
      </c>
    </row>
    <row r="145" spans="1:28">
      <c r="A145" s="13">
        <v>42013</v>
      </c>
      <c r="B145" s="8" t="s">
        <v>1392</v>
      </c>
      <c r="C145" t="s">
        <v>1509</v>
      </c>
      <c r="D145" t="s">
        <v>329</v>
      </c>
      <c r="E145" t="s">
        <v>318</v>
      </c>
      <c r="F145" s="22" t="s">
        <v>345</v>
      </c>
      <c r="J145" t="s">
        <v>1335</v>
      </c>
      <c r="L145">
        <v>0.8</v>
      </c>
      <c r="N145" t="s">
        <v>51</v>
      </c>
    </row>
    <row r="146" spans="1:28">
      <c r="A146" s="13">
        <v>42013</v>
      </c>
      <c r="C146" t="s">
        <v>1510</v>
      </c>
      <c r="D146" t="s">
        <v>329</v>
      </c>
      <c r="E146" t="s">
        <v>318</v>
      </c>
      <c r="F146" s="22" t="s">
        <v>345</v>
      </c>
      <c r="J146" t="s">
        <v>1335</v>
      </c>
      <c r="L146">
        <v>0.8</v>
      </c>
      <c r="N146" t="s">
        <v>51</v>
      </c>
    </row>
    <row r="147" spans="1:28">
      <c r="A147" s="13">
        <v>42013</v>
      </c>
      <c r="C147" t="s">
        <v>1511</v>
      </c>
      <c r="D147" t="s">
        <v>329</v>
      </c>
      <c r="E147" t="s">
        <v>318</v>
      </c>
      <c r="F147" s="22" t="s">
        <v>345</v>
      </c>
    </row>
    <row r="148" spans="1:28">
      <c r="A148" s="13">
        <v>42013</v>
      </c>
      <c r="C148" t="s">
        <v>1512</v>
      </c>
      <c r="D148" t="s">
        <v>329</v>
      </c>
      <c r="E148" t="s">
        <v>318</v>
      </c>
      <c r="F148" s="22" t="s">
        <v>345</v>
      </c>
    </row>
    <row r="149" spans="1:28" s="20" customFormat="1">
      <c r="A149" s="18">
        <v>42013</v>
      </c>
      <c r="B149" s="19"/>
      <c r="C149" s="20" t="s">
        <v>1513</v>
      </c>
      <c r="D149" s="20" t="s">
        <v>329</v>
      </c>
      <c r="E149" s="20" t="s">
        <v>318</v>
      </c>
      <c r="F149" s="21" t="s">
        <v>345</v>
      </c>
      <c r="J149" s="20" t="s">
        <v>322</v>
      </c>
      <c r="L149" s="20">
        <v>0.8</v>
      </c>
      <c r="N149" s="20" t="s">
        <v>51</v>
      </c>
      <c r="W149" s="33"/>
      <c r="X149" s="33"/>
      <c r="AB149" s="28"/>
    </row>
    <row r="150" spans="1:28">
      <c r="A150" s="13">
        <v>42013</v>
      </c>
      <c r="C150" t="s">
        <v>1514</v>
      </c>
      <c r="D150" t="s">
        <v>329</v>
      </c>
      <c r="E150" t="s">
        <v>318</v>
      </c>
      <c r="F150" s="22" t="s">
        <v>345</v>
      </c>
      <c r="J150" t="s">
        <v>1384</v>
      </c>
      <c r="L150">
        <v>0.8</v>
      </c>
      <c r="N150" t="s">
        <v>51</v>
      </c>
      <c r="P150" t="s">
        <v>1486</v>
      </c>
    </row>
    <row r="151" spans="1:28" s="20" customFormat="1">
      <c r="A151" s="18">
        <v>42013</v>
      </c>
      <c r="B151" s="19"/>
      <c r="C151" s="20" t="s">
        <v>1515</v>
      </c>
      <c r="D151" s="20" t="s">
        <v>329</v>
      </c>
      <c r="E151" s="20" t="s">
        <v>318</v>
      </c>
      <c r="F151" s="21" t="s">
        <v>345</v>
      </c>
      <c r="J151" s="20" t="s">
        <v>1470</v>
      </c>
      <c r="K151" s="20" t="s">
        <v>332</v>
      </c>
      <c r="L151" s="20">
        <v>0.8</v>
      </c>
      <c r="N151" s="20" t="s">
        <v>51</v>
      </c>
      <c r="P151" s="20" t="s">
        <v>1486</v>
      </c>
      <c r="Q151" s="20" t="s">
        <v>603</v>
      </c>
      <c r="R151" s="20">
        <v>18</v>
      </c>
      <c r="S151" s="20" t="s">
        <v>1516</v>
      </c>
      <c r="T151" s="20">
        <v>0.39</v>
      </c>
      <c r="U151" s="20">
        <f>1/T151</f>
        <v>2.5641025641025639</v>
      </c>
      <c r="V151" s="30">
        <v>0.65416666666666667</v>
      </c>
      <c r="W151" s="33">
        <v>1.2</v>
      </c>
      <c r="X151" t="s">
        <v>1367</v>
      </c>
      <c r="Z151" s="20">
        <v>2.5000000000000001E-2</v>
      </c>
      <c r="AB151" s="28"/>
    </row>
    <row r="152" spans="1:28">
      <c r="A152" s="13">
        <v>42013</v>
      </c>
      <c r="C152" t="s">
        <v>1517</v>
      </c>
      <c r="D152" t="s">
        <v>329</v>
      </c>
      <c r="E152" t="s">
        <v>318</v>
      </c>
      <c r="F152" s="22" t="s">
        <v>345</v>
      </c>
      <c r="N152" t="s">
        <v>51</v>
      </c>
    </row>
    <row r="153" spans="1:28">
      <c r="A153" s="13">
        <v>42013</v>
      </c>
      <c r="C153" t="s">
        <v>1518</v>
      </c>
      <c r="D153" t="s">
        <v>329</v>
      </c>
      <c r="E153" t="s">
        <v>318</v>
      </c>
      <c r="F153" s="22" t="s">
        <v>345</v>
      </c>
    </row>
    <row r="154" spans="1:28">
      <c r="A154" s="13">
        <v>42013</v>
      </c>
      <c r="C154" t="s">
        <v>1519</v>
      </c>
      <c r="D154" t="s">
        <v>329</v>
      </c>
      <c r="E154" t="s">
        <v>318</v>
      </c>
      <c r="F154" s="22" t="s">
        <v>345</v>
      </c>
    </row>
    <row r="155" spans="1:28" s="20" customFormat="1">
      <c r="A155" s="18">
        <v>42013</v>
      </c>
      <c r="B155" s="19"/>
      <c r="C155" s="20" t="s">
        <v>1520</v>
      </c>
      <c r="D155" s="20" t="s">
        <v>329</v>
      </c>
      <c r="E155" s="20" t="s">
        <v>318</v>
      </c>
      <c r="F155" s="21" t="s">
        <v>345</v>
      </c>
      <c r="J155" s="20" t="s">
        <v>322</v>
      </c>
      <c r="L155" s="20">
        <v>0.8</v>
      </c>
      <c r="N155" s="20" t="s">
        <v>51</v>
      </c>
      <c r="P155" s="20" t="s">
        <v>332</v>
      </c>
      <c r="Q155" s="20" t="s">
        <v>603</v>
      </c>
      <c r="AB155" s="28"/>
    </row>
    <row r="156" spans="1:28">
      <c r="A156" s="13">
        <v>42013</v>
      </c>
      <c r="C156" t="s">
        <v>1521</v>
      </c>
      <c r="D156" t="s">
        <v>329</v>
      </c>
      <c r="E156" t="s">
        <v>318</v>
      </c>
      <c r="F156" s="22" t="s">
        <v>345</v>
      </c>
      <c r="J156" t="s">
        <v>322</v>
      </c>
      <c r="L156">
        <v>0.8</v>
      </c>
      <c r="N156" t="s">
        <v>51</v>
      </c>
    </row>
    <row r="157" spans="1:28" s="20" customFormat="1">
      <c r="A157" s="18">
        <v>42013</v>
      </c>
      <c r="B157" s="19"/>
      <c r="C157" s="20" t="s">
        <v>1522</v>
      </c>
      <c r="D157" s="20" t="s">
        <v>329</v>
      </c>
      <c r="E157" s="20" t="s">
        <v>318</v>
      </c>
      <c r="F157" s="21" t="s">
        <v>345</v>
      </c>
      <c r="J157" s="20" t="s">
        <v>1470</v>
      </c>
      <c r="K157" s="20" t="s">
        <v>332</v>
      </c>
      <c r="L157" s="20">
        <v>0.8</v>
      </c>
      <c r="N157" s="20" t="s">
        <v>51</v>
      </c>
      <c r="P157" s="20" t="s">
        <v>332</v>
      </c>
      <c r="Q157" s="20" t="s">
        <v>603</v>
      </c>
      <c r="R157" s="20">
        <v>11</v>
      </c>
      <c r="S157" s="20" t="s">
        <v>1523</v>
      </c>
      <c r="T157" s="36">
        <v>0.39</v>
      </c>
      <c r="U157" s="36">
        <f>1/T157</f>
        <v>2.5641025641025639</v>
      </c>
      <c r="V157" s="30">
        <v>0.7090277777777777</v>
      </c>
      <c r="W157" s="39">
        <v>1.1000000000000001</v>
      </c>
      <c r="X157" s="36" t="s">
        <v>1367</v>
      </c>
      <c r="Y157" s="36"/>
      <c r="Z157" s="36">
        <v>2.5000000000000001E-2</v>
      </c>
      <c r="AB157" s="28"/>
    </row>
    <row r="158" spans="1:28" s="36" customFormat="1">
      <c r="A158" s="34">
        <v>42013</v>
      </c>
      <c r="B158" s="35"/>
      <c r="C158" s="36" t="s">
        <v>1524</v>
      </c>
      <c r="D158" s="36" t="s">
        <v>329</v>
      </c>
      <c r="E158" s="36" t="s">
        <v>318</v>
      </c>
      <c r="F158" s="37" t="s">
        <v>345</v>
      </c>
      <c r="J158" s="36" t="s">
        <v>1525</v>
      </c>
      <c r="K158" s="36" t="s">
        <v>332</v>
      </c>
      <c r="L158" s="36">
        <v>0.8</v>
      </c>
      <c r="N158" s="36" t="s">
        <v>51</v>
      </c>
      <c r="P158" s="36" t="s">
        <v>332</v>
      </c>
      <c r="Q158" s="36" t="s">
        <v>603</v>
      </c>
      <c r="R158" s="36">
        <v>17</v>
      </c>
      <c r="S158" s="36" t="s">
        <v>1526</v>
      </c>
      <c r="T158" s="36">
        <v>0.39</v>
      </c>
      <c r="U158" s="36">
        <f>1/T158</f>
        <v>2.5641025641025639</v>
      </c>
      <c r="V158" s="38">
        <v>0.71250000000000002</v>
      </c>
      <c r="W158" s="39">
        <v>1.1000000000000001</v>
      </c>
      <c r="X158" s="36" t="s">
        <v>1367</v>
      </c>
      <c r="Z158" s="36">
        <v>2.5000000000000001E-2</v>
      </c>
      <c r="AB158" s="40"/>
    </row>
    <row r="159" spans="1:28">
      <c r="A159" s="13">
        <v>42013</v>
      </c>
      <c r="C159" t="s">
        <v>1527</v>
      </c>
      <c r="D159" t="s">
        <v>329</v>
      </c>
      <c r="E159" t="s">
        <v>318</v>
      </c>
      <c r="F159" s="22" t="s">
        <v>345</v>
      </c>
      <c r="N159" t="s">
        <v>46</v>
      </c>
    </row>
    <row r="160" spans="1:28">
      <c r="A160" s="13">
        <v>42013</v>
      </c>
      <c r="C160" t="s">
        <v>1528</v>
      </c>
      <c r="D160" t="s">
        <v>329</v>
      </c>
      <c r="E160" t="s">
        <v>318</v>
      </c>
      <c r="F160" s="22" t="s">
        <v>345</v>
      </c>
      <c r="N160" t="s">
        <v>46</v>
      </c>
    </row>
    <row r="161" spans="1:28">
      <c r="A161" s="13">
        <v>42013</v>
      </c>
      <c r="C161" t="s">
        <v>1529</v>
      </c>
      <c r="D161" t="s">
        <v>329</v>
      </c>
      <c r="E161" t="s">
        <v>318</v>
      </c>
      <c r="F161" s="22" t="s">
        <v>345</v>
      </c>
      <c r="N161" t="s">
        <v>46</v>
      </c>
    </row>
    <row r="162" spans="1:28">
      <c r="A162" s="13">
        <v>42013</v>
      </c>
      <c r="C162" t="s">
        <v>1530</v>
      </c>
      <c r="D162" t="s">
        <v>329</v>
      </c>
      <c r="E162" t="s">
        <v>318</v>
      </c>
      <c r="F162" s="22" t="s">
        <v>345</v>
      </c>
      <c r="N162" t="s">
        <v>46</v>
      </c>
    </row>
    <row r="163" spans="1:28">
      <c r="A163" s="13">
        <v>42035</v>
      </c>
      <c r="B163" s="8" t="s">
        <v>1341</v>
      </c>
      <c r="C163" t="s">
        <v>1531</v>
      </c>
      <c r="D163" t="s">
        <v>329</v>
      </c>
      <c r="E163" t="s">
        <v>318</v>
      </c>
      <c r="F163" s="22" t="s">
        <v>345</v>
      </c>
      <c r="J163" t="s">
        <v>1335</v>
      </c>
    </row>
    <row r="164" spans="1:28">
      <c r="A164" s="13">
        <v>42035</v>
      </c>
      <c r="C164" t="s">
        <v>1532</v>
      </c>
      <c r="D164" t="s">
        <v>329</v>
      </c>
      <c r="E164" t="s">
        <v>318</v>
      </c>
      <c r="F164" s="22" t="s">
        <v>345</v>
      </c>
    </row>
    <row r="165" spans="1:28">
      <c r="A165" s="13">
        <v>42035</v>
      </c>
      <c r="C165" t="s">
        <v>1533</v>
      </c>
      <c r="D165" t="s">
        <v>329</v>
      </c>
      <c r="E165" t="s">
        <v>318</v>
      </c>
      <c r="F165" s="22" t="s">
        <v>345</v>
      </c>
    </row>
    <row r="166" spans="1:28">
      <c r="A166" s="13">
        <v>42035</v>
      </c>
      <c r="C166" t="s">
        <v>1534</v>
      </c>
      <c r="D166" t="s">
        <v>329</v>
      </c>
      <c r="E166" t="s">
        <v>318</v>
      </c>
      <c r="F166" s="22" t="s">
        <v>345</v>
      </c>
      <c r="J166" t="s">
        <v>1335</v>
      </c>
    </row>
    <row r="167" spans="1:28">
      <c r="A167" s="13">
        <v>42035</v>
      </c>
      <c r="C167" t="s">
        <v>1535</v>
      </c>
      <c r="D167" t="s">
        <v>329</v>
      </c>
      <c r="E167" t="s">
        <v>318</v>
      </c>
      <c r="F167" s="22" t="s">
        <v>345</v>
      </c>
    </row>
    <row r="168" spans="1:28">
      <c r="A168" s="13">
        <v>42035</v>
      </c>
      <c r="C168" t="s">
        <v>1536</v>
      </c>
      <c r="D168" t="s">
        <v>329</v>
      </c>
      <c r="E168" t="s">
        <v>318</v>
      </c>
      <c r="F168" s="22" t="s">
        <v>345</v>
      </c>
      <c r="J168" t="s">
        <v>1537</v>
      </c>
      <c r="K168" t="s">
        <v>332</v>
      </c>
      <c r="P168" t="s">
        <v>444</v>
      </c>
    </row>
    <row r="169" spans="1:28">
      <c r="A169" s="13">
        <v>42035</v>
      </c>
      <c r="C169" t="s">
        <v>1538</v>
      </c>
      <c r="D169" t="s">
        <v>329</v>
      </c>
      <c r="E169" t="s">
        <v>318</v>
      </c>
      <c r="F169" s="22" t="s">
        <v>345</v>
      </c>
      <c r="J169" t="s">
        <v>1537</v>
      </c>
      <c r="K169" t="s">
        <v>332</v>
      </c>
    </row>
    <row r="170" spans="1:28">
      <c r="A170" s="13">
        <v>42035</v>
      </c>
      <c r="C170" t="s">
        <v>1539</v>
      </c>
      <c r="D170" t="s">
        <v>329</v>
      </c>
      <c r="E170" t="s">
        <v>318</v>
      </c>
      <c r="F170" s="22" t="s">
        <v>345</v>
      </c>
      <c r="J170" t="s">
        <v>1537</v>
      </c>
      <c r="K170" t="s">
        <v>332</v>
      </c>
    </row>
    <row r="171" spans="1:28">
      <c r="A171" s="13">
        <v>42035</v>
      </c>
      <c r="C171" t="s">
        <v>1540</v>
      </c>
      <c r="D171" t="s">
        <v>329</v>
      </c>
      <c r="E171" t="s">
        <v>318</v>
      </c>
      <c r="F171" s="22" t="s">
        <v>345</v>
      </c>
    </row>
    <row r="172" spans="1:28">
      <c r="A172" s="13">
        <v>42035</v>
      </c>
      <c r="C172" t="s">
        <v>1541</v>
      </c>
      <c r="D172" t="s">
        <v>329</v>
      </c>
      <c r="E172" t="s">
        <v>318</v>
      </c>
      <c r="F172" s="22" t="s">
        <v>345</v>
      </c>
    </row>
    <row r="173" spans="1:28">
      <c r="A173" s="13">
        <v>42035</v>
      </c>
      <c r="C173" t="s">
        <v>1542</v>
      </c>
      <c r="D173" t="s">
        <v>329</v>
      </c>
      <c r="E173" t="s">
        <v>318</v>
      </c>
      <c r="F173" s="22" t="s">
        <v>345</v>
      </c>
    </row>
    <row r="174" spans="1:28">
      <c r="A174" s="13">
        <v>42035</v>
      </c>
      <c r="C174" t="s">
        <v>1543</v>
      </c>
      <c r="D174" t="s">
        <v>329</v>
      </c>
      <c r="E174" t="s">
        <v>318</v>
      </c>
      <c r="F174" s="22" t="s">
        <v>345</v>
      </c>
    </row>
    <row r="175" spans="1:28" s="20" customFormat="1">
      <c r="A175" s="18">
        <v>42035</v>
      </c>
      <c r="B175" s="19"/>
      <c r="C175" s="20" t="s">
        <v>1544</v>
      </c>
      <c r="D175" s="20" t="s">
        <v>329</v>
      </c>
      <c r="E175" s="20" t="s">
        <v>318</v>
      </c>
      <c r="F175" s="21" t="s">
        <v>345</v>
      </c>
      <c r="J175" s="20" t="s">
        <v>1470</v>
      </c>
      <c r="K175" s="20" t="s">
        <v>332</v>
      </c>
      <c r="L175" s="20">
        <v>0.8</v>
      </c>
      <c r="N175" s="20" t="s">
        <v>51</v>
      </c>
      <c r="P175" s="20" t="s">
        <v>332</v>
      </c>
      <c r="Q175" s="20" t="s">
        <v>603</v>
      </c>
      <c r="R175" s="20">
        <v>17</v>
      </c>
      <c r="S175" s="20" t="s">
        <v>1545</v>
      </c>
      <c r="T175" s="20">
        <v>0.3</v>
      </c>
      <c r="U175" s="20">
        <f>1/T175</f>
        <v>3.3333333333333335</v>
      </c>
      <c r="V175" s="30">
        <v>0.58124999999999993</v>
      </c>
      <c r="W175" s="33">
        <v>1.3</v>
      </c>
      <c r="X175" t="s">
        <v>1367</v>
      </c>
      <c r="Z175" s="20">
        <v>2.5000000000000001E-2</v>
      </c>
      <c r="AB175" s="28"/>
    </row>
    <row r="176" spans="1:28">
      <c r="A176" s="13">
        <v>42035</v>
      </c>
      <c r="C176" t="s">
        <v>1546</v>
      </c>
      <c r="D176" t="s">
        <v>329</v>
      </c>
      <c r="E176" t="s">
        <v>318</v>
      </c>
      <c r="F176" s="22" t="s">
        <v>345</v>
      </c>
      <c r="J176" t="s">
        <v>1335</v>
      </c>
      <c r="L176">
        <v>0.8</v>
      </c>
    </row>
    <row r="177" spans="1:28">
      <c r="A177" s="13">
        <v>42035</v>
      </c>
      <c r="C177" t="s">
        <v>1547</v>
      </c>
      <c r="D177" t="s">
        <v>329</v>
      </c>
      <c r="E177" t="s">
        <v>318</v>
      </c>
      <c r="F177" s="22" t="s">
        <v>345</v>
      </c>
      <c r="L177">
        <v>0.8</v>
      </c>
    </row>
    <row r="178" spans="1:28">
      <c r="A178" s="13">
        <v>42035</v>
      </c>
      <c r="C178" t="s">
        <v>1548</v>
      </c>
      <c r="D178" t="s">
        <v>329</v>
      </c>
      <c r="E178" t="s">
        <v>318</v>
      </c>
      <c r="F178" s="22" t="s">
        <v>345</v>
      </c>
    </row>
    <row r="179" spans="1:28">
      <c r="A179" s="13">
        <v>42035</v>
      </c>
      <c r="C179" t="s">
        <v>1549</v>
      </c>
      <c r="D179" t="s">
        <v>329</v>
      </c>
      <c r="E179" t="s">
        <v>318</v>
      </c>
      <c r="F179" s="22" t="s">
        <v>345</v>
      </c>
    </row>
    <row r="180" spans="1:28">
      <c r="A180" s="13">
        <v>42035</v>
      </c>
      <c r="C180" t="s">
        <v>1550</v>
      </c>
      <c r="D180" t="s">
        <v>329</v>
      </c>
      <c r="E180" t="s">
        <v>318</v>
      </c>
      <c r="F180" s="22" t="s">
        <v>345</v>
      </c>
    </row>
    <row r="181" spans="1:28" s="20" customFormat="1">
      <c r="A181" s="18">
        <v>42036</v>
      </c>
      <c r="B181" s="19" t="s">
        <v>1392</v>
      </c>
      <c r="C181" s="20" t="s">
        <v>1551</v>
      </c>
      <c r="D181" s="20" t="s">
        <v>1374</v>
      </c>
      <c r="E181" s="20" t="s">
        <v>318</v>
      </c>
      <c r="F181" s="21" t="s">
        <v>345</v>
      </c>
      <c r="J181" s="20" t="s">
        <v>322</v>
      </c>
      <c r="L181" s="20">
        <v>0.8</v>
      </c>
      <c r="W181" s="33"/>
      <c r="X181" s="33"/>
      <c r="AB181" s="28"/>
    </row>
    <row r="182" spans="1:28">
      <c r="A182" s="13">
        <v>42036</v>
      </c>
      <c r="C182" t="s">
        <v>1552</v>
      </c>
      <c r="D182" t="s">
        <v>1374</v>
      </c>
      <c r="E182" t="s">
        <v>318</v>
      </c>
      <c r="F182" s="22" t="s">
        <v>345</v>
      </c>
    </row>
    <row r="183" spans="1:28">
      <c r="A183" s="13">
        <v>42036</v>
      </c>
      <c r="C183" t="s">
        <v>1553</v>
      </c>
      <c r="D183" t="s">
        <v>1374</v>
      </c>
      <c r="E183" t="s">
        <v>318</v>
      </c>
      <c r="F183" s="22" t="s">
        <v>345</v>
      </c>
      <c r="J183" t="s">
        <v>1335</v>
      </c>
      <c r="L183">
        <v>0.8</v>
      </c>
    </row>
    <row r="184" spans="1:28">
      <c r="A184" s="13">
        <v>42036</v>
      </c>
      <c r="C184" t="s">
        <v>1554</v>
      </c>
      <c r="D184" t="s">
        <v>1374</v>
      </c>
      <c r="E184" t="s">
        <v>318</v>
      </c>
      <c r="F184" s="22" t="s">
        <v>345</v>
      </c>
      <c r="J184" t="s">
        <v>1335</v>
      </c>
      <c r="L184">
        <v>0.8</v>
      </c>
    </row>
    <row r="185" spans="1:28">
      <c r="A185" s="13">
        <v>42036</v>
      </c>
      <c r="C185" t="s">
        <v>1555</v>
      </c>
      <c r="D185" t="s">
        <v>1374</v>
      </c>
      <c r="E185" t="s">
        <v>318</v>
      </c>
      <c r="F185" s="22" t="s">
        <v>345</v>
      </c>
    </row>
    <row r="186" spans="1:28">
      <c r="A186" s="13">
        <v>42036</v>
      </c>
      <c r="C186" t="s">
        <v>1556</v>
      </c>
      <c r="D186" t="s">
        <v>1374</v>
      </c>
      <c r="E186" t="s">
        <v>318</v>
      </c>
      <c r="F186" s="22" t="s">
        <v>345</v>
      </c>
    </row>
    <row r="187" spans="1:28">
      <c r="A187" s="13">
        <v>42036</v>
      </c>
      <c r="C187" t="s">
        <v>1557</v>
      </c>
      <c r="D187" t="s">
        <v>1374</v>
      </c>
      <c r="E187" t="s">
        <v>318</v>
      </c>
      <c r="F187" s="22" t="s">
        <v>345</v>
      </c>
      <c r="J187" t="s">
        <v>1335</v>
      </c>
      <c r="L187">
        <v>0.8</v>
      </c>
    </row>
    <row r="188" spans="1:28" s="20" customFormat="1">
      <c r="A188" s="18">
        <v>42036</v>
      </c>
      <c r="B188" s="19"/>
      <c r="C188" s="20" t="s">
        <v>1558</v>
      </c>
      <c r="D188" s="20" t="s">
        <v>1374</v>
      </c>
      <c r="E188" s="20" t="s">
        <v>318</v>
      </c>
      <c r="F188" s="21" t="s">
        <v>345</v>
      </c>
      <c r="J188" s="20" t="s">
        <v>322</v>
      </c>
      <c r="L188" s="20">
        <v>0.8</v>
      </c>
      <c r="W188" s="33"/>
      <c r="X188" s="33"/>
      <c r="AB188" s="28"/>
    </row>
    <row r="189" spans="1:28">
      <c r="A189" s="13">
        <v>42036</v>
      </c>
      <c r="C189" t="s">
        <v>1559</v>
      </c>
      <c r="D189" t="s">
        <v>1374</v>
      </c>
      <c r="E189" t="s">
        <v>318</v>
      </c>
      <c r="F189" s="22" t="s">
        <v>345</v>
      </c>
      <c r="J189" t="s">
        <v>322</v>
      </c>
      <c r="L189">
        <v>0.8</v>
      </c>
    </row>
    <row r="190" spans="1:28">
      <c r="A190" s="13">
        <v>42036</v>
      </c>
      <c r="C190" t="s">
        <v>1560</v>
      </c>
      <c r="D190" t="s">
        <v>1374</v>
      </c>
      <c r="E190" t="s">
        <v>318</v>
      </c>
      <c r="F190" s="22" t="s">
        <v>345</v>
      </c>
      <c r="J190" t="s">
        <v>322</v>
      </c>
      <c r="L190">
        <v>0.8</v>
      </c>
    </row>
    <row r="191" spans="1:28">
      <c r="A191" s="13">
        <v>42036</v>
      </c>
      <c r="C191" t="s">
        <v>1561</v>
      </c>
      <c r="D191" t="s">
        <v>1374</v>
      </c>
      <c r="E191" t="s">
        <v>318</v>
      </c>
      <c r="F191" s="22" t="s">
        <v>345</v>
      </c>
      <c r="J191" t="s">
        <v>322</v>
      </c>
      <c r="L191">
        <v>0.8</v>
      </c>
    </row>
    <row r="192" spans="1:28">
      <c r="A192" s="13">
        <v>42036</v>
      </c>
      <c r="C192" t="s">
        <v>1562</v>
      </c>
      <c r="D192" t="s">
        <v>1374</v>
      </c>
      <c r="E192" t="s">
        <v>318</v>
      </c>
      <c r="F192" s="22" t="s">
        <v>345</v>
      </c>
      <c r="J192" t="s">
        <v>1335</v>
      </c>
      <c r="L192">
        <v>0.8</v>
      </c>
      <c r="N192" t="s">
        <v>51</v>
      </c>
    </row>
    <row r="193" spans="1:28">
      <c r="A193" s="13">
        <v>42036</v>
      </c>
      <c r="C193" t="s">
        <v>1563</v>
      </c>
      <c r="D193" t="s">
        <v>1374</v>
      </c>
      <c r="E193" t="s">
        <v>318</v>
      </c>
      <c r="F193" s="22" t="s">
        <v>345</v>
      </c>
      <c r="L193" t="s">
        <v>452</v>
      </c>
      <c r="N193" t="s">
        <v>51</v>
      </c>
    </row>
    <row r="194" spans="1:28">
      <c r="A194" s="13">
        <v>42036</v>
      </c>
      <c r="C194" t="s">
        <v>1564</v>
      </c>
      <c r="D194" t="s">
        <v>1374</v>
      </c>
      <c r="E194" t="s">
        <v>318</v>
      </c>
      <c r="F194" s="22" t="s">
        <v>345</v>
      </c>
      <c r="L194" t="s">
        <v>452</v>
      </c>
      <c r="N194" t="s">
        <v>51</v>
      </c>
    </row>
    <row r="195" spans="1:28">
      <c r="A195" s="13">
        <v>42036</v>
      </c>
      <c r="C195" t="s">
        <v>1565</v>
      </c>
      <c r="D195" t="s">
        <v>1374</v>
      </c>
      <c r="E195" t="s">
        <v>318</v>
      </c>
      <c r="F195" s="22" t="s">
        <v>1566</v>
      </c>
      <c r="L195">
        <v>0.78</v>
      </c>
      <c r="N195" t="s">
        <v>46</v>
      </c>
    </row>
    <row r="196" spans="1:28">
      <c r="A196" s="13">
        <v>42036</v>
      </c>
      <c r="C196" t="s">
        <v>1567</v>
      </c>
      <c r="D196" t="s">
        <v>1374</v>
      </c>
      <c r="E196" t="s">
        <v>318</v>
      </c>
      <c r="F196" s="22" t="s">
        <v>1566</v>
      </c>
      <c r="L196">
        <v>0.78</v>
      </c>
      <c r="N196" t="s">
        <v>46</v>
      </c>
    </row>
    <row r="197" spans="1:28">
      <c r="A197" s="13">
        <v>42048</v>
      </c>
      <c r="B197" s="8" t="s">
        <v>1415</v>
      </c>
      <c r="C197" t="s">
        <v>321</v>
      </c>
      <c r="D197" t="s">
        <v>317</v>
      </c>
      <c r="E197" t="s">
        <v>318</v>
      </c>
      <c r="F197" s="22" t="s">
        <v>319</v>
      </c>
      <c r="J197" t="s">
        <v>322</v>
      </c>
      <c r="N197" t="s">
        <v>46</v>
      </c>
    </row>
    <row r="198" spans="1:28" s="20" customFormat="1">
      <c r="A198" s="18">
        <v>42048</v>
      </c>
      <c r="B198" s="19"/>
      <c r="C198" s="20" t="s">
        <v>326</v>
      </c>
      <c r="D198" s="20" t="s">
        <v>317</v>
      </c>
      <c r="E198" s="20" t="s">
        <v>318</v>
      </c>
      <c r="F198" s="21" t="s">
        <v>319</v>
      </c>
      <c r="J198" s="20" t="s">
        <v>322</v>
      </c>
      <c r="W198" s="33"/>
      <c r="X198" s="33"/>
      <c r="AB198" s="28"/>
    </row>
    <row r="199" spans="1:28">
      <c r="A199" s="13">
        <v>42048</v>
      </c>
      <c r="C199" t="s">
        <v>1568</v>
      </c>
      <c r="D199" t="s">
        <v>317</v>
      </c>
      <c r="E199" t="s">
        <v>318</v>
      </c>
      <c r="F199" s="22" t="s">
        <v>319</v>
      </c>
    </row>
    <row r="200" spans="1:28">
      <c r="A200" s="13">
        <v>42048</v>
      </c>
      <c r="C200" t="s">
        <v>315</v>
      </c>
      <c r="D200" t="s">
        <v>317</v>
      </c>
      <c r="E200" t="s">
        <v>318</v>
      </c>
      <c r="F200" s="22" t="s">
        <v>319</v>
      </c>
    </row>
    <row r="201" spans="1:28">
      <c r="A201" s="13">
        <v>42048</v>
      </c>
      <c r="C201" t="s">
        <v>324</v>
      </c>
      <c r="D201" t="s">
        <v>317</v>
      </c>
      <c r="E201" t="s">
        <v>318</v>
      </c>
      <c r="F201" s="22" t="s">
        <v>319</v>
      </c>
    </row>
    <row r="202" spans="1:28" s="20" customFormat="1">
      <c r="A202" s="18">
        <v>42048</v>
      </c>
      <c r="B202" s="19"/>
      <c r="C202" s="20" t="s">
        <v>1569</v>
      </c>
      <c r="D202" s="20" t="s">
        <v>317</v>
      </c>
      <c r="E202" s="20" t="s">
        <v>318</v>
      </c>
      <c r="F202" s="21" t="s">
        <v>319</v>
      </c>
      <c r="J202" s="20" t="s">
        <v>322</v>
      </c>
      <c r="W202" s="33"/>
      <c r="X202" s="33"/>
      <c r="AB202" s="28"/>
    </row>
    <row r="203" spans="1:28">
      <c r="A203" s="13">
        <v>42048</v>
      </c>
      <c r="C203" t="s">
        <v>1570</v>
      </c>
      <c r="D203" t="s">
        <v>317</v>
      </c>
      <c r="E203" t="s">
        <v>318</v>
      </c>
      <c r="F203" s="22" t="s">
        <v>319</v>
      </c>
      <c r="J203" t="s">
        <v>322</v>
      </c>
    </row>
    <row r="204" spans="1:28">
      <c r="A204" s="13">
        <v>42048</v>
      </c>
      <c r="C204" t="s">
        <v>1571</v>
      </c>
      <c r="D204" t="s">
        <v>317</v>
      </c>
      <c r="E204" t="s">
        <v>318</v>
      </c>
      <c r="F204" s="22" t="s">
        <v>319</v>
      </c>
    </row>
    <row r="205" spans="1:28" s="20" customFormat="1">
      <c r="A205" s="18">
        <v>42060</v>
      </c>
      <c r="B205" s="19" t="s">
        <v>1572</v>
      </c>
      <c r="C205" s="20" t="s">
        <v>341</v>
      </c>
      <c r="D205" s="20" t="s">
        <v>329</v>
      </c>
      <c r="E205" s="20" t="s">
        <v>318</v>
      </c>
      <c r="F205" s="21" t="s">
        <v>319</v>
      </c>
      <c r="J205" s="20" t="s">
        <v>322</v>
      </c>
      <c r="K205" s="20" t="s">
        <v>332</v>
      </c>
      <c r="L205" s="20">
        <v>0.8</v>
      </c>
      <c r="N205" s="20" t="s">
        <v>46</v>
      </c>
      <c r="P205" s="20" t="s">
        <v>333</v>
      </c>
      <c r="W205" s="33"/>
      <c r="X205" s="33"/>
      <c r="AB205" s="28"/>
    </row>
    <row r="206" spans="1:28">
      <c r="A206" s="13">
        <v>42060</v>
      </c>
      <c r="C206" t="s">
        <v>331</v>
      </c>
      <c r="D206" t="s">
        <v>329</v>
      </c>
      <c r="E206" t="s">
        <v>318</v>
      </c>
      <c r="F206" s="22" t="s">
        <v>319</v>
      </c>
      <c r="J206" t="s">
        <v>322</v>
      </c>
      <c r="K206" t="s">
        <v>332</v>
      </c>
      <c r="L206">
        <v>0.8</v>
      </c>
      <c r="N206" t="s">
        <v>46</v>
      </c>
      <c r="P206" t="s">
        <v>333</v>
      </c>
    </row>
    <row r="207" spans="1:28">
      <c r="A207" s="13">
        <v>42060</v>
      </c>
      <c r="C207" t="s">
        <v>337</v>
      </c>
      <c r="D207" t="s">
        <v>329</v>
      </c>
      <c r="E207" t="s">
        <v>318</v>
      </c>
      <c r="F207" s="22" t="s">
        <v>319</v>
      </c>
      <c r="J207" t="s">
        <v>322</v>
      </c>
      <c r="K207" t="s">
        <v>332</v>
      </c>
      <c r="L207">
        <v>0.8</v>
      </c>
      <c r="N207" t="s">
        <v>46</v>
      </c>
      <c r="P207" t="s">
        <v>333</v>
      </c>
    </row>
    <row r="208" spans="1:28">
      <c r="A208" s="13">
        <v>42060</v>
      </c>
      <c r="C208" t="s">
        <v>335</v>
      </c>
      <c r="D208" t="s">
        <v>329</v>
      </c>
      <c r="E208" t="s">
        <v>318</v>
      </c>
      <c r="F208" s="22" t="s">
        <v>319</v>
      </c>
    </row>
    <row r="209" spans="1:28">
      <c r="A209" s="13">
        <v>42060</v>
      </c>
      <c r="C209" t="s">
        <v>339</v>
      </c>
      <c r="D209" t="s">
        <v>329</v>
      </c>
      <c r="E209" t="s">
        <v>318</v>
      </c>
      <c r="F209" s="22" t="s">
        <v>319</v>
      </c>
    </row>
    <row r="210" spans="1:28">
      <c r="A210" s="13">
        <v>42060</v>
      </c>
      <c r="C210" t="s">
        <v>328</v>
      </c>
      <c r="D210" t="s">
        <v>329</v>
      </c>
      <c r="E210" t="s">
        <v>318</v>
      </c>
      <c r="F210" s="22" t="s">
        <v>319</v>
      </c>
    </row>
    <row r="211" spans="1:28">
      <c r="A211" s="13">
        <v>42096</v>
      </c>
      <c r="B211" s="8" t="s">
        <v>1415</v>
      </c>
      <c r="C211" t="s">
        <v>1573</v>
      </c>
      <c r="D211" t="s">
        <v>1374</v>
      </c>
      <c r="E211" t="s">
        <v>318</v>
      </c>
      <c r="F211" s="22" t="s">
        <v>319</v>
      </c>
      <c r="J211" t="s">
        <v>1335</v>
      </c>
      <c r="N211" t="s">
        <v>46</v>
      </c>
    </row>
    <row r="212" spans="1:28">
      <c r="A212" s="13">
        <v>42096</v>
      </c>
      <c r="C212" t="s">
        <v>1574</v>
      </c>
      <c r="D212" t="s">
        <v>1374</v>
      </c>
      <c r="E212" t="s">
        <v>318</v>
      </c>
      <c r="F212" s="22" t="s">
        <v>319</v>
      </c>
    </row>
    <row r="213" spans="1:28">
      <c r="A213" s="13">
        <v>42096</v>
      </c>
      <c r="C213" t="s">
        <v>1575</v>
      </c>
      <c r="D213" t="s">
        <v>1374</v>
      </c>
      <c r="E213" t="s">
        <v>318</v>
      </c>
      <c r="F213" s="22" t="s">
        <v>319</v>
      </c>
    </row>
    <row r="214" spans="1:28" s="20" customFormat="1">
      <c r="A214" s="18">
        <v>42103</v>
      </c>
      <c r="B214" s="19" t="s">
        <v>1572</v>
      </c>
      <c r="C214" s="20" t="s">
        <v>1576</v>
      </c>
      <c r="D214" s="20" t="s">
        <v>1577</v>
      </c>
      <c r="E214" s="20" t="s">
        <v>318</v>
      </c>
      <c r="F214" s="21" t="s">
        <v>345</v>
      </c>
      <c r="J214" s="20" t="s">
        <v>322</v>
      </c>
      <c r="N214" s="20" t="s">
        <v>46</v>
      </c>
      <c r="W214" s="33"/>
      <c r="X214" s="33"/>
      <c r="AB214" s="28"/>
    </row>
    <row r="215" spans="1:28">
      <c r="A215" s="13">
        <v>42103</v>
      </c>
      <c r="C215" t="s">
        <v>1578</v>
      </c>
      <c r="D215" t="s">
        <v>1577</v>
      </c>
      <c r="E215" t="s">
        <v>318</v>
      </c>
      <c r="F215" s="22" t="s">
        <v>345</v>
      </c>
      <c r="J215" t="s">
        <v>322</v>
      </c>
      <c r="N215" t="s">
        <v>46</v>
      </c>
    </row>
    <row r="216" spans="1:28">
      <c r="A216" s="13">
        <v>42103</v>
      </c>
      <c r="C216" t="s">
        <v>1579</v>
      </c>
      <c r="D216" t="s">
        <v>1577</v>
      </c>
      <c r="E216" t="s">
        <v>318</v>
      </c>
      <c r="F216" s="22" t="s">
        <v>345</v>
      </c>
      <c r="J216" t="s">
        <v>322</v>
      </c>
      <c r="N216" t="s">
        <v>46</v>
      </c>
    </row>
    <row r="217" spans="1:28">
      <c r="A217" s="13">
        <v>42103</v>
      </c>
      <c r="C217" t="s">
        <v>1580</v>
      </c>
      <c r="D217" t="s">
        <v>1577</v>
      </c>
      <c r="E217" t="s">
        <v>318</v>
      </c>
      <c r="F217" s="22" t="s">
        <v>345</v>
      </c>
    </row>
    <row r="218" spans="1:28">
      <c r="A218" s="13">
        <v>42103</v>
      </c>
      <c r="C218" t="s">
        <v>1581</v>
      </c>
      <c r="D218" t="s">
        <v>1577</v>
      </c>
      <c r="E218" t="s">
        <v>318</v>
      </c>
      <c r="F218" s="22" t="s">
        <v>345</v>
      </c>
    </row>
    <row r="219" spans="1:28">
      <c r="A219" s="13">
        <v>42103</v>
      </c>
      <c r="C219" t="s">
        <v>1582</v>
      </c>
      <c r="D219" t="s">
        <v>1577</v>
      </c>
      <c r="E219" t="s">
        <v>318</v>
      </c>
      <c r="F219" s="22" t="s">
        <v>345</v>
      </c>
    </row>
    <row r="220" spans="1:28">
      <c r="A220" s="13">
        <v>42132</v>
      </c>
      <c r="B220" s="8" t="s">
        <v>1415</v>
      </c>
      <c r="C220" t="s">
        <v>1583</v>
      </c>
      <c r="D220" t="s">
        <v>1584</v>
      </c>
      <c r="E220" t="s">
        <v>318</v>
      </c>
      <c r="F220" s="22" t="s">
        <v>345</v>
      </c>
    </row>
    <row r="221" spans="1:28" s="20" customFormat="1">
      <c r="A221" s="18">
        <v>42132</v>
      </c>
      <c r="B221" s="19"/>
      <c r="C221" s="20" t="s">
        <v>1585</v>
      </c>
      <c r="D221" s="20" t="s">
        <v>1584</v>
      </c>
      <c r="E221" s="20" t="s">
        <v>318</v>
      </c>
      <c r="F221" s="21" t="s">
        <v>345</v>
      </c>
      <c r="J221" s="20" t="s">
        <v>322</v>
      </c>
      <c r="N221" s="20" t="s">
        <v>46</v>
      </c>
      <c r="W221" s="33"/>
      <c r="X221" s="33"/>
      <c r="AB221" s="28"/>
    </row>
    <row r="222" spans="1:28">
      <c r="A222" s="13">
        <v>42132</v>
      </c>
      <c r="C222" t="s">
        <v>1586</v>
      </c>
      <c r="D222" t="s">
        <v>1584</v>
      </c>
      <c r="E222" t="s">
        <v>318</v>
      </c>
      <c r="F222" s="22" t="s">
        <v>345</v>
      </c>
    </row>
    <row r="223" spans="1:28">
      <c r="A223" s="13">
        <v>42132</v>
      </c>
      <c r="C223" t="s">
        <v>1587</v>
      </c>
      <c r="D223" t="s">
        <v>1584</v>
      </c>
      <c r="E223" t="s">
        <v>318</v>
      </c>
      <c r="F223" s="22" t="s">
        <v>345</v>
      </c>
    </row>
    <row r="224" spans="1:28" s="20" customFormat="1">
      <c r="A224" s="18">
        <v>42140</v>
      </c>
      <c r="B224" s="19" t="s">
        <v>1572</v>
      </c>
      <c r="C224" s="20" t="s">
        <v>347</v>
      </c>
      <c r="D224" s="20" t="s">
        <v>344</v>
      </c>
      <c r="E224" s="20" t="s">
        <v>318</v>
      </c>
      <c r="F224" s="21" t="s">
        <v>345</v>
      </c>
      <c r="J224" s="20" t="s">
        <v>322</v>
      </c>
      <c r="N224" s="20" t="s">
        <v>46</v>
      </c>
      <c r="W224" s="33"/>
      <c r="X224" s="33"/>
      <c r="AB224" s="28"/>
    </row>
    <row r="225" spans="1:28">
      <c r="A225" s="13">
        <v>42140</v>
      </c>
      <c r="C225" t="s">
        <v>351</v>
      </c>
      <c r="D225" t="s">
        <v>344</v>
      </c>
      <c r="E225" t="s">
        <v>318</v>
      </c>
      <c r="F225" s="22" t="s">
        <v>345</v>
      </c>
      <c r="J225" t="s">
        <v>322</v>
      </c>
      <c r="N225" t="s">
        <v>46</v>
      </c>
    </row>
    <row r="226" spans="1:28">
      <c r="A226" s="13">
        <v>42140</v>
      </c>
      <c r="C226" t="s">
        <v>355</v>
      </c>
      <c r="D226" t="s">
        <v>344</v>
      </c>
      <c r="E226" t="s">
        <v>318</v>
      </c>
      <c r="F226" s="22" t="s">
        <v>345</v>
      </c>
      <c r="J226" t="s">
        <v>322</v>
      </c>
      <c r="N226" t="s">
        <v>46</v>
      </c>
    </row>
    <row r="227" spans="1:28">
      <c r="A227" s="13">
        <v>42140</v>
      </c>
      <c r="C227" t="s">
        <v>349</v>
      </c>
      <c r="D227" t="s">
        <v>344</v>
      </c>
      <c r="E227" t="s">
        <v>318</v>
      </c>
      <c r="F227" s="22" t="s">
        <v>345</v>
      </c>
    </row>
    <row r="228" spans="1:28">
      <c r="A228" s="13">
        <v>42140</v>
      </c>
      <c r="C228" t="s">
        <v>353</v>
      </c>
      <c r="D228" t="s">
        <v>344</v>
      </c>
      <c r="E228" t="s">
        <v>318</v>
      </c>
      <c r="F228" s="22" t="s">
        <v>345</v>
      </c>
    </row>
    <row r="229" spans="1:28">
      <c r="A229" s="13">
        <v>42140</v>
      </c>
      <c r="C229" t="s">
        <v>343</v>
      </c>
      <c r="D229" t="s">
        <v>344</v>
      </c>
      <c r="E229" t="s">
        <v>318</v>
      </c>
      <c r="F229" s="22" t="s">
        <v>345</v>
      </c>
    </row>
    <row r="230" spans="1:28" s="20" customFormat="1">
      <c r="A230" s="18">
        <v>42174</v>
      </c>
      <c r="B230" s="19" t="s">
        <v>1415</v>
      </c>
      <c r="C230" s="20" t="s">
        <v>1588</v>
      </c>
      <c r="D230" s="20" t="s">
        <v>1589</v>
      </c>
      <c r="E230" s="20" t="s">
        <v>318</v>
      </c>
      <c r="F230" s="21" t="s">
        <v>345</v>
      </c>
      <c r="J230" s="20" t="s">
        <v>322</v>
      </c>
      <c r="N230" s="20" t="s">
        <v>46</v>
      </c>
      <c r="W230" s="33"/>
      <c r="X230" s="33"/>
      <c r="AB230" s="28"/>
    </row>
    <row r="231" spans="1:28">
      <c r="A231" s="13">
        <v>42174</v>
      </c>
      <c r="C231" t="s">
        <v>1590</v>
      </c>
      <c r="D231" t="s">
        <v>1589</v>
      </c>
      <c r="E231" t="s">
        <v>318</v>
      </c>
      <c r="F231" s="22" t="s">
        <v>345</v>
      </c>
      <c r="J231" t="s">
        <v>322</v>
      </c>
      <c r="N231" t="s">
        <v>46</v>
      </c>
    </row>
    <row r="232" spans="1:28">
      <c r="A232" s="13">
        <v>42174</v>
      </c>
      <c r="C232" t="s">
        <v>1591</v>
      </c>
      <c r="D232" t="s">
        <v>1589</v>
      </c>
      <c r="E232" t="s">
        <v>318</v>
      </c>
      <c r="F232" s="22" t="s">
        <v>345</v>
      </c>
      <c r="J232" t="s">
        <v>322</v>
      </c>
      <c r="N232" t="s">
        <v>46</v>
      </c>
    </row>
    <row r="233" spans="1:28">
      <c r="A233" s="13">
        <v>42174</v>
      </c>
      <c r="C233" t="s">
        <v>1592</v>
      </c>
      <c r="D233" t="s">
        <v>1589</v>
      </c>
      <c r="E233" t="s">
        <v>318</v>
      </c>
      <c r="F233" s="22" t="s">
        <v>345</v>
      </c>
    </row>
    <row r="234" spans="1:28">
      <c r="A234" s="13">
        <v>42174</v>
      </c>
      <c r="C234" t="s">
        <v>1593</v>
      </c>
      <c r="D234" t="s">
        <v>1589</v>
      </c>
      <c r="E234" t="s">
        <v>318</v>
      </c>
      <c r="F234" s="22" t="s">
        <v>345</v>
      </c>
    </row>
    <row r="235" spans="1:28">
      <c r="A235" s="13">
        <v>42174</v>
      </c>
      <c r="C235" t="s">
        <v>1594</v>
      </c>
      <c r="D235" t="s">
        <v>1589</v>
      </c>
      <c r="E235" t="s">
        <v>318</v>
      </c>
      <c r="F235" s="22" t="s">
        <v>345</v>
      </c>
    </row>
    <row r="236" spans="1:28" s="20" customFormat="1">
      <c r="A236" s="18">
        <v>42174</v>
      </c>
      <c r="B236" s="19"/>
      <c r="C236" s="20" t="s">
        <v>1595</v>
      </c>
      <c r="D236" s="20" t="s">
        <v>1589</v>
      </c>
      <c r="E236" s="20" t="s">
        <v>318</v>
      </c>
      <c r="F236" s="21" t="s">
        <v>345</v>
      </c>
      <c r="J236" s="20" t="s">
        <v>322</v>
      </c>
      <c r="P236" s="20" t="s">
        <v>1596</v>
      </c>
      <c r="W236" s="33"/>
      <c r="X236" s="33"/>
      <c r="AB236" s="28"/>
    </row>
    <row r="237" spans="1:28">
      <c r="A237" s="13">
        <v>42174</v>
      </c>
      <c r="C237" t="s">
        <v>1597</v>
      </c>
      <c r="D237" t="s">
        <v>1589</v>
      </c>
      <c r="E237" t="s">
        <v>318</v>
      </c>
      <c r="F237" s="22" t="s">
        <v>345</v>
      </c>
      <c r="J237" t="s">
        <v>322</v>
      </c>
      <c r="P237" t="s">
        <v>1596</v>
      </c>
    </row>
    <row r="238" spans="1:28">
      <c r="A238" s="13">
        <v>42174</v>
      </c>
      <c r="C238" t="s">
        <v>1598</v>
      </c>
      <c r="D238" t="s">
        <v>1589</v>
      </c>
      <c r="E238" t="s">
        <v>318</v>
      </c>
      <c r="F238" s="22" t="s">
        <v>345</v>
      </c>
      <c r="J238" t="s">
        <v>322</v>
      </c>
      <c r="P238" t="s">
        <v>1596</v>
      </c>
    </row>
    <row r="239" spans="1:28">
      <c r="A239" s="13">
        <v>42174</v>
      </c>
      <c r="C239" t="s">
        <v>1599</v>
      </c>
      <c r="D239" t="s">
        <v>1589</v>
      </c>
      <c r="E239" t="s">
        <v>318</v>
      </c>
      <c r="F239" s="22" t="s">
        <v>345</v>
      </c>
    </row>
    <row r="240" spans="1:28">
      <c r="A240" s="13">
        <v>42174</v>
      </c>
      <c r="C240" t="s">
        <v>1600</v>
      </c>
      <c r="D240" t="s">
        <v>1589</v>
      </c>
      <c r="E240" t="s">
        <v>318</v>
      </c>
      <c r="F240" s="22" t="s">
        <v>345</v>
      </c>
    </row>
    <row r="241" spans="1:28">
      <c r="A241" s="13">
        <v>42249</v>
      </c>
      <c r="B241" s="8" t="s">
        <v>1572</v>
      </c>
      <c r="C241" t="s">
        <v>1601</v>
      </c>
      <c r="D241" t="s">
        <v>329</v>
      </c>
      <c r="E241" t="s">
        <v>318</v>
      </c>
      <c r="F241" s="22" t="s">
        <v>345</v>
      </c>
      <c r="G241" t="s">
        <v>452</v>
      </c>
    </row>
    <row r="242" spans="1:28">
      <c r="A242" s="13">
        <v>42249</v>
      </c>
      <c r="C242" t="s">
        <v>1602</v>
      </c>
      <c r="D242" t="s">
        <v>329</v>
      </c>
      <c r="E242" t="s">
        <v>318</v>
      </c>
      <c r="F242" s="22" t="s">
        <v>345</v>
      </c>
      <c r="G242" t="s">
        <v>452</v>
      </c>
      <c r="J242" t="s">
        <v>367</v>
      </c>
    </row>
    <row r="243" spans="1:28">
      <c r="A243" s="13">
        <v>42249</v>
      </c>
      <c r="C243" t="s">
        <v>1603</v>
      </c>
      <c r="D243" t="s">
        <v>329</v>
      </c>
      <c r="E243" t="s">
        <v>318</v>
      </c>
      <c r="F243" s="22" t="s">
        <v>345</v>
      </c>
      <c r="G243" t="s">
        <v>452</v>
      </c>
      <c r="J243" t="s">
        <v>367</v>
      </c>
    </row>
    <row r="244" spans="1:28" s="20" customFormat="1">
      <c r="A244" s="18">
        <v>42286</v>
      </c>
      <c r="B244" s="19" t="s">
        <v>1415</v>
      </c>
      <c r="C244" s="20" t="s">
        <v>360</v>
      </c>
      <c r="D244" s="20" t="s">
        <v>329</v>
      </c>
      <c r="E244" s="20" t="s">
        <v>318</v>
      </c>
      <c r="F244" s="21" t="s">
        <v>358</v>
      </c>
      <c r="J244" s="20" t="s">
        <v>322</v>
      </c>
      <c r="W244" s="33"/>
      <c r="X244" s="33"/>
      <c r="AB244" s="28"/>
    </row>
    <row r="245" spans="1:28">
      <c r="A245" s="13">
        <v>42286</v>
      </c>
      <c r="C245" t="s">
        <v>362</v>
      </c>
      <c r="D245" t="s">
        <v>329</v>
      </c>
      <c r="E245" t="s">
        <v>318</v>
      </c>
      <c r="F245" s="22" t="s">
        <v>358</v>
      </c>
      <c r="J245" t="s">
        <v>322</v>
      </c>
    </row>
    <row r="246" spans="1:28">
      <c r="A246" s="13">
        <v>42286</v>
      </c>
      <c r="C246" t="s">
        <v>366</v>
      </c>
      <c r="D246" t="s">
        <v>329</v>
      </c>
      <c r="E246" t="s">
        <v>318</v>
      </c>
      <c r="F246" s="22" t="s">
        <v>358</v>
      </c>
      <c r="J246" t="s">
        <v>367</v>
      </c>
    </row>
    <row r="247" spans="1:28">
      <c r="A247" s="13">
        <v>42286</v>
      </c>
      <c r="C247" t="s">
        <v>364</v>
      </c>
      <c r="D247" t="s">
        <v>329</v>
      </c>
      <c r="E247" t="s">
        <v>318</v>
      </c>
      <c r="F247" s="22" t="s">
        <v>358</v>
      </c>
    </row>
    <row r="248" spans="1:28">
      <c r="A248" s="13">
        <v>42286</v>
      </c>
      <c r="C248" t="s">
        <v>357</v>
      </c>
      <c r="D248" t="s">
        <v>329</v>
      </c>
      <c r="E248" t="s">
        <v>318</v>
      </c>
      <c r="F248" s="22" t="s">
        <v>358</v>
      </c>
    </row>
    <row r="249" spans="1:28">
      <c r="A249" s="13">
        <v>42286</v>
      </c>
      <c r="C249" t="s">
        <v>1604</v>
      </c>
      <c r="D249" t="s">
        <v>329</v>
      </c>
      <c r="E249" t="s">
        <v>318</v>
      </c>
      <c r="F249" s="22" t="s">
        <v>358</v>
      </c>
    </row>
    <row r="250" spans="1:28" s="20" customFormat="1">
      <c r="A250" s="18">
        <v>42286</v>
      </c>
      <c r="B250" s="19"/>
      <c r="C250" s="20" t="s">
        <v>371</v>
      </c>
      <c r="D250" s="20" t="s">
        <v>329</v>
      </c>
      <c r="E250" s="20" t="s">
        <v>318</v>
      </c>
      <c r="F250" s="21" t="s">
        <v>358</v>
      </c>
      <c r="J250" s="20" t="s">
        <v>372</v>
      </c>
      <c r="W250" s="33"/>
      <c r="X250" s="33"/>
      <c r="AB250" s="28"/>
    </row>
    <row r="251" spans="1:28">
      <c r="A251" s="13">
        <v>42286</v>
      </c>
      <c r="C251" t="s">
        <v>376</v>
      </c>
      <c r="D251" t="s">
        <v>329</v>
      </c>
      <c r="E251" t="s">
        <v>318</v>
      </c>
      <c r="F251" s="22" t="s">
        <v>358</v>
      </c>
    </row>
    <row r="252" spans="1:28">
      <c r="A252" s="13">
        <v>42286</v>
      </c>
      <c r="C252" t="s">
        <v>1605</v>
      </c>
      <c r="D252" t="s">
        <v>329</v>
      </c>
      <c r="E252" t="s">
        <v>318</v>
      </c>
      <c r="F252" s="22" t="s">
        <v>358</v>
      </c>
    </row>
    <row r="253" spans="1:28">
      <c r="A253" s="13">
        <v>42286</v>
      </c>
      <c r="C253" t="s">
        <v>1606</v>
      </c>
      <c r="D253" t="s">
        <v>329</v>
      </c>
      <c r="E253" t="s">
        <v>318</v>
      </c>
      <c r="F253" s="22" t="s">
        <v>358</v>
      </c>
      <c r="J253" t="s">
        <v>1607</v>
      </c>
    </row>
    <row r="254" spans="1:28">
      <c r="A254" s="13">
        <v>42286</v>
      </c>
      <c r="C254" t="s">
        <v>1608</v>
      </c>
      <c r="D254" t="s">
        <v>329</v>
      </c>
      <c r="E254" t="s">
        <v>318</v>
      </c>
      <c r="F254" s="22" t="s">
        <v>358</v>
      </c>
    </row>
    <row r="255" spans="1:28">
      <c r="A255" s="13">
        <v>42286</v>
      </c>
      <c r="C255" t="s">
        <v>1609</v>
      </c>
      <c r="D255" t="s">
        <v>329</v>
      </c>
      <c r="E255" t="s">
        <v>318</v>
      </c>
      <c r="F255" s="22" t="s">
        <v>358</v>
      </c>
    </row>
    <row r="256" spans="1:28">
      <c r="A256" s="13">
        <v>42286</v>
      </c>
      <c r="C256" t="s">
        <v>1610</v>
      </c>
      <c r="D256" t="s">
        <v>329</v>
      </c>
      <c r="E256" t="s">
        <v>318</v>
      </c>
      <c r="F256" s="22" t="s">
        <v>358</v>
      </c>
    </row>
    <row r="257" spans="1:28">
      <c r="A257" s="13">
        <v>42286</v>
      </c>
      <c r="C257" t="s">
        <v>1611</v>
      </c>
      <c r="D257" t="s">
        <v>329</v>
      </c>
      <c r="E257" t="s">
        <v>318</v>
      </c>
      <c r="F257" s="22" t="s">
        <v>358</v>
      </c>
    </row>
    <row r="258" spans="1:28">
      <c r="A258" s="13">
        <v>42286</v>
      </c>
      <c r="C258" t="s">
        <v>374</v>
      </c>
      <c r="D258" t="s">
        <v>329</v>
      </c>
      <c r="E258" t="s">
        <v>318</v>
      </c>
      <c r="F258" s="22" t="s">
        <v>358</v>
      </c>
    </row>
    <row r="259" spans="1:28">
      <c r="A259" s="13">
        <v>42286</v>
      </c>
      <c r="C259" t="s">
        <v>369</v>
      </c>
      <c r="D259" t="s">
        <v>329</v>
      </c>
      <c r="E259" t="s">
        <v>318</v>
      </c>
      <c r="F259" s="22" t="s">
        <v>358</v>
      </c>
    </row>
    <row r="260" spans="1:28" s="20" customFormat="1">
      <c r="A260" s="18">
        <v>42287</v>
      </c>
      <c r="B260" s="19"/>
      <c r="C260" s="20" t="s">
        <v>1612</v>
      </c>
      <c r="D260" s="20" t="s">
        <v>1374</v>
      </c>
      <c r="E260" s="20" t="s">
        <v>318</v>
      </c>
      <c r="F260" s="21" t="s">
        <v>358</v>
      </c>
      <c r="J260" s="20" t="s">
        <v>1613</v>
      </c>
      <c r="W260" s="33"/>
      <c r="X260" s="33"/>
      <c r="AB260" s="28"/>
    </row>
    <row r="261" spans="1:28">
      <c r="A261" s="13">
        <v>42287</v>
      </c>
      <c r="C261" t="s">
        <v>1614</v>
      </c>
      <c r="D261" t="s">
        <v>1374</v>
      </c>
      <c r="E261" t="s">
        <v>318</v>
      </c>
      <c r="F261" s="22" t="s">
        <v>358</v>
      </c>
      <c r="J261" t="s">
        <v>1613</v>
      </c>
    </row>
    <row r="262" spans="1:28">
      <c r="A262" s="13">
        <v>42287</v>
      </c>
      <c r="C262" t="s">
        <v>1615</v>
      </c>
      <c r="D262" t="s">
        <v>1374</v>
      </c>
      <c r="E262" t="s">
        <v>318</v>
      </c>
      <c r="F262" s="22" t="s">
        <v>358</v>
      </c>
    </row>
    <row r="263" spans="1:28">
      <c r="A263" s="13">
        <v>42287</v>
      </c>
      <c r="C263" t="s">
        <v>1616</v>
      </c>
      <c r="D263" t="s">
        <v>1374</v>
      </c>
      <c r="E263" t="s">
        <v>318</v>
      </c>
      <c r="F263" s="22" t="s">
        <v>358</v>
      </c>
    </row>
    <row r="264" spans="1:28">
      <c r="A264" s="13">
        <v>42287</v>
      </c>
      <c r="C264" t="s">
        <v>1617</v>
      </c>
      <c r="D264" t="s">
        <v>1374</v>
      </c>
      <c r="E264" t="s">
        <v>318</v>
      </c>
      <c r="F264" s="22" t="s">
        <v>358</v>
      </c>
    </row>
    <row r="265" spans="1:28">
      <c r="A265" s="13">
        <v>42288</v>
      </c>
      <c r="B265" s="8" t="s">
        <v>1572</v>
      </c>
      <c r="C265" t="s">
        <v>1618</v>
      </c>
      <c r="D265" t="s">
        <v>1374</v>
      </c>
      <c r="E265" t="s">
        <v>318</v>
      </c>
      <c r="F265" s="22" t="s">
        <v>345</v>
      </c>
      <c r="G265" t="s">
        <v>452</v>
      </c>
      <c r="J265" t="s">
        <v>322</v>
      </c>
    </row>
    <row r="266" spans="1:28">
      <c r="A266" s="13">
        <v>42288</v>
      </c>
      <c r="C266" t="s">
        <v>1619</v>
      </c>
      <c r="D266" t="s">
        <v>1374</v>
      </c>
      <c r="E266" t="s">
        <v>318</v>
      </c>
      <c r="F266" s="22" t="s">
        <v>345</v>
      </c>
      <c r="G266" t="s">
        <v>452</v>
      </c>
      <c r="J266" t="s">
        <v>322</v>
      </c>
    </row>
    <row r="267" spans="1:28" s="20" customFormat="1">
      <c r="A267" s="18">
        <v>42288</v>
      </c>
      <c r="B267" s="19"/>
      <c r="C267" s="20" t="s">
        <v>1620</v>
      </c>
      <c r="D267" s="20" t="s">
        <v>1374</v>
      </c>
      <c r="E267" s="20" t="s">
        <v>318</v>
      </c>
      <c r="F267" s="21" t="s">
        <v>345</v>
      </c>
      <c r="G267" s="20" t="s">
        <v>452</v>
      </c>
      <c r="J267" s="20" t="s">
        <v>322</v>
      </c>
      <c r="W267" s="33"/>
      <c r="X267" s="33"/>
      <c r="AB267" s="28"/>
    </row>
    <row r="268" spans="1:28">
      <c r="A268" s="13">
        <v>42288</v>
      </c>
      <c r="C268" t="s">
        <v>1621</v>
      </c>
      <c r="D268" t="s">
        <v>1374</v>
      </c>
      <c r="E268" t="s">
        <v>318</v>
      </c>
      <c r="F268" s="22" t="s">
        <v>345</v>
      </c>
      <c r="G268" t="s">
        <v>452</v>
      </c>
      <c r="J268" t="s">
        <v>322</v>
      </c>
    </row>
    <row r="269" spans="1:28">
      <c r="A269" s="13">
        <v>42291</v>
      </c>
      <c r="C269" t="s">
        <v>1622</v>
      </c>
      <c r="D269" t="s">
        <v>329</v>
      </c>
      <c r="E269" t="s">
        <v>318</v>
      </c>
      <c r="F269" s="22" t="s">
        <v>358</v>
      </c>
      <c r="J269" t="s">
        <v>322</v>
      </c>
    </row>
    <row r="270" spans="1:28">
      <c r="A270" s="13">
        <v>42291</v>
      </c>
      <c r="C270" t="s">
        <v>380</v>
      </c>
      <c r="D270" t="s">
        <v>329</v>
      </c>
      <c r="E270" t="s">
        <v>318</v>
      </c>
      <c r="F270" s="22" t="s">
        <v>358</v>
      </c>
      <c r="J270" t="s">
        <v>322</v>
      </c>
    </row>
    <row r="271" spans="1:28">
      <c r="A271" s="13">
        <v>42291</v>
      </c>
      <c r="C271" t="s">
        <v>384</v>
      </c>
      <c r="D271" t="s">
        <v>329</v>
      </c>
      <c r="E271" t="s">
        <v>318</v>
      </c>
      <c r="F271" s="22" t="s">
        <v>358</v>
      </c>
      <c r="J271" t="s">
        <v>322</v>
      </c>
    </row>
    <row r="272" spans="1:28">
      <c r="A272" s="13">
        <v>42291</v>
      </c>
      <c r="C272" t="s">
        <v>382</v>
      </c>
      <c r="D272" t="s">
        <v>329</v>
      </c>
      <c r="E272" t="s">
        <v>318</v>
      </c>
      <c r="F272" s="22" t="s">
        <v>358</v>
      </c>
    </row>
    <row r="273" spans="1:28">
      <c r="A273" s="13">
        <v>42291</v>
      </c>
      <c r="C273" t="s">
        <v>386</v>
      </c>
      <c r="D273" t="s">
        <v>329</v>
      </c>
      <c r="E273" t="s">
        <v>318</v>
      </c>
      <c r="F273" s="22" t="s">
        <v>358</v>
      </c>
    </row>
    <row r="274" spans="1:28">
      <c r="A274" s="13">
        <v>42291</v>
      </c>
      <c r="C274" t="s">
        <v>1623</v>
      </c>
      <c r="D274" t="s">
        <v>329</v>
      </c>
      <c r="E274" t="s">
        <v>318</v>
      </c>
      <c r="F274" s="22" t="s">
        <v>358</v>
      </c>
    </row>
    <row r="275" spans="1:28">
      <c r="A275" s="13">
        <v>42291</v>
      </c>
      <c r="C275" t="s">
        <v>378</v>
      </c>
      <c r="D275" t="s">
        <v>329</v>
      </c>
      <c r="E275" t="s">
        <v>318</v>
      </c>
      <c r="F275" s="22" t="s">
        <v>358</v>
      </c>
    </row>
    <row r="276" spans="1:28">
      <c r="A276" s="13">
        <v>42291</v>
      </c>
      <c r="C276" t="s">
        <v>1624</v>
      </c>
      <c r="D276" t="s">
        <v>329</v>
      </c>
      <c r="E276" t="s">
        <v>318</v>
      </c>
      <c r="F276" s="22" t="s">
        <v>358</v>
      </c>
    </row>
    <row r="277" spans="1:28">
      <c r="A277" s="13">
        <v>42291</v>
      </c>
      <c r="C277" t="s">
        <v>1625</v>
      </c>
      <c r="D277" t="s">
        <v>329</v>
      </c>
      <c r="E277" t="s">
        <v>318</v>
      </c>
      <c r="F277" s="22" t="s">
        <v>358</v>
      </c>
    </row>
    <row r="278" spans="1:28">
      <c r="A278" s="13">
        <v>42291</v>
      </c>
      <c r="C278" t="s">
        <v>1626</v>
      </c>
      <c r="D278" t="s">
        <v>329</v>
      </c>
      <c r="E278" t="s">
        <v>318</v>
      </c>
      <c r="F278" s="22" t="s">
        <v>358</v>
      </c>
    </row>
    <row r="279" spans="1:28">
      <c r="A279" s="13">
        <v>42291</v>
      </c>
      <c r="C279" t="s">
        <v>1627</v>
      </c>
      <c r="D279" t="s">
        <v>329</v>
      </c>
      <c r="E279" t="s">
        <v>318</v>
      </c>
      <c r="F279" s="22" t="s">
        <v>358</v>
      </c>
    </row>
    <row r="280" spans="1:28">
      <c r="A280" s="13">
        <v>42291</v>
      </c>
      <c r="C280" t="s">
        <v>1628</v>
      </c>
      <c r="D280" t="s">
        <v>329</v>
      </c>
      <c r="E280" t="s">
        <v>318</v>
      </c>
      <c r="F280" s="22" t="s">
        <v>358</v>
      </c>
    </row>
    <row r="281" spans="1:28" s="20" customFormat="1">
      <c r="A281" s="18">
        <v>42292</v>
      </c>
      <c r="B281" s="19" t="s">
        <v>1572</v>
      </c>
      <c r="C281" s="20" t="s">
        <v>1629</v>
      </c>
      <c r="D281" s="20" t="s">
        <v>1374</v>
      </c>
      <c r="E281" s="20" t="s">
        <v>318</v>
      </c>
      <c r="F281" s="21" t="s">
        <v>358</v>
      </c>
      <c r="J281" s="20" t="s">
        <v>322</v>
      </c>
      <c r="W281" s="33"/>
      <c r="X281" s="33"/>
      <c r="AB281" s="28"/>
    </row>
    <row r="282" spans="1:28">
      <c r="A282" s="13">
        <v>42292</v>
      </c>
      <c r="C282" t="s">
        <v>1630</v>
      </c>
      <c r="D282" t="s">
        <v>1374</v>
      </c>
      <c r="E282" t="s">
        <v>318</v>
      </c>
      <c r="F282" s="22" t="s">
        <v>358</v>
      </c>
      <c r="J282" t="s">
        <v>322</v>
      </c>
    </row>
    <row r="283" spans="1:28">
      <c r="A283" s="13">
        <v>42292</v>
      </c>
      <c r="C283" t="s">
        <v>1631</v>
      </c>
      <c r="D283" t="s">
        <v>1374</v>
      </c>
      <c r="E283" t="s">
        <v>318</v>
      </c>
      <c r="F283" s="22" t="s">
        <v>358</v>
      </c>
      <c r="J283" t="s">
        <v>322</v>
      </c>
    </row>
    <row r="284" spans="1:28">
      <c r="A284" s="13">
        <v>42292</v>
      </c>
      <c r="C284" t="s">
        <v>1632</v>
      </c>
      <c r="D284" t="s">
        <v>1374</v>
      </c>
      <c r="E284" t="s">
        <v>318</v>
      </c>
      <c r="F284" s="22" t="s">
        <v>358</v>
      </c>
      <c r="J284" t="s">
        <v>322</v>
      </c>
    </row>
    <row r="285" spans="1:28">
      <c r="A285" s="13">
        <v>42299</v>
      </c>
      <c r="B285" s="8" t="s">
        <v>1415</v>
      </c>
      <c r="C285" t="s">
        <v>390</v>
      </c>
      <c r="D285" t="s">
        <v>329</v>
      </c>
      <c r="E285" t="s">
        <v>318</v>
      </c>
      <c r="F285" s="22" t="s">
        <v>358</v>
      </c>
      <c r="J285" t="s">
        <v>322</v>
      </c>
    </row>
    <row r="286" spans="1:28">
      <c r="A286" s="13">
        <v>42299</v>
      </c>
      <c r="C286" t="s">
        <v>394</v>
      </c>
      <c r="D286" t="s">
        <v>329</v>
      </c>
      <c r="E286" t="s">
        <v>318</v>
      </c>
      <c r="F286" s="22" t="s">
        <v>358</v>
      </c>
      <c r="J286" t="s">
        <v>322</v>
      </c>
    </row>
    <row r="287" spans="1:28">
      <c r="A287" s="13">
        <v>42299</v>
      </c>
      <c r="C287" t="s">
        <v>392</v>
      </c>
      <c r="D287" t="s">
        <v>329</v>
      </c>
      <c r="E287" t="s">
        <v>318</v>
      </c>
      <c r="F287" s="22" t="s">
        <v>358</v>
      </c>
      <c r="J287" t="s">
        <v>322</v>
      </c>
    </row>
    <row r="288" spans="1:28">
      <c r="A288" s="13">
        <v>42299</v>
      </c>
      <c r="C288" t="s">
        <v>1633</v>
      </c>
      <c r="D288" t="s">
        <v>329</v>
      </c>
      <c r="E288" t="s">
        <v>318</v>
      </c>
      <c r="F288" s="22" t="s">
        <v>358</v>
      </c>
      <c r="H288" t="s">
        <v>1634</v>
      </c>
    </row>
    <row r="289" spans="1:28">
      <c r="A289" s="13">
        <v>42299</v>
      </c>
      <c r="C289" t="s">
        <v>1635</v>
      </c>
      <c r="D289" t="s">
        <v>329</v>
      </c>
      <c r="E289" t="s">
        <v>318</v>
      </c>
      <c r="F289" s="22" t="s">
        <v>358</v>
      </c>
    </row>
    <row r="290" spans="1:28">
      <c r="A290" s="13">
        <v>42299</v>
      </c>
      <c r="C290" t="s">
        <v>1636</v>
      </c>
      <c r="D290" t="s">
        <v>329</v>
      </c>
      <c r="E290" t="s">
        <v>318</v>
      </c>
      <c r="F290" s="22" t="s">
        <v>358</v>
      </c>
    </row>
    <row r="291" spans="1:28">
      <c r="A291" s="13">
        <v>42299</v>
      </c>
      <c r="C291" t="s">
        <v>1637</v>
      </c>
      <c r="D291" t="s">
        <v>329</v>
      </c>
      <c r="E291" t="s">
        <v>318</v>
      </c>
      <c r="F291" s="22" t="s">
        <v>358</v>
      </c>
    </row>
    <row r="292" spans="1:28">
      <c r="A292" s="13">
        <v>42299</v>
      </c>
      <c r="C292" t="s">
        <v>1638</v>
      </c>
      <c r="D292" t="s">
        <v>329</v>
      </c>
      <c r="E292" t="s">
        <v>318</v>
      </c>
      <c r="F292" s="22" t="s">
        <v>358</v>
      </c>
    </row>
    <row r="293" spans="1:28">
      <c r="A293" s="13">
        <v>42299</v>
      </c>
      <c r="C293" t="s">
        <v>388</v>
      </c>
      <c r="D293" t="s">
        <v>329</v>
      </c>
      <c r="E293" t="s">
        <v>318</v>
      </c>
      <c r="F293" s="22" t="s">
        <v>358</v>
      </c>
    </row>
    <row r="294" spans="1:28" s="20" customFormat="1">
      <c r="A294" s="18">
        <v>42299</v>
      </c>
      <c r="B294" s="19"/>
      <c r="C294" s="20" t="s">
        <v>398</v>
      </c>
      <c r="D294" s="20" t="s">
        <v>329</v>
      </c>
      <c r="E294" s="20" t="s">
        <v>318</v>
      </c>
      <c r="F294" s="21" t="s">
        <v>358</v>
      </c>
      <c r="J294" s="20" t="s">
        <v>322</v>
      </c>
      <c r="W294" s="33"/>
      <c r="X294" s="33"/>
      <c r="AB294" s="28"/>
    </row>
    <row r="295" spans="1:28">
      <c r="A295" s="13">
        <v>42299</v>
      </c>
      <c r="C295" t="s">
        <v>402</v>
      </c>
      <c r="D295" t="s">
        <v>329</v>
      </c>
      <c r="E295" t="s">
        <v>318</v>
      </c>
      <c r="F295" s="22" t="s">
        <v>358</v>
      </c>
      <c r="J295" t="s">
        <v>322</v>
      </c>
    </row>
    <row r="296" spans="1:28">
      <c r="A296" s="13">
        <v>42299</v>
      </c>
      <c r="C296" t="s">
        <v>1639</v>
      </c>
      <c r="D296" t="s">
        <v>329</v>
      </c>
      <c r="E296" t="s">
        <v>318</v>
      </c>
      <c r="F296" s="22" t="s">
        <v>358</v>
      </c>
      <c r="J296" t="s">
        <v>322</v>
      </c>
    </row>
    <row r="297" spans="1:28">
      <c r="A297" s="13">
        <v>42299</v>
      </c>
      <c r="C297" t="s">
        <v>400</v>
      </c>
      <c r="D297" t="s">
        <v>329</v>
      </c>
      <c r="E297" t="s">
        <v>318</v>
      </c>
      <c r="F297" s="22" t="s">
        <v>358</v>
      </c>
    </row>
    <row r="298" spans="1:28">
      <c r="A298" s="13">
        <v>42299</v>
      </c>
      <c r="C298" t="s">
        <v>404</v>
      </c>
      <c r="D298" t="s">
        <v>329</v>
      </c>
      <c r="E298" t="s">
        <v>318</v>
      </c>
      <c r="F298" s="22" t="s">
        <v>358</v>
      </c>
    </row>
    <row r="299" spans="1:28">
      <c r="A299" s="13">
        <v>42299</v>
      </c>
      <c r="C299" t="s">
        <v>396</v>
      </c>
      <c r="D299" t="s">
        <v>329</v>
      </c>
      <c r="E299" t="s">
        <v>318</v>
      </c>
      <c r="F299" s="22" t="s">
        <v>358</v>
      </c>
    </row>
    <row r="300" spans="1:28">
      <c r="A300" s="13">
        <v>42311</v>
      </c>
      <c r="C300" t="s">
        <v>1640</v>
      </c>
      <c r="D300" t="s">
        <v>329</v>
      </c>
      <c r="E300" t="s">
        <v>318</v>
      </c>
      <c r="F300" s="22" t="s">
        <v>358</v>
      </c>
      <c r="J300" t="s">
        <v>1641</v>
      </c>
    </row>
    <row r="301" spans="1:28">
      <c r="A301" s="13">
        <v>42311</v>
      </c>
      <c r="C301" t="s">
        <v>1642</v>
      </c>
      <c r="D301" t="s">
        <v>329</v>
      </c>
      <c r="E301" t="s">
        <v>318</v>
      </c>
      <c r="F301" s="22" t="s">
        <v>358</v>
      </c>
      <c r="J301" t="s">
        <v>1643</v>
      </c>
    </row>
    <row r="302" spans="1:28">
      <c r="A302" s="13">
        <v>42311</v>
      </c>
      <c r="C302" t="s">
        <v>1644</v>
      </c>
      <c r="D302" t="s">
        <v>329</v>
      </c>
      <c r="E302" t="s">
        <v>318</v>
      </c>
      <c r="F302" s="22" t="s">
        <v>358</v>
      </c>
      <c r="J302" t="s">
        <v>1643</v>
      </c>
    </row>
    <row r="303" spans="1:28" s="20" customFormat="1">
      <c r="A303" s="18">
        <v>42311</v>
      </c>
      <c r="B303" s="19"/>
      <c r="C303" s="20" t="s">
        <v>1645</v>
      </c>
      <c r="D303" s="20" t="s">
        <v>329</v>
      </c>
      <c r="E303" s="20" t="s">
        <v>318</v>
      </c>
      <c r="F303" s="21" t="s">
        <v>358</v>
      </c>
      <c r="J303" s="20" t="s">
        <v>1643</v>
      </c>
      <c r="T303" s="20">
        <v>0.11</v>
      </c>
      <c r="V303" s="30">
        <v>0.70416666666666661</v>
      </c>
      <c r="W303" s="33"/>
      <c r="X303" s="33"/>
      <c r="AB303" s="28"/>
    </row>
    <row r="304" spans="1:28">
      <c r="A304" s="13">
        <v>42311</v>
      </c>
      <c r="C304" t="s">
        <v>1646</v>
      </c>
      <c r="D304" t="s">
        <v>329</v>
      </c>
      <c r="E304" t="s">
        <v>318</v>
      </c>
      <c r="F304" s="22" t="s">
        <v>358</v>
      </c>
      <c r="J304" t="s">
        <v>1643</v>
      </c>
    </row>
    <row r="305" spans="1:28">
      <c r="A305" s="13">
        <v>42311</v>
      </c>
      <c r="C305" t="s">
        <v>1647</v>
      </c>
      <c r="D305" t="s">
        <v>329</v>
      </c>
      <c r="E305" t="s">
        <v>318</v>
      </c>
      <c r="F305" s="22" t="s">
        <v>358</v>
      </c>
      <c r="J305" t="s">
        <v>1643</v>
      </c>
    </row>
    <row r="306" spans="1:28">
      <c r="A306" s="13">
        <v>42311</v>
      </c>
      <c r="C306" t="s">
        <v>1648</v>
      </c>
      <c r="D306" t="s">
        <v>329</v>
      </c>
      <c r="E306" t="s">
        <v>318</v>
      </c>
      <c r="F306" s="22" t="s">
        <v>358</v>
      </c>
      <c r="H306" t="s">
        <v>332</v>
      </c>
    </row>
    <row r="307" spans="1:28">
      <c r="A307" s="13">
        <v>42311</v>
      </c>
      <c r="C307" t="s">
        <v>1649</v>
      </c>
      <c r="D307" t="s">
        <v>329</v>
      </c>
      <c r="E307" t="s">
        <v>318</v>
      </c>
      <c r="F307" s="22" t="s">
        <v>358</v>
      </c>
    </row>
    <row r="308" spans="1:28">
      <c r="A308" s="13">
        <v>42311</v>
      </c>
      <c r="C308" t="s">
        <v>1650</v>
      </c>
      <c r="D308" t="s">
        <v>329</v>
      </c>
      <c r="E308" t="s">
        <v>318</v>
      </c>
      <c r="F308" s="22" t="s">
        <v>358</v>
      </c>
    </row>
    <row r="309" spans="1:28">
      <c r="A309" s="13">
        <v>42311</v>
      </c>
      <c r="C309" t="s">
        <v>1651</v>
      </c>
      <c r="D309" t="s">
        <v>329</v>
      </c>
      <c r="E309" t="s">
        <v>318</v>
      </c>
      <c r="F309" s="22" t="s">
        <v>358</v>
      </c>
    </row>
    <row r="310" spans="1:28">
      <c r="A310" s="13">
        <v>42311</v>
      </c>
      <c r="C310" t="s">
        <v>1652</v>
      </c>
      <c r="D310" t="s">
        <v>329</v>
      </c>
      <c r="E310" t="s">
        <v>318</v>
      </c>
      <c r="F310" s="22" t="s">
        <v>358</v>
      </c>
    </row>
    <row r="311" spans="1:28" s="20" customFormat="1">
      <c r="A311" s="18">
        <v>42311</v>
      </c>
      <c r="B311" s="19"/>
      <c r="C311" s="20" t="s">
        <v>1653</v>
      </c>
      <c r="D311" s="20" t="s">
        <v>329</v>
      </c>
      <c r="E311" s="20" t="s">
        <v>318</v>
      </c>
      <c r="F311" s="21" t="s">
        <v>358</v>
      </c>
      <c r="J311" s="20" t="s">
        <v>322</v>
      </c>
      <c r="W311" s="33"/>
      <c r="X311" s="33"/>
      <c r="AB311" s="28"/>
    </row>
    <row r="312" spans="1:28">
      <c r="F312" s="22"/>
    </row>
    <row r="313" spans="1:28">
      <c r="F313" s="22"/>
    </row>
    <row r="314" spans="1:28">
      <c r="F314" s="22"/>
    </row>
    <row r="315" spans="1:28">
      <c r="F315" s="22"/>
    </row>
    <row r="316" spans="1:28">
      <c r="D316" t="s">
        <v>329</v>
      </c>
      <c r="E316">
        <v>50</v>
      </c>
      <c r="F316">
        <v>55</v>
      </c>
      <c r="G316">
        <v>63</v>
      </c>
      <c r="H316" t="s">
        <v>1374</v>
      </c>
      <c r="I316" s="22">
        <v>81</v>
      </c>
      <c r="J316">
        <v>88</v>
      </c>
    </row>
    <row r="317" spans="1:28">
      <c r="C317" t="s">
        <v>1654</v>
      </c>
      <c r="D317">
        <v>13</v>
      </c>
      <c r="E317">
        <f>1</f>
        <v>1</v>
      </c>
      <c r="F317">
        <v>2</v>
      </c>
      <c r="G317">
        <v>1</v>
      </c>
      <c r="H317">
        <v>9</v>
      </c>
      <c r="I317">
        <v>2</v>
      </c>
      <c r="J317">
        <v>1</v>
      </c>
    </row>
    <row r="318" spans="1:28">
      <c r="C318" t="s">
        <v>1643</v>
      </c>
      <c r="D318">
        <v>5</v>
      </c>
      <c r="F318" s="22"/>
    </row>
    <row r="319" spans="1:28">
      <c r="C319" t="s">
        <v>1655</v>
      </c>
      <c r="D319">
        <f>D317-D318</f>
        <v>8</v>
      </c>
      <c r="F319" s="22"/>
    </row>
    <row r="320" spans="1:28">
      <c r="F320" s="22"/>
    </row>
    <row r="353" spans="4:6">
      <c r="D353" s="17"/>
      <c r="E353" s="17"/>
      <c r="F353" s="22"/>
    </row>
    <row r="354" spans="4:6">
      <c r="D354" s="17"/>
      <c r="E354" s="17"/>
      <c r="F354" s="22"/>
    </row>
    <row r="355" spans="4:6">
      <c r="D355" s="17"/>
      <c r="E355" s="17"/>
      <c r="F355" s="22"/>
    </row>
    <row r="356" spans="4:6">
      <c r="D356" s="17"/>
      <c r="E356" s="17"/>
      <c r="F356" s="22"/>
    </row>
    <row r="357" spans="4:6">
      <c r="D357" s="17"/>
      <c r="E357" s="17"/>
      <c r="F357" s="22"/>
    </row>
    <row r="358" spans="4:6">
      <c r="D358" s="17"/>
      <c r="E358" s="17"/>
      <c r="F358" s="22"/>
    </row>
  </sheetData>
  <sortState xmlns:xlrd2="http://schemas.microsoft.com/office/spreadsheetml/2017/richdata2" ref="A2:AA358">
    <sortCondition ref="A2:A35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F5B11-5348-4DF3-9158-532F6786B2D9}">
  <dimension ref="A1:F7"/>
  <sheetViews>
    <sheetView workbookViewId="0">
      <selection activeCell="A4" sqref="A4"/>
    </sheetView>
  </sheetViews>
  <sheetFormatPr defaultRowHeight="15"/>
  <cols>
    <col min="1" max="1" width="160.5703125" customWidth="1"/>
  </cols>
  <sheetData>
    <row r="1" spans="1:6">
      <c r="A1" t="s">
        <v>1656</v>
      </c>
      <c r="B1" t="s">
        <v>1657</v>
      </c>
      <c r="C1" t="s">
        <v>1658</v>
      </c>
      <c r="D1" t="s">
        <v>1659</v>
      </c>
      <c r="E1" t="s">
        <v>1327</v>
      </c>
      <c r="F1" t="s">
        <v>1660</v>
      </c>
    </row>
    <row r="2" spans="1:6">
      <c r="A2" s="20" t="s">
        <v>1365</v>
      </c>
      <c r="B2">
        <v>14</v>
      </c>
      <c r="C2">
        <v>23</v>
      </c>
      <c r="D2">
        <v>176</v>
      </c>
      <c r="E2">
        <v>3.3333333333333335</v>
      </c>
      <c r="F2">
        <f>(C2-B2)/E2</f>
        <v>2.6999999999999997</v>
      </c>
    </row>
    <row r="3" spans="1:6">
      <c r="A3" s="20" t="s">
        <v>1469</v>
      </c>
      <c r="B3">
        <v>11</v>
      </c>
      <c r="C3">
        <v>17</v>
      </c>
      <c r="D3">
        <v>57</v>
      </c>
      <c r="E3">
        <v>2.5641025641025639</v>
      </c>
      <c r="F3">
        <f t="shared" ref="F3:F7" si="0">(C3-B3)/E3</f>
        <v>2.3400000000000003</v>
      </c>
    </row>
    <row r="4" spans="1:6">
      <c r="A4" t="s">
        <v>1661</v>
      </c>
      <c r="B4">
        <v>15</v>
      </c>
      <c r="C4">
        <v>22</v>
      </c>
      <c r="D4">
        <v>108</v>
      </c>
      <c r="E4">
        <v>2.5641025641025639</v>
      </c>
      <c r="F4">
        <f t="shared" si="0"/>
        <v>2.7300000000000004</v>
      </c>
    </row>
    <row r="5" spans="1:6">
      <c r="A5" s="20" t="s">
        <v>1662</v>
      </c>
      <c r="B5">
        <v>22</v>
      </c>
      <c r="C5">
        <v>34</v>
      </c>
      <c r="D5">
        <v>312</v>
      </c>
      <c r="E5">
        <v>3.3333333333333335</v>
      </c>
      <c r="F5">
        <f t="shared" si="0"/>
        <v>3.5999999999999996</v>
      </c>
    </row>
    <row r="6" spans="1:6">
      <c r="A6" s="20" t="s">
        <v>1522</v>
      </c>
      <c r="B6">
        <v>11</v>
      </c>
      <c r="C6">
        <v>17</v>
      </c>
      <c r="D6">
        <v>43</v>
      </c>
      <c r="E6">
        <v>2.5641025641025639</v>
      </c>
      <c r="F6">
        <f>(C6-B6)/E6</f>
        <v>2.3400000000000003</v>
      </c>
    </row>
    <row r="7" spans="1:6">
      <c r="A7" s="20" t="s">
        <v>1544</v>
      </c>
      <c r="B7">
        <v>17</v>
      </c>
      <c r="C7">
        <v>24</v>
      </c>
      <c r="D7">
        <v>74</v>
      </c>
      <c r="E7">
        <v>3.3333333333333335</v>
      </c>
      <c r="F7">
        <f t="shared" si="0"/>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
  <sheetViews>
    <sheetView workbookViewId="0">
      <selection activeCell="T19" sqref="T19"/>
    </sheetView>
  </sheetViews>
  <sheetFormatPr defaultRowHeight="15"/>
  <cols>
    <col min="2" max="2" width="50.7109375" customWidth="1"/>
  </cols>
  <sheetData>
    <row r="1" spans="1:22" ht="15.75" thickBot="1">
      <c r="A1" s="1" t="s">
        <v>0</v>
      </c>
      <c r="B1" s="2" t="s">
        <v>1</v>
      </c>
      <c r="C1" t="s">
        <v>1663</v>
      </c>
      <c r="D1" s="6" t="s">
        <v>1664</v>
      </c>
      <c r="E1" s="2" t="s">
        <v>1665</v>
      </c>
      <c r="F1" s="2" t="s">
        <v>1666</v>
      </c>
      <c r="G1" s="3" t="s">
        <v>1667</v>
      </c>
      <c r="H1" s="2" t="s">
        <v>1668</v>
      </c>
      <c r="I1" s="3" t="s">
        <v>21</v>
      </c>
      <c r="J1" s="3" t="s">
        <v>1327</v>
      </c>
      <c r="K1" s="2" t="s">
        <v>1669</v>
      </c>
      <c r="L1" s="2" t="s">
        <v>36</v>
      </c>
      <c r="M1" s="2" t="s">
        <v>1670</v>
      </c>
      <c r="N1" s="6" t="s">
        <v>3</v>
      </c>
      <c r="O1" s="3" t="s">
        <v>1671</v>
      </c>
      <c r="P1" s="6" t="s">
        <v>1672</v>
      </c>
      <c r="Q1" s="2" t="s">
        <v>1673</v>
      </c>
      <c r="R1" s="2" t="s">
        <v>15</v>
      </c>
      <c r="S1" s="2" t="s">
        <v>33</v>
      </c>
      <c r="T1" s="2" t="s">
        <v>34</v>
      </c>
      <c r="U1" s="2" t="s">
        <v>35</v>
      </c>
      <c r="V1" s="5" t="s">
        <v>36</v>
      </c>
    </row>
    <row r="2" spans="1:22">
      <c r="A2" s="78" t="s">
        <v>1674</v>
      </c>
      <c r="B2" t="s">
        <v>1675</v>
      </c>
      <c r="D2" t="s">
        <v>1676</v>
      </c>
      <c r="G2" t="s">
        <v>1677</v>
      </c>
      <c r="L2" t="s">
        <v>1678</v>
      </c>
      <c r="M2" t="s">
        <v>1679</v>
      </c>
      <c r="N2" t="s">
        <v>1680</v>
      </c>
      <c r="O2" t="s">
        <v>508</v>
      </c>
      <c r="Q2" s="7">
        <v>0.85069444444444453</v>
      </c>
    </row>
    <row r="3" spans="1:22">
      <c r="A3" s="79"/>
      <c r="B3" t="s">
        <v>1681</v>
      </c>
      <c r="D3" t="s">
        <v>1676</v>
      </c>
      <c r="L3" t="s">
        <v>1678</v>
      </c>
      <c r="O3" t="s">
        <v>508</v>
      </c>
      <c r="Q3" s="7">
        <v>0.85972222222222217</v>
      </c>
      <c r="R3" t="s">
        <v>1682</v>
      </c>
      <c r="S3" t="s">
        <v>1683</v>
      </c>
    </row>
    <row r="4" spans="1:22">
      <c r="A4" s="79"/>
      <c r="B4" t="s">
        <v>1684</v>
      </c>
      <c r="D4" t="s">
        <v>1676</v>
      </c>
      <c r="O4" t="s">
        <v>508</v>
      </c>
      <c r="Q4" s="7">
        <v>0.86597222222222225</v>
      </c>
    </row>
    <row r="5" spans="1:22">
      <c r="A5" s="79"/>
      <c r="B5" t="s">
        <v>1685</v>
      </c>
      <c r="D5" t="s">
        <v>1676</v>
      </c>
      <c r="G5" t="s">
        <v>1686</v>
      </c>
      <c r="O5" t="s">
        <v>508</v>
      </c>
      <c r="P5" t="s">
        <v>1687</v>
      </c>
      <c r="Q5" s="7">
        <v>0.96527777777777779</v>
      </c>
      <c r="R5" t="s">
        <v>1688</v>
      </c>
    </row>
    <row r="6" spans="1:22">
      <c r="A6" s="79"/>
      <c r="B6" t="s">
        <v>1689</v>
      </c>
      <c r="D6" t="s">
        <v>1676</v>
      </c>
      <c r="K6" t="s">
        <v>1690</v>
      </c>
      <c r="O6" t="s">
        <v>508</v>
      </c>
      <c r="P6" t="s">
        <v>1691</v>
      </c>
      <c r="Q6" s="7">
        <v>0.97222222222222221</v>
      </c>
      <c r="R6" t="s">
        <v>1692</v>
      </c>
      <c r="S6">
        <v>15</v>
      </c>
      <c r="T6">
        <v>60</v>
      </c>
      <c r="U6">
        <v>30</v>
      </c>
    </row>
    <row r="7" spans="1:22">
      <c r="A7" s="79" t="s">
        <v>1693</v>
      </c>
      <c r="B7" t="s">
        <v>1694</v>
      </c>
      <c r="D7" t="s">
        <v>1695</v>
      </c>
      <c r="G7" t="s">
        <v>1677</v>
      </c>
      <c r="I7" t="s">
        <v>1696</v>
      </c>
      <c r="K7" t="s">
        <v>1697</v>
      </c>
      <c r="O7" t="s">
        <v>508</v>
      </c>
      <c r="P7" t="s">
        <v>1687</v>
      </c>
      <c r="Q7" s="7">
        <v>0.77916666666666667</v>
      </c>
      <c r="R7" t="s">
        <v>1698</v>
      </c>
      <c r="S7">
        <v>15</v>
      </c>
      <c r="T7">
        <v>60</v>
      </c>
      <c r="U7">
        <v>30</v>
      </c>
      <c r="V7" t="s">
        <v>1699</v>
      </c>
    </row>
    <row r="8" spans="1:22">
      <c r="A8" s="79"/>
      <c r="B8" t="s">
        <v>1700</v>
      </c>
      <c r="D8" t="s">
        <v>1695</v>
      </c>
      <c r="I8" t="s">
        <v>1696</v>
      </c>
      <c r="J8">
        <v>5</v>
      </c>
      <c r="K8" t="s">
        <v>1697</v>
      </c>
      <c r="O8" t="s">
        <v>508</v>
      </c>
      <c r="P8" t="s">
        <v>1687</v>
      </c>
      <c r="Q8" s="7">
        <v>0.78611111111111109</v>
      </c>
      <c r="R8" t="s">
        <v>1692</v>
      </c>
      <c r="S8">
        <v>15</v>
      </c>
      <c r="T8">
        <v>60</v>
      </c>
      <c r="U8">
        <v>30</v>
      </c>
    </row>
    <row r="9" spans="1:22">
      <c r="A9" s="79"/>
      <c r="B9" t="s">
        <v>1701</v>
      </c>
      <c r="D9" t="s">
        <v>1695</v>
      </c>
      <c r="O9" t="s">
        <v>508</v>
      </c>
      <c r="P9" t="s">
        <v>1687</v>
      </c>
      <c r="Q9" s="7">
        <v>0.7944444444444444</v>
      </c>
      <c r="R9" t="s">
        <v>1692</v>
      </c>
      <c r="S9">
        <v>30</v>
      </c>
      <c r="T9">
        <v>60</v>
      </c>
      <c r="U9">
        <v>30</v>
      </c>
    </row>
    <row r="10" spans="1:22">
      <c r="A10" s="79"/>
      <c r="B10" t="s">
        <v>1702</v>
      </c>
      <c r="D10" t="s">
        <v>1695</v>
      </c>
      <c r="J10">
        <v>2</v>
      </c>
      <c r="M10" t="s">
        <v>1703</v>
      </c>
      <c r="O10" t="s">
        <v>508</v>
      </c>
      <c r="Q10" s="7">
        <v>0.8222222222222223</v>
      </c>
      <c r="R10" t="s">
        <v>518</v>
      </c>
      <c r="S10">
        <v>30</v>
      </c>
      <c r="T10">
        <v>60</v>
      </c>
      <c r="U10">
        <v>30</v>
      </c>
      <c r="V10" t="s">
        <v>1704</v>
      </c>
    </row>
    <row r="11" spans="1:22">
      <c r="A11" s="79"/>
      <c r="B11" t="s">
        <v>1705</v>
      </c>
      <c r="D11" t="s">
        <v>1695</v>
      </c>
      <c r="G11" t="s">
        <v>1677</v>
      </c>
      <c r="J11">
        <v>5</v>
      </c>
      <c r="M11" t="s">
        <v>1679</v>
      </c>
      <c r="O11" t="s">
        <v>508</v>
      </c>
      <c r="P11" t="s">
        <v>1687</v>
      </c>
      <c r="Q11" s="7">
        <v>0.90625</v>
      </c>
      <c r="R11" t="s">
        <v>1692</v>
      </c>
      <c r="S11">
        <v>30</v>
      </c>
      <c r="T11">
        <v>60</v>
      </c>
      <c r="U11">
        <v>30</v>
      </c>
    </row>
    <row r="12" spans="1:22">
      <c r="A12" s="79"/>
      <c r="B12" t="s">
        <v>1706</v>
      </c>
      <c r="D12" t="s">
        <v>1695</v>
      </c>
      <c r="G12" t="s">
        <v>1677</v>
      </c>
      <c r="J12">
        <v>5</v>
      </c>
      <c r="M12" t="s">
        <v>1679</v>
      </c>
      <c r="O12" t="s">
        <v>508</v>
      </c>
      <c r="P12" t="s">
        <v>1687</v>
      </c>
      <c r="Q12" s="7">
        <v>0.91319444444444453</v>
      </c>
      <c r="R12" t="s">
        <v>1692</v>
      </c>
      <c r="S12">
        <v>30</v>
      </c>
      <c r="T12">
        <v>60</v>
      </c>
      <c r="U12">
        <v>30</v>
      </c>
    </row>
    <row r="13" spans="1:22">
      <c r="A13" s="79"/>
      <c r="B13" t="s">
        <v>1707</v>
      </c>
      <c r="D13" t="s">
        <v>1695</v>
      </c>
      <c r="O13" t="s">
        <v>508</v>
      </c>
      <c r="P13" t="s">
        <v>1687</v>
      </c>
      <c r="Q13" s="7">
        <v>0.92152777777777783</v>
      </c>
      <c r="R13" t="s">
        <v>1692</v>
      </c>
      <c r="S13">
        <v>30</v>
      </c>
      <c r="T13">
        <v>60</v>
      </c>
      <c r="U13">
        <v>30</v>
      </c>
    </row>
    <row r="14" spans="1:22">
      <c r="A14" s="79"/>
      <c r="B14" t="s">
        <v>1708</v>
      </c>
      <c r="D14" t="s">
        <v>1695</v>
      </c>
      <c r="O14" t="s">
        <v>508</v>
      </c>
      <c r="P14" t="s">
        <v>1687</v>
      </c>
      <c r="Q14" s="7">
        <v>0.92847222222222225</v>
      </c>
      <c r="R14" t="s">
        <v>1692</v>
      </c>
      <c r="S14">
        <v>30</v>
      </c>
      <c r="T14">
        <v>60</v>
      </c>
      <c r="U14">
        <v>30</v>
      </c>
    </row>
    <row r="15" spans="1:22">
      <c r="A15" s="79"/>
      <c r="B15" t="s">
        <v>1709</v>
      </c>
      <c r="D15" t="s">
        <v>1695</v>
      </c>
      <c r="Q15" s="7">
        <v>0.98333333333333339</v>
      </c>
      <c r="R15" t="s">
        <v>1692</v>
      </c>
      <c r="S15">
        <v>30</v>
      </c>
      <c r="T15">
        <v>60</v>
      </c>
      <c r="U15">
        <v>30</v>
      </c>
    </row>
    <row r="16" spans="1:22">
      <c r="A16" s="79" t="s">
        <v>1710</v>
      </c>
      <c r="B16" t="s">
        <v>1711</v>
      </c>
      <c r="D16" t="s">
        <v>1695</v>
      </c>
      <c r="G16" t="s">
        <v>1677</v>
      </c>
      <c r="J16">
        <v>5</v>
      </c>
      <c r="Q16" s="7">
        <v>0.58819444444444446</v>
      </c>
      <c r="R16" t="s">
        <v>1692</v>
      </c>
      <c r="S16">
        <v>30</v>
      </c>
      <c r="T16">
        <v>60</v>
      </c>
      <c r="U16">
        <v>30</v>
      </c>
    </row>
    <row r="17" spans="1:22">
      <c r="A17" s="79"/>
      <c r="B17" t="s">
        <v>1712</v>
      </c>
      <c r="D17" t="s">
        <v>1695</v>
      </c>
      <c r="Q17" s="7">
        <v>0.59513888888888888</v>
      </c>
      <c r="R17" t="s">
        <v>1692</v>
      </c>
      <c r="S17">
        <v>45</v>
      </c>
      <c r="T17">
        <v>60</v>
      </c>
      <c r="U17">
        <v>30</v>
      </c>
    </row>
    <row r="18" spans="1:22">
      <c r="A18" s="79"/>
      <c r="B18" t="s">
        <v>1713</v>
      </c>
      <c r="G18" t="s">
        <v>1714</v>
      </c>
      <c r="L18" t="s">
        <v>1715</v>
      </c>
      <c r="V18" t="s">
        <v>1716</v>
      </c>
    </row>
    <row r="19" spans="1:22">
      <c r="A19" t="s">
        <v>1717</v>
      </c>
      <c r="B19" t="s">
        <v>1718</v>
      </c>
      <c r="E19" s="7">
        <v>0.85902777777777783</v>
      </c>
      <c r="F19" t="s">
        <v>1719</v>
      </c>
      <c r="G19" t="s">
        <v>1714</v>
      </c>
      <c r="H19" t="s">
        <v>1720</v>
      </c>
      <c r="J19">
        <v>2</v>
      </c>
    </row>
  </sheetData>
  <mergeCells count="3">
    <mergeCell ref="A2:A6"/>
    <mergeCell ref="A7:A15"/>
    <mergeCell ref="A16:A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306DDA716B074FBD66208969BD56F0" ma:contentTypeVersion="14" ma:contentTypeDescription="Create a new document." ma:contentTypeScope="" ma:versionID="397f7e5803df993a2a0b77e7a88c4335">
  <xsd:schema xmlns:xsd="http://www.w3.org/2001/XMLSchema" xmlns:xs="http://www.w3.org/2001/XMLSchema" xmlns:p="http://schemas.microsoft.com/office/2006/metadata/properties" xmlns:ns3="761f3ed5-0a5f-4448-a84b-88767a439fac" xmlns:ns4="d01832be-2748-4288-a4d2-c6d57ddaa64a" targetNamespace="http://schemas.microsoft.com/office/2006/metadata/properties" ma:root="true" ma:fieldsID="ad89fe7400dc3d89e957037070ee33c9" ns3:_="" ns4:_="">
    <xsd:import namespace="761f3ed5-0a5f-4448-a84b-88767a439fac"/>
    <xsd:import namespace="d01832be-2748-4288-a4d2-c6d57ddaa64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f3ed5-0a5f-4448-a84b-88767a439f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1832be-2748-4288-a4d2-c6d57ddaa6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F08D42-A453-4B66-83BC-CE08BD8BB47C}"/>
</file>

<file path=customXml/itemProps2.xml><?xml version="1.0" encoding="utf-8"?>
<ds:datastoreItem xmlns:ds="http://schemas.openxmlformats.org/officeDocument/2006/customXml" ds:itemID="{BC7E57DD-74C3-4D36-94DE-CA63E2272474}"/>
</file>

<file path=customXml/itemProps3.xml><?xml version="1.0" encoding="utf-8"?>
<ds:datastoreItem xmlns:ds="http://schemas.openxmlformats.org/officeDocument/2006/customXml" ds:itemID="{D92DF8FD-B6AE-4014-BC9F-504E34042212}"/>
</file>

<file path=docProps/app.xml><?xml version="1.0" encoding="utf-8"?>
<Properties xmlns="http://schemas.openxmlformats.org/officeDocument/2006/extended-properties" xmlns:vt="http://schemas.openxmlformats.org/officeDocument/2006/docPropsVTypes">
  <Application>Microsoft Excel Online</Application>
  <Manager/>
  <Company>University of Exeter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Bezares Calderon, Luis</dc:creator>
  <cp:keywords/>
  <dc:description/>
  <cp:lastModifiedBy>Bezares Calderon, Luis</cp:lastModifiedBy>
  <cp:revision/>
  <dcterms:created xsi:type="dcterms:W3CDTF">2021-01-29T13:17:09Z</dcterms:created>
  <dcterms:modified xsi:type="dcterms:W3CDTF">2022-11-12T03:22:02Z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0x01010073306DDA716B074FBD66208969BD56F0</vt:lpwstr>
  </property>
</Properties>
</file>