
<file path=[Content_Types].xml><?xml version="1.0" encoding="utf-8"?>
<Types xmlns="http://schemas.openxmlformats.org/package/2006/content-types">
  <Override PartName="/xl/externalLinks/externalLink127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297.xml" ContentType="application/vnd.openxmlformats-officedocument.spreadsheetml.externalLink+xml"/>
  <Override PartName="/xl/externalLinks/externalLink313.xml" ContentType="application/vnd.openxmlformats-officedocument.spreadsheetml.externalLink+xml"/>
  <Override PartName="/xl/externalLinks/externalLink360.xml" ContentType="application/vnd.openxmlformats-officedocument.spreadsheetml.externalLink+xml"/>
  <Override PartName="/xl/styles.xml" ContentType="application/vnd.openxmlformats-officedocument.spreadsheetml.styles+xml"/>
  <Override PartName="/xl/externalLinks/externalLink27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52.xml" ContentType="application/vnd.openxmlformats-officedocument.spreadsheetml.externalLink+xml"/>
  <Default Extension="xml" ContentType="application/xml"/>
  <Override PartName="/xl/externalLinks/externalLink130.xml" ContentType="application/vnd.openxmlformats-officedocument.spreadsheetml.externalLink+xml"/>
  <Override PartName="/xl/externalLinks/externalLink228.xml" ContentType="application/vnd.openxmlformats-officedocument.spreadsheetml.externalLink+xml"/>
  <Override PartName="/xl/externalLinks/externalLink275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53.xml" ContentType="application/vnd.openxmlformats-officedocument.spreadsheetml.externalLink+xml"/>
  <Override PartName="/xl/externalLinks/externalLink398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29.xml" ContentType="application/vnd.openxmlformats-officedocument.spreadsheetml.externalLink+xml"/>
  <Override PartName="/xl/externalLinks/externalLink376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231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307.xml" ContentType="application/vnd.openxmlformats-officedocument.spreadsheetml.externalLink+xml"/>
  <Override PartName="/xl/externalLinks/externalLink354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332.xml" ContentType="application/vnd.openxmlformats-officedocument.spreadsheetml.externalLink+xml"/>
  <Override PartName="/xl/externalLinks/externalLink343.xml" ContentType="application/vnd.openxmlformats-officedocument.spreadsheetml.externalLink+xml"/>
  <Override PartName="/xl/externalLinks/externalLink390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269.xml" ContentType="application/vnd.openxmlformats-officedocument.spreadsheetml.externalLink+xml"/>
  <Override PartName="/xl/externalLinks/externalLink321.xml" ContentType="application/vnd.openxmlformats-officedocument.spreadsheetml.externalLink+xml"/>
  <Override PartName="/xl/worksheets/sheet8.xml" ContentType="application/vnd.openxmlformats-officedocument.spreadsheetml.worksheet+xml"/>
  <Override PartName="/xl/externalLinks/externalLink46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258.xml" ContentType="application/vnd.openxmlformats-officedocument.spreadsheetml.externalLink+xml"/>
  <Override PartName="/xl/externalLinks/externalLink310.xml" ContentType="application/vnd.openxmlformats-officedocument.spreadsheetml.externalLink+xml"/>
  <Override PartName="/xl/worksheets/sheet10.xml" ContentType="application/vnd.openxmlformats-officedocument.spreadsheetml.worksheet+xml"/>
  <Override PartName="/xl/externalLinks/externalLink2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236.xml" ContentType="application/vnd.openxmlformats-officedocument.spreadsheetml.externalLink+xml"/>
  <Override PartName="/xl/externalLinks/externalLink247.xml" ContentType="application/vnd.openxmlformats-officedocument.spreadsheetml.externalLink+xml"/>
  <Override PartName="/xl/externalLinks/externalLink283.xml" ContentType="application/vnd.openxmlformats-officedocument.spreadsheetml.externalLink+xml"/>
  <Override PartName="/xl/externalLinks/externalLink294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72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61.xml" ContentType="application/vnd.openxmlformats-officedocument.spreadsheetml.externalLink+xml"/>
  <Override PartName="/xl/externalLinks/externalLink348.xml" ContentType="application/vnd.openxmlformats-officedocument.spreadsheetml.externalLink+xml"/>
  <Override PartName="/xl/externalLinks/externalLink359.xml" ContentType="application/vnd.openxmlformats-officedocument.spreadsheetml.externalLink+xml"/>
  <Override PartName="/xl/externalLinks/externalLink395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8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50.xml" ContentType="application/vnd.openxmlformats-officedocument.spreadsheetml.externalLink+xml"/>
  <Override PartName="/xl/externalLinks/externalLink337.xml" ContentType="application/vnd.openxmlformats-officedocument.spreadsheetml.externalLink+xml"/>
  <Override PartName="/xl/externalLinks/externalLink384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326.xml" ContentType="application/vnd.openxmlformats-officedocument.spreadsheetml.externalLink+xml"/>
  <Override PartName="/xl/externalLinks/externalLink373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299.xml" ContentType="application/vnd.openxmlformats-officedocument.spreadsheetml.externalLink+xml"/>
  <Override PartName="/xl/externalLinks/externalLink304.xml" ContentType="application/vnd.openxmlformats-officedocument.spreadsheetml.externalLink+xml"/>
  <Override PartName="/xl/externalLinks/externalLink315.xml" ContentType="application/vnd.openxmlformats-officedocument.spreadsheetml.externalLink+xml"/>
  <Override PartName="/xl/externalLinks/externalLink351.xml" ContentType="application/vnd.openxmlformats-officedocument.spreadsheetml.externalLink+xml"/>
  <Override PartName="/xl/externalLinks/externalLink362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288.xml" ContentType="application/vnd.openxmlformats-officedocument.spreadsheetml.externalLink+xml"/>
  <Override PartName="/xl/externalLinks/externalLink340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277.xml" ContentType="application/vnd.openxmlformats-officedocument.spreadsheetml.externalLink+xml"/>
  <Override PartName="/xl/worksheets/sheet5.xml" ContentType="application/vnd.openxmlformats-officedocument.spreadsheetml.worksheet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55.xml" ContentType="application/vnd.openxmlformats-officedocument.spreadsheetml.externalLink+xml"/>
  <Override PartName="/xl/externalLinks/externalLink266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244.xml" ContentType="application/vnd.openxmlformats-officedocument.spreadsheetml.externalLink+xml"/>
  <Override PartName="/xl/externalLinks/externalLink291.xml" ContentType="application/vnd.openxmlformats-officedocument.spreadsheetml.externalLink+xml"/>
  <Override PartName="/xl/externalLinks/externalLink378.xml" ContentType="application/vnd.openxmlformats-officedocument.spreadsheetml.externalLink+xml"/>
  <Override PartName="/xl/externalLinks/externalLink389.xml" ContentType="application/vnd.openxmlformats-officedocument.spreadsheetml.externalLink+xml"/>
  <Override PartName="/xl/comments2.xml" ContentType="application/vnd.openxmlformats-officedocument.spreadsheetml.comments+xml"/>
  <Override PartName="/xl/externalLinks/externalLink21.xml" ContentType="application/vnd.openxmlformats-officedocument.spreadsheetml.externalLink+xml"/>
  <Override PartName="/xl/externalLinks/externalLink233.xml" ContentType="application/vnd.openxmlformats-officedocument.spreadsheetml.externalLink+xml"/>
  <Override PartName="/xl/externalLinks/externalLink280.xml" ContentType="application/vnd.openxmlformats-officedocument.spreadsheetml.externalLink+xml"/>
  <Override PartName="/xl/externalLinks/externalLink367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309.xml" ContentType="application/vnd.openxmlformats-officedocument.spreadsheetml.externalLink+xml"/>
  <Override PartName="/xl/externalLinks/externalLink356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345.xml" ContentType="application/vnd.openxmlformats-officedocument.spreadsheetml.externalLink+xml"/>
  <Override PartName="/xl/externalLinks/externalLink392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323.xml" ContentType="application/vnd.openxmlformats-officedocument.spreadsheetml.externalLink+xml"/>
  <Override PartName="/xl/externalLinks/externalLink334.xml" ContentType="application/vnd.openxmlformats-officedocument.spreadsheetml.externalLink+xml"/>
  <Override PartName="/xl/externalLinks/externalLink370.xml" ContentType="application/vnd.openxmlformats-officedocument.spreadsheetml.externalLink+xml"/>
  <Override PartName="/xl/externalLinks/externalLink381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312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238.xml" ContentType="application/vnd.openxmlformats-officedocument.spreadsheetml.externalLink+xml"/>
  <Override PartName="/xl/externalLinks/externalLink249.xml" ContentType="application/vnd.openxmlformats-officedocument.spreadsheetml.externalLink+xml"/>
  <Override PartName="/xl/externalLinks/externalLink285.xml" ContentType="application/vnd.openxmlformats-officedocument.spreadsheetml.externalLink+xml"/>
  <Override PartName="/xl/externalLinks/externalLink296.xml" ContentType="application/vnd.openxmlformats-officedocument.spreadsheetml.externalLink+xml"/>
  <Override PartName="/xl/externalLinks/externalLink30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227.xml" ContentType="application/vnd.openxmlformats-officedocument.spreadsheetml.externalLink+xml"/>
  <Override PartName="/xl/externalLinks/externalLink274.xml" ContentType="application/vnd.openxmlformats-officedocument.spreadsheetml.externalLink+xml"/>
  <Override PartName="/xl/worksheets/sheet2.xml" ContentType="application/vnd.openxmlformats-officedocument.spreadsheetml.worksheet+xml"/>
  <Override PartName="/xl/externalLinks/externalLink51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63.xml" ContentType="application/vnd.openxmlformats-officedocument.spreadsheetml.externalLink+xml"/>
  <Override PartName="/xl/externalLinks/externalLink397.xml" ContentType="application/vnd.openxmlformats-officedocument.spreadsheetml.externalLink+xml"/>
  <Override PartName="/xl/drawings/drawing1.xml" ContentType="application/vnd.openxmlformats-officedocument.drawing+xml"/>
  <Override PartName="/xl/externalLinks/externalLink40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41.xml" ContentType="application/vnd.openxmlformats-officedocument.spreadsheetml.externalLink+xml"/>
  <Override PartName="/xl/externalLinks/externalLink252.xml" ContentType="application/vnd.openxmlformats-officedocument.spreadsheetml.externalLink+xml"/>
  <Override PartName="/xl/externalLinks/externalLink339.xml" ContentType="application/vnd.openxmlformats-officedocument.spreadsheetml.externalLink+xml"/>
  <Override PartName="/xl/externalLinks/externalLink386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230.xml" ContentType="application/vnd.openxmlformats-officedocument.spreadsheetml.externalLink+xml"/>
  <Override PartName="/xl/externalLinks/externalLink328.xml" ContentType="application/vnd.openxmlformats-officedocument.spreadsheetml.externalLink+xml"/>
  <Override PartName="/xl/externalLinks/externalLink375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306.xml" ContentType="application/vnd.openxmlformats-officedocument.spreadsheetml.externalLink+xml"/>
  <Override PartName="/xl/externalLinks/externalLink317.xml" ContentType="application/vnd.openxmlformats-officedocument.spreadsheetml.externalLink+xml"/>
  <Override PartName="/xl/externalLinks/externalLink353.xml" ContentType="application/vnd.openxmlformats-officedocument.spreadsheetml.externalLink+xml"/>
  <Override PartName="/xl/externalLinks/externalLink364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342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279.xml" ContentType="application/vnd.openxmlformats-officedocument.spreadsheetml.externalLink+xml"/>
  <Override PartName="/xl/externalLinks/externalLink331.xml" ContentType="application/vnd.openxmlformats-officedocument.spreadsheetml.externalLink+xml"/>
  <Override PartName="/xl/worksheets/sheet7.xml" ContentType="application/vnd.openxmlformats-officedocument.spreadsheetml.worksheet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257.xml" ContentType="application/vnd.openxmlformats-officedocument.spreadsheetml.externalLink+xml"/>
  <Override PartName="/xl/externalLinks/externalLink268.xml" ContentType="application/vnd.openxmlformats-officedocument.spreadsheetml.externalLink+xml"/>
  <Override PartName="/xl/externalLinks/externalLink320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246.xml" ContentType="application/vnd.openxmlformats-officedocument.spreadsheetml.externalLink+xml"/>
  <Override PartName="/xl/externalLinks/externalLink293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235.xml" ContentType="application/vnd.openxmlformats-officedocument.spreadsheetml.externalLink+xml"/>
  <Override PartName="/xl/externalLinks/externalLink282.xml" ContentType="application/vnd.openxmlformats-officedocument.spreadsheetml.externalLink+xml"/>
  <Override PartName="/xl/externalLinks/externalLink369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60.xml" ContentType="application/vnd.openxmlformats-officedocument.spreadsheetml.externalLink+xml"/>
  <Override PartName="/xl/externalLinks/externalLink271.xml" ContentType="application/vnd.openxmlformats-officedocument.spreadsheetml.externalLink+xml"/>
  <Override PartName="/xl/externalLinks/externalLink358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347.xml" ContentType="application/vnd.openxmlformats-officedocument.spreadsheetml.externalLink+xml"/>
  <Override PartName="/xl/externalLinks/externalLink394.xml" ContentType="application/vnd.openxmlformats-officedocument.spreadsheetml.externalLink+xml"/>
  <Override PartName="/xl/sharedStrings.xml" ContentType="application/vnd.openxmlformats-officedocument.spreadsheetml.sharedStrings+xml"/>
  <Override PartName="/xl/externalLinks/externalLink139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325.xml" ContentType="application/vnd.openxmlformats-officedocument.spreadsheetml.externalLink+xml"/>
  <Override PartName="/xl/externalLinks/externalLink336.xml" ContentType="application/vnd.openxmlformats-officedocument.spreadsheetml.externalLink+xml"/>
  <Override PartName="/xl/externalLinks/externalLink372.xml" ContentType="application/vnd.openxmlformats-officedocument.spreadsheetml.externalLink+xml"/>
  <Override PartName="/xl/externalLinks/externalLink383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314.xml" ContentType="application/vnd.openxmlformats-officedocument.spreadsheetml.externalLink+xml"/>
  <Override PartName="/xl/externalLinks/externalLink361.xml" ContentType="application/vnd.openxmlformats-officedocument.spreadsheetml.externalLink+xml"/>
  <Default Extension="bin" ContentType="application/vnd.openxmlformats-officedocument.spreadsheetml.printerSettings"/>
  <Override PartName="/xl/externalLinks/externalLink39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287.xml" ContentType="application/vnd.openxmlformats-officedocument.spreadsheetml.externalLink+xml"/>
  <Override PartName="/xl/externalLinks/externalLink298.xml" ContentType="application/vnd.openxmlformats-officedocument.spreadsheetml.externalLink+xml"/>
  <Override PartName="/xl/externalLinks/externalLink303.xml" ContentType="application/vnd.openxmlformats-officedocument.spreadsheetml.externalLink+xml"/>
  <Override PartName="/xl/externalLinks/externalLink350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229.xml" ContentType="application/vnd.openxmlformats-officedocument.spreadsheetml.externalLink+xml"/>
  <Override PartName="/xl/externalLinks/externalLink276.xml" ContentType="application/vnd.openxmlformats-officedocument.spreadsheetml.externalLink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53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65.xml" ContentType="application/vnd.openxmlformats-officedocument.spreadsheetml.externalLink+xml"/>
  <Override PartName="/xl/externalLinks/externalLink399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54.xml" ContentType="application/vnd.openxmlformats-officedocument.spreadsheetml.externalLink+xml"/>
  <Override PartName="/xl/externalLinks/externalLink388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232.xml" ContentType="application/vnd.openxmlformats-officedocument.spreadsheetml.externalLink+xml"/>
  <Override PartName="/xl/externalLinks/externalLink243.xml" ContentType="application/vnd.openxmlformats-officedocument.spreadsheetml.externalLink+xml"/>
  <Override PartName="/xl/externalLinks/externalLink290.xml" ContentType="application/vnd.openxmlformats-officedocument.spreadsheetml.externalLink+xml"/>
  <Override PartName="/xl/externalLinks/externalLink377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externalLinks/externalLink169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308.xml" ContentType="application/vnd.openxmlformats-officedocument.spreadsheetml.externalLink+xml"/>
  <Override PartName="/xl/externalLinks/externalLink319.xml" ContentType="application/vnd.openxmlformats-officedocument.spreadsheetml.externalLink+xml"/>
  <Override PartName="/xl/externalLinks/externalLink355.xml" ContentType="application/vnd.openxmlformats-officedocument.spreadsheetml.externalLink+xml"/>
  <Override PartName="/xl/externalLinks/externalLink36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344.xml" ContentType="application/vnd.openxmlformats-officedocument.spreadsheetml.externalLink+xml"/>
  <Override PartName="/xl/externalLinks/externalLink391.xml" ContentType="application/vnd.openxmlformats-officedocument.spreadsheetml.externalLink+xml"/>
  <Override PartName="/docProps/core.xml" ContentType="application/vnd.openxmlformats-package.core-properties+xml"/>
  <Override PartName="/xl/externalLinks/externalLink69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333.xml" ContentType="application/vnd.openxmlformats-officedocument.spreadsheetml.externalLink+xml"/>
  <Override PartName="/xl/externalLinks/externalLink380.xml" ContentType="application/vnd.openxmlformats-officedocument.spreadsheetml.externalLink+xml"/>
  <Override PartName="/xl/worksheets/sheet9.xml" ContentType="application/vnd.openxmlformats-officedocument.spreadsheetml.worksheet+xml"/>
  <Override PartName="/xl/externalLinks/externalLink4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259.xml" ContentType="application/vnd.openxmlformats-officedocument.spreadsheetml.externalLink+xml"/>
  <Override PartName="/xl/externalLinks/externalLink322.xml" ContentType="application/vnd.openxmlformats-officedocument.spreadsheetml.externalLink+xml"/>
  <Override PartName="/xl/theme/theme1.xml" ContentType="application/vnd.openxmlformats-officedocument.theme+xml"/>
  <Override PartName="/xl/externalLinks/externalLink36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248.xml" ContentType="application/vnd.openxmlformats-officedocument.spreadsheetml.externalLink+xml"/>
  <Override PartName="/xl/externalLinks/externalLink295.xml" ContentType="application/vnd.openxmlformats-officedocument.spreadsheetml.externalLink+xml"/>
  <Override PartName="/xl/externalLinks/externalLink300.xml" ContentType="application/vnd.openxmlformats-officedocument.spreadsheetml.externalLink+xml"/>
  <Override PartName="/xl/externalLinks/externalLink311.xml" ContentType="application/vnd.openxmlformats-officedocument.spreadsheetml.externalLink+xml"/>
  <Default Extension="rels" ContentType="application/vnd.openxmlformats-package.relationships+xml"/>
  <Override PartName="/xl/externalLinks/externalLink25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237.xml" ContentType="application/vnd.openxmlformats-officedocument.spreadsheetml.externalLink+xml"/>
  <Override PartName="/xl/externalLinks/externalLink284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62.xml" ContentType="application/vnd.openxmlformats-officedocument.spreadsheetml.externalLink+xml"/>
  <Override PartName="/xl/externalLinks/externalLink27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50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51.xml" ContentType="application/vnd.openxmlformats-officedocument.spreadsheetml.externalLink+xml"/>
  <Override PartName="/xl/externalLinks/externalLink349.xml" ContentType="application/vnd.openxmlformats-officedocument.spreadsheetml.externalLink+xml"/>
  <Override PartName="/xl/externalLinks/externalLink396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240.xml" ContentType="application/vnd.openxmlformats-officedocument.spreadsheetml.externalLink+xml"/>
  <Override PartName="/xl/externalLinks/externalLink327.xml" ContentType="application/vnd.openxmlformats-officedocument.spreadsheetml.externalLink+xml"/>
  <Override PartName="/xl/externalLinks/externalLink338.xml" ContentType="application/vnd.openxmlformats-officedocument.spreadsheetml.externalLink+xml"/>
  <Override PartName="/xl/externalLinks/externalLink374.xml" ContentType="application/vnd.openxmlformats-officedocument.spreadsheetml.externalLink+xml"/>
  <Override PartName="/xl/externalLinks/externalLink385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316.xml" ContentType="application/vnd.openxmlformats-officedocument.spreadsheetml.externalLink+xml"/>
  <Override PartName="/xl/externalLinks/externalLink363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305.xml" ContentType="application/vnd.openxmlformats-officedocument.spreadsheetml.externalLink+xml"/>
  <Override PartName="/xl/externalLinks/externalLink352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278.xml" ContentType="application/vnd.openxmlformats-officedocument.spreadsheetml.externalLink+xml"/>
  <Override PartName="/xl/externalLinks/externalLink289.xml" ContentType="application/vnd.openxmlformats-officedocument.spreadsheetml.externalLink+xml"/>
  <Override PartName="/xl/externalLinks/externalLink330.xml" ContentType="application/vnd.openxmlformats-officedocument.spreadsheetml.externalLink+xml"/>
  <Override PartName="/xl/externalLinks/externalLink341.xml" ContentType="application/vnd.openxmlformats-officedocument.spreadsheetml.externalLink+xml"/>
  <Override PartName="/xl/worksheets/sheet6.xml" ContentType="application/vnd.openxmlformats-officedocument.spreadsheetml.worksheet+xml"/>
  <Override PartName="/xl/externalLinks/externalLink55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267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56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234.xml" ContentType="application/vnd.openxmlformats-officedocument.spreadsheetml.externalLink+xml"/>
  <Override PartName="/xl/externalLinks/externalLink245.xml" ContentType="application/vnd.openxmlformats-officedocument.spreadsheetml.externalLink+xml"/>
  <Override PartName="/xl/externalLinks/externalLink281.xml" ContentType="application/vnd.openxmlformats-officedocument.spreadsheetml.externalLink+xml"/>
  <Override PartName="/xl/externalLinks/externalLink292.xml" ContentType="application/vnd.openxmlformats-officedocument.spreadsheetml.externalLink+xml"/>
  <Override PartName="/xl/externalLinks/externalLink379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70.xml" ContentType="application/vnd.openxmlformats-officedocument.spreadsheetml.externalLink+xml"/>
  <Override PartName="/xl/externalLinks/externalLink357.xml" ContentType="application/vnd.openxmlformats-officedocument.spreadsheetml.externalLink+xml"/>
  <Override PartName="/xl/externalLinks/externalLink36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346.xml" ContentType="application/vnd.openxmlformats-officedocument.spreadsheetml.externalLink+xml"/>
  <Override PartName="/xl/externalLinks/externalLink393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335.xml" ContentType="application/vnd.openxmlformats-officedocument.spreadsheetml.externalLink+xml"/>
  <Override PartName="/xl/externalLinks/externalLink382.xml" ContentType="application/vnd.openxmlformats-officedocument.spreadsheetml.externalLink+xml"/>
  <Override PartName="/xl/externalLinks/externalLink324.xml" ContentType="application/vnd.openxmlformats-officedocument.spreadsheetml.externalLink+xml"/>
  <Override PartName="/xl/externalLinks/externalLink371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302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239.xml" ContentType="application/vnd.openxmlformats-officedocument.spreadsheetml.externalLink+xml"/>
  <Override PartName="/xl/externalLinks/externalLink28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64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41.xml" ContentType="application/vnd.openxmlformats-officedocument.spreadsheetml.externalLink+xml"/>
  <Override PartName="/xl/externalLinks/externalLink242.xml" ContentType="application/vnd.openxmlformats-officedocument.spreadsheetml.externalLink+xml"/>
  <Override PartName="/xl/externalLinks/externalLink387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318.xml" ContentType="application/vnd.openxmlformats-officedocument.spreadsheetml.externalLink+xml"/>
  <Override PartName="/xl/externalLinks/externalLink365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10905" yWindow="-15" windowWidth="10710" windowHeight="9120"/>
  </bookViews>
  <sheets>
    <sheet name="VotBook" sheetId="22" r:id="rId1"/>
    <sheet name="LPO batal" sheetId="24" r:id="rId2"/>
    <sheet name="Sheet2" sheetId="23" r:id="rId3"/>
    <sheet name="Sheet1" sheetId="25" r:id="rId4"/>
    <sheet name="Agihan" sheetId="26" r:id="rId5"/>
    <sheet name="Sheet3" sheetId="27" r:id="rId6"/>
    <sheet name="Sheet4" sheetId="28" r:id="rId7"/>
    <sheet name="Sheet5" sheetId="29" r:id="rId8"/>
    <sheet name="Sheet6" sheetId="30" r:id="rId9"/>
    <sheet name="Sheet7" sheetId="31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  <externalReference r:id="rId231"/>
    <externalReference r:id="rId232"/>
    <externalReference r:id="rId233"/>
    <externalReference r:id="rId234"/>
    <externalReference r:id="rId235"/>
    <externalReference r:id="rId236"/>
    <externalReference r:id="rId237"/>
    <externalReference r:id="rId238"/>
    <externalReference r:id="rId239"/>
    <externalReference r:id="rId240"/>
    <externalReference r:id="rId241"/>
    <externalReference r:id="rId242"/>
    <externalReference r:id="rId243"/>
    <externalReference r:id="rId244"/>
    <externalReference r:id="rId245"/>
    <externalReference r:id="rId246"/>
    <externalReference r:id="rId247"/>
    <externalReference r:id="rId248"/>
    <externalReference r:id="rId249"/>
    <externalReference r:id="rId250"/>
    <externalReference r:id="rId251"/>
    <externalReference r:id="rId252"/>
    <externalReference r:id="rId253"/>
    <externalReference r:id="rId254"/>
    <externalReference r:id="rId255"/>
    <externalReference r:id="rId256"/>
    <externalReference r:id="rId257"/>
    <externalReference r:id="rId258"/>
    <externalReference r:id="rId259"/>
    <externalReference r:id="rId260"/>
    <externalReference r:id="rId261"/>
    <externalReference r:id="rId262"/>
    <externalReference r:id="rId263"/>
    <externalReference r:id="rId264"/>
    <externalReference r:id="rId265"/>
    <externalReference r:id="rId266"/>
    <externalReference r:id="rId267"/>
    <externalReference r:id="rId268"/>
    <externalReference r:id="rId269"/>
    <externalReference r:id="rId270"/>
    <externalReference r:id="rId271"/>
    <externalReference r:id="rId272"/>
    <externalReference r:id="rId273"/>
    <externalReference r:id="rId274"/>
    <externalReference r:id="rId275"/>
    <externalReference r:id="rId276"/>
    <externalReference r:id="rId277"/>
    <externalReference r:id="rId278"/>
    <externalReference r:id="rId279"/>
    <externalReference r:id="rId280"/>
    <externalReference r:id="rId281"/>
    <externalReference r:id="rId282"/>
    <externalReference r:id="rId283"/>
    <externalReference r:id="rId284"/>
    <externalReference r:id="rId285"/>
    <externalReference r:id="rId286"/>
    <externalReference r:id="rId287"/>
    <externalReference r:id="rId288"/>
    <externalReference r:id="rId289"/>
    <externalReference r:id="rId290"/>
    <externalReference r:id="rId291"/>
    <externalReference r:id="rId292"/>
    <externalReference r:id="rId293"/>
    <externalReference r:id="rId294"/>
    <externalReference r:id="rId295"/>
    <externalReference r:id="rId296"/>
    <externalReference r:id="rId297"/>
    <externalReference r:id="rId298"/>
    <externalReference r:id="rId299"/>
    <externalReference r:id="rId300"/>
    <externalReference r:id="rId301"/>
    <externalReference r:id="rId302"/>
    <externalReference r:id="rId303"/>
    <externalReference r:id="rId304"/>
    <externalReference r:id="rId305"/>
    <externalReference r:id="rId306"/>
    <externalReference r:id="rId307"/>
    <externalReference r:id="rId308"/>
    <externalReference r:id="rId309"/>
    <externalReference r:id="rId310"/>
    <externalReference r:id="rId311"/>
    <externalReference r:id="rId312"/>
    <externalReference r:id="rId313"/>
    <externalReference r:id="rId314"/>
    <externalReference r:id="rId315"/>
    <externalReference r:id="rId316"/>
    <externalReference r:id="rId317"/>
    <externalReference r:id="rId318"/>
    <externalReference r:id="rId319"/>
    <externalReference r:id="rId320"/>
    <externalReference r:id="rId321"/>
    <externalReference r:id="rId322"/>
    <externalReference r:id="rId323"/>
    <externalReference r:id="rId324"/>
    <externalReference r:id="rId325"/>
    <externalReference r:id="rId326"/>
    <externalReference r:id="rId327"/>
    <externalReference r:id="rId328"/>
    <externalReference r:id="rId329"/>
    <externalReference r:id="rId330"/>
    <externalReference r:id="rId331"/>
    <externalReference r:id="rId332"/>
    <externalReference r:id="rId333"/>
    <externalReference r:id="rId334"/>
    <externalReference r:id="rId335"/>
    <externalReference r:id="rId336"/>
    <externalReference r:id="rId337"/>
    <externalReference r:id="rId338"/>
    <externalReference r:id="rId339"/>
    <externalReference r:id="rId340"/>
    <externalReference r:id="rId341"/>
    <externalReference r:id="rId342"/>
    <externalReference r:id="rId343"/>
    <externalReference r:id="rId344"/>
    <externalReference r:id="rId345"/>
    <externalReference r:id="rId346"/>
    <externalReference r:id="rId347"/>
    <externalReference r:id="rId348"/>
    <externalReference r:id="rId349"/>
    <externalReference r:id="rId350"/>
    <externalReference r:id="rId351"/>
    <externalReference r:id="rId352"/>
    <externalReference r:id="rId353"/>
    <externalReference r:id="rId354"/>
    <externalReference r:id="rId355"/>
    <externalReference r:id="rId356"/>
    <externalReference r:id="rId357"/>
    <externalReference r:id="rId358"/>
    <externalReference r:id="rId359"/>
    <externalReference r:id="rId360"/>
    <externalReference r:id="rId361"/>
    <externalReference r:id="rId362"/>
    <externalReference r:id="rId363"/>
    <externalReference r:id="rId364"/>
    <externalReference r:id="rId365"/>
    <externalReference r:id="rId366"/>
    <externalReference r:id="rId367"/>
    <externalReference r:id="rId368"/>
    <externalReference r:id="rId369"/>
    <externalReference r:id="rId370"/>
    <externalReference r:id="rId371"/>
    <externalReference r:id="rId372"/>
    <externalReference r:id="rId373"/>
    <externalReference r:id="rId374"/>
    <externalReference r:id="rId375"/>
    <externalReference r:id="rId376"/>
    <externalReference r:id="rId377"/>
    <externalReference r:id="rId378"/>
    <externalReference r:id="rId379"/>
    <externalReference r:id="rId380"/>
    <externalReference r:id="rId381"/>
    <externalReference r:id="rId382"/>
    <externalReference r:id="rId383"/>
    <externalReference r:id="rId384"/>
    <externalReference r:id="rId385"/>
    <externalReference r:id="rId386"/>
    <externalReference r:id="rId387"/>
    <externalReference r:id="rId388"/>
    <externalReference r:id="rId389"/>
    <externalReference r:id="rId390"/>
    <externalReference r:id="rId391"/>
    <externalReference r:id="rId392"/>
    <externalReference r:id="rId393"/>
    <externalReference r:id="rId394"/>
    <externalReference r:id="rId395"/>
    <externalReference r:id="rId396"/>
    <externalReference r:id="rId397"/>
    <externalReference r:id="rId398"/>
    <externalReference r:id="rId399"/>
    <externalReference r:id="rId400"/>
    <externalReference r:id="rId401"/>
    <externalReference r:id="rId402"/>
    <externalReference r:id="rId403"/>
    <externalReference r:id="rId404"/>
    <externalReference r:id="rId405"/>
    <externalReference r:id="rId406"/>
    <externalReference r:id="rId407"/>
    <externalReference r:id="rId408"/>
    <externalReference r:id="rId409"/>
  </externalReferences>
  <definedNames>
    <definedName name="_xlnm._FilterDatabase" localSheetId="0" hidden="1">VotBook!$A$45:$N$444</definedName>
  </definedNames>
  <calcPr calcId="125725"/>
</workbook>
</file>

<file path=xl/calcChain.xml><?xml version="1.0" encoding="utf-8"?>
<calcChain xmlns="http://schemas.openxmlformats.org/spreadsheetml/2006/main">
  <c r="E443" i="22"/>
  <c r="D443"/>
  <c r="E444" l="1"/>
  <c r="D444"/>
  <c r="D399" l="1"/>
  <c r="J344" l="1"/>
  <c r="E440" l="1"/>
  <c r="D440"/>
  <c r="B440"/>
  <c r="E439"/>
  <c r="D439"/>
  <c r="B439"/>
  <c r="E435" l="1"/>
  <c r="D435"/>
  <c r="B435"/>
  <c r="E436" l="1"/>
  <c r="D436"/>
  <c r="B436"/>
  <c r="E438" l="1"/>
  <c r="D438"/>
  <c r="E434" l="1"/>
  <c r="D434"/>
  <c r="B434"/>
  <c r="E437" l="1"/>
  <c r="D437"/>
  <c r="B437"/>
  <c r="B438" l="1"/>
  <c r="E344" l="1"/>
  <c r="D344"/>
  <c r="B401" l="1"/>
  <c r="J401" s="1"/>
  <c r="E433" l="1"/>
  <c r="D433"/>
  <c r="B433"/>
  <c r="E432"/>
  <c r="D432"/>
  <c r="B432"/>
  <c r="E431" l="1"/>
  <c r="D431"/>
  <c r="B431"/>
  <c r="E430" l="1"/>
  <c r="D430"/>
  <c r="B430"/>
  <c r="E429" l="1"/>
  <c r="D429"/>
  <c r="B429"/>
  <c r="D428" l="1"/>
  <c r="E428"/>
  <c r="B428"/>
  <c r="E427" l="1"/>
  <c r="D427"/>
  <c r="B427"/>
  <c r="E426" l="1"/>
  <c r="D426"/>
  <c r="B426"/>
  <c r="E425" l="1"/>
  <c r="D425"/>
  <c r="B425"/>
  <c r="E424" l="1"/>
  <c r="D424"/>
  <c r="B424"/>
  <c r="E423" l="1"/>
  <c r="D423"/>
  <c r="B423"/>
  <c r="E422" l="1"/>
  <c r="D422"/>
  <c r="B422"/>
  <c r="E421" l="1"/>
  <c r="D421"/>
  <c r="B421"/>
  <c r="E420" l="1"/>
  <c r="D420"/>
  <c r="B420"/>
  <c r="E419" l="1"/>
  <c r="D419"/>
  <c r="B419"/>
  <c r="E418" l="1"/>
  <c r="D418"/>
  <c r="B418"/>
  <c r="E417" l="1"/>
  <c r="D417"/>
  <c r="B417"/>
  <c r="E416" l="1"/>
  <c r="D416"/>
  <c r="B416"/>
  <c r="E415" l="1"/>
  <c r="D415"/>
  <c r="B415"/>
  <c r="E414" l="1"/>
  <c r="D414"/>
  <c r="B414"/>
  <c r="E413" l="1"/>
  <c r="D413"/>
  <c r="B413"/>
  <c r="E412" l="1"/>
  <c r="D412"/>
  <c r="B412"/>
  <c r="E411" l="1"/>
  <c r="D411"/>
  <c r="B411"/>
  <c r="E410" l="1"/>
  <c r="D410"/>
  <c r="B410"/>
  <c r="E409" l="1"/>
  <c r="D409"/>
  <c r="B409"/>
  <c r="E408" l="1"/>
  <c r="D408"/>
  <c r="B408"/>
  <c r="J408" s="1"/>
  <c r="E407" l="1"/>
  <c r="D407"/>
  <c r="B407"/>
  <c r="E406" l="1"/>
  <c r="D406"/>
  <c r="B406"/>
  <c r="E405" l="1"/>
  <c r="D405"/>
  <c r="B405"/>
  <c r="E404" l="1"/>
  <c r="D404"/>
  <c r="B404"/>
  <c r="E403" l="1"/>
  <c r="D403"/>
  <c r="B403"/>
  <c r="E402" l="1"/>
  <c r="D402"/>
  <c r="B402"/>
  <c r="E401" l="1"/>
  <c r="D401"/>
  <c r="E400" l="1"/>
  <c r="D400"/>
  <c r="B400"/>
  <c r="J400" s="1"/>
  <c r="D16" i="30" l="1"/>
  <c r="G38" i="22"/>
  <c r="C14" i="30"/>
  <c r="C13"/>
  <c r="C11"/>
  <c r="C7"/>
  <c r="C6"/>
  <c r="B14"/>
  <c r="B13"/>
  <c r="B11"/>
  <c r="B7"/>
  <c r="B6"/>
  <c r="E399" i="22" l="1"/>
  <c r="B399"/>
  <c r="J399" s="1"/>
  <c r="E398" l="1"/>
  <c r="D398"/>
  <c r="B398"/>
  <c r="J398" s="1"/>
  <c r="B3" l="1"/>
  <c r="E397"/>
  <c r="D397"/>
  <c r="B397"/>
  <c r="J397" s="1"/>
  <c r="E13" i="29" l="1"/>
  <c r="E9"/>
  <c r="B3"/>
  <c r="N34" i="22"/>
  <c r="N30"/>
  <c r="N26"/>
  <c r="N22"/>
  <c r="N20"/>
  <c r="E396"/>
  <c r="D396"/>
  <c r="B396"/>
  <c r="E3" i="29" l="1"/>
  <c r="J396" i="22"/>
  <c r="E395"/>
  <c r="D395"/>
  <c r="B395"/>
  <c r="E5" i="29" l="1"/>
  <c r="E15" s="1"/>
  <c r="J395" i="22"/>
  <c r="E377"/>
  <c r="D377"/>
  <c r="B377"/>
  <c r="J377" s="1"/>
  <c r="E394" l="1"/>
  <c r="D394"/>
  <c r="B394"/>
  <c r="D5" i="29" l="1"/>
  <c r="D9"/>
  <c r="C5"/>
  <c r="C13"/>
  <c r="D13" s="1"/>
  <c r="C9"/>
  <c r="C3"/>
  <c r="D3" s="1"/>
  <c r="B15"/>
  <c r="D15" s="1"/>
  <c r="C15" l="1"/>
  <c r="K17"/>
  <c r="E393" i="22"/>
  <c r="D393"/>
  <c r="B393"/>
  <c r="J393" s="1"/>
  <c r="E392" l="1"/>
  <c r="D392"/>
  <c r="B392"/>
  <c r="E391"/>
  <c r="D391"/>
  <c r="B391"/>
  <c r="C12" i="28" l="1"/>
  <c r="C8"/>
  <c r="C6"/>
  <c r="C4"/>
  <c r="C2"/>
  <c r="D16" s="1"/>
  <c r="O34" i="22" l="1"/>
  <c r="E373" l="1"/>
  <c r="D373"/>
  <c r="B373"/>
  <c r="J373" s="1"/>
  <c r="E375" l="1"/>
  <c r="D375"/>
  <c r="B375"/>
  <c r="J375" s="1"/>
  <c r="E390" l="1"/>
  <c r="D390"/>
  <c r="B390"/>
  <c r="J390" s="1"/>
  <c r="E389" l="1"/>
  <c r="D389"/>
  <c r="B389"/>
  <c r="J389" s="1"/>
  <c r="E388" l="1"/>
  <c r="D388"/>
  <c r="B388"/>
  <c r="E387" l="1"/>
  <c r="D387"/>
  <c r="B387"/>
  <c r="J387" s="1"/>
  <c r="E386" l="1"/>
  <c r="D386"/>
  <c r="B386"/>
  <c r="J386" s="1"/>
  <c r="E385" l="1"/>
  <c r="D385"/>
  <c r="B385"/>
  <c r="E384" l="1"/>
  <c r="D384"/>
  <c r="B384"/>
  <c r="J384" s="1"/>
  <c r="E383" l="1"/>
  <c r="D383"/>
  <c r="B383"/>
  <c r="J383" s="1"/>
  <c r="E382" l="1"/>
  <c r="D382"/>
  <c r="B382"/>
  <c r="J382" s="1"/>
  <c r="E381" l="1"/>
  <c r="D381"/>
  <c r="B381"/>
  <c r="J381" s="1"/>
  <c r="J343" l="1"/>
  <c r="E380" l="1"/>
  <c r="D380"/>
  <c r="B380"/>
  <c r="J380" s="1"/>
  <c r="E379" l="1"/>
  <c r="D379"/>
  <c r="B379"/>
  <c r="K379" l="1"/>
  <c r="J379"/>
  <c r="E378"/>
  <c r="D378"/>
  <c r="B378"/>
  <c r="J378" s="1"/>
  <c r="E376" l="1"/>
  <c r="D376"/>
  <c r="B376"/>
  <c r="J376" s="1"/>
  <c r="E362" l="1"/>
  <c r="D362"/>
  <c r="B362"/>
  <c r="J362" s="1"/>
  <c r="E374" l="1"/>
  <c r="D374"/>
  <c r="B374"/>
  <c r="J374" s="1"/>
  <c r="B2" l="1"/>
  <c r="E372" l="1"/>
  <c r="D372"/>
  <c r="B372"/>
  <c r="J372" s="1"/>
  <c r="E323" l="1"/>
  <c r="D323"/>
  <c r="B323"/>
  <c r="J323" s="1"/>
  <c r="E343" l="1"/>
  <c r="D343"/>
  <c r="E371" l="1"/>
  <c r="D371"/>
  <c r="B371"/>
  <c r="J371" s="1"/>
  <c r="E370" l="1"/>
  <c r="D370"/>
  <c r="B370"/>
  <c r="J370" s="1"/>
  <c r="E369" l="1"/>
  <c r="D369"/>
  <c r="B369"/>
  <c r="C7" l="1"/>
  <c r="E368" l="1"/>
  <c r="D368"/>
  <c r="B368"/>
  <c r="J368" s="1"/>
  <c r="E367" l="1"/>
  <c r="D367"/>
  <c r="B367" l="1"/>
  <c r="J367" s="1"/>
  <c r="E366" l="1"/>
  <c r="D366"/>
  <c r="B366"/>
  <c r="J366" s="1"/>
  <c r="E365" l="1"/>
  <c r="D365"/>
  <c r="B365"/>
  <c r="J365" s="1"/>
  <c r="E364" l="1"/>
  <c r="D364"/>
  <c r="B364"/>
  <c r="J364" s="1"/>
  <c r="E363" l="1"/>
  <c r="D363"/>
  <c r="B363"/>
  <c r="J363" s="1"/>
  <c r="E361" l="1"/>
  <c r="D361"/>
  <c r="B361"/>
  <c r="J361" s="1"/>
  <c r="E360" l="1"/>
  <c r="D360"/>
  <c r="B360"/>
  <c r="J360" s="1"/>
  <c r="E359" l="1"/>
  <c r="D359"/>
  <c r="B359"/>
  <c r="J359" s="1"/>
  <c r="E358" l="1"/>
  <c r="D358"/>
  <c r="B358"/>
  <c r="J358" s="1"/>
  <c r="E357" l="1"/>
  <c r="D357"/>
  <c r="B357"/>
  <c r="J357" s="1"/>
  <c r="E356" l="1"/>
  <c r="D356"/>
  <c r="B356"/>
  <c r="J356" s="1"/>
  <c r="E355" l="1"/>
  <c r="D355"/>
  <c r="B355"/>
  <c r="J355" s="1"/>
  <c r="E354" l="1"/>
  <c r="D354"/>
  <c r="B354" l="1"/>
  <c r="B4" l="1"/>
  <c r="E353" l="1"/>
  <c r="D353"/>
  <c r="B353"/>
  <c r="E352" l="1"/>
  <c r="D352"/>
  <c r="B352"/>
  <c r="D351" l="1"/>
  <c r="E351"/>
  <c r="B351"/>
  <c r="E350" l="1"/>
  <c r="D350"/>
  <c r="B350"/>
  <c r="J350" s="1"/>
  <c r="E349" l="1"/>
  <c r="D349"/>
  <c r="B349"/>
  <c r="J349" s="1"/>
  <c r="E348" l="1"/>
  <c r="D348"/>
  <c r="B348"/>
  <c r="B321" l="1"/>
  <c r="J321" s="1"/>
  <c r="E347" l="1"/>
  <c r="D347"/>
  <c r="B347"/>
  <c r="E346" l="1"/>
  <c r="D346"/>
  <c r="B346"/>
  <c r="J346" s="1"/>
  <c r="E345" l="1"/>
  <c r="D345"/>
  <c r="B345"/>
  <c r="J345" s="1"/>
  <c r="B344" l="1"/>
  <c r="B343" l="1"/>
  <c r="B37" l="1"/>
  <c r="E92"/>
  <c r="D92"/>
  <c r="B92"/>
  <c r="J92" s="1"/>
  <c r="E91" l="1"/>
  <c r="D91"/>
  <c r="B91"/>
  <c r="J91" s="1"/>
  <c r="E90" l="1"/>
  <c r="D90"/>
  <c r="B90"/>
  <c r="J90" s="1"/>
  <c r="E89" l="1"/>
  <c r="D89"/>
  <c r="B89"/>
  <c r="J89" s="1"/>
  <c r="E88" l="1"/>
  <c r="D88"/>
  <c r="B88"/>
  <c r="E87" l="1"/>
  <c r="D87"/>
  <c r="B87"/>
  <c r="E86" l="1"/>
  <c r="D86"/>
  <c r="B86"/>
  <c r="J86" s="1"/>
  <c r="E336" l="1"/>
  <c r="D336"/>
  <c r="B336"/>
  <c r="J336" s="1"/>
  <c r="E335" l="1"/>
  <c r="D335"/>
  <c r="B335"/>
  <c r="J335" s="1"/>
  <c r="E334" l="1"/>
  <c r="D334"/>
  <c r="B334"/>
  <c r="J334" s="1"/>
  <c r="E333" l="1"/>
  <c r="D333"/>
  <c r="B333"/>
  <c r="J333" s="1"/>
  <c r="E332" l="1"/>
  <c r="D332"/>
  <c r="B332"/>
  <c r="J332" s="1"/>
  <c r="E331" l="1"/>
  <c r="D331"/>
  <c r="B331"/>
  <c r="J331" s="1"/>
  <c r="E330" l="1"/>
  <c r="D330"/>
  <c r="B330"/>
  <c r="J330" s="1"/>
  <c r="E329" l="1"/>
  <c r="D329"/>
  <c r="B329"/>
  <c r="J329" s="1"/>
  <c r="E328" l="1"/>
  <c r="D328"/>
  <c r="B328"/>
  <c r="J328" s="1"/>
  <c r="E327" l="1"/>
  <c r="D327"/>
  <c r="B327"/>
  <c r="J327" s="1"/>
  <c r="E326" l="1"/>
  <c r="D326"/>
  <c r="B326"/>
  <c r="J326" s="1"/>
  <c r="E325" l="1"/>
  <c r="D325"/>
  <c r="B325"/>
  <c r="J325" s="1"/>
  <c r="E324" l="1"/>
  <c r="D324"/>
  <c r="B324"/>
  <c r="J324" s="1"/>
  <c r="E322" l="1"/>
  <c r="D322"/>
  <c r="B322"/>
  <c r="J322" s="1"/>
  <c r="E321" l="1"/>
  <c r="D321"/>
  <c r="E320" l="1"/>
  <c r="D320"/>
  <c r="B320"/>
  <c r="J320" s="1"/>
  <c r="E319" l="1"/>
  <c r="D319"/>
  <c r="B319"/>
  <c r="J319" s="1"/>
  <c r="E217" l="1"/>
  <c r="D217"/>
  <c r="B217"/>
  <c r="J217" s="1"/>
  <c r="E169" l="1"/>
  <c r="D169"/>
  <c r="B82" l="1"/>
  <c r="J82" s="1"/>
  <c r="B83" l="1"/>
  <c r="J83" s="1"/>
  <c r="E85" l="1"/>
  <c r="D85"/>
  <c r="B85"/>
  <c r="J85" s="1"/>
  <c r="E84" l="1"/>
  <c r="D84"/>
  <c r="B84"/>
  <c r="E83" l="1"/>
  <c r="D83"/>
  <c r="E82" l="1"/>
  <c r="D82"/>
  <c r="E172" l="1"/>
  <c r="D172"/>
  <c r="B172"/>
  <c r="J172" s="1"/>
  <c r="E171" l="1"/>
  <c r="D171"/>
  <c r="B171"/>
  <c r="G34" l="1"/>
  <c r="E236" l="1"/>
  <c r="D236"/>
  <c r="B236"/>
  <c r="J236" s="1"/>
  <c r="E235" l="1"/>
  <c r="D235"/>
  <c r="B235"/>
  <c r="J235" s="1"/>
  <c r="H20" l="1"/>
  <c r="J20"/>
  <c r="E170" l="1"/>
  <c r="D170"/>
  <c r="B169" l="1"/>
  <c r="J169" s="1"/>
  <c r="B170" l="1"/>
  <c r="J170" s="1"/>
  <c r="B32" i="27" l="1"/>
  <c r="E167" i="22" l="1"/>
  <c r="D167"/>
  <c r="E168" l="1"/>
  <c r="D168"/>
  <c r="B168"/>
  <c r="J168" s="1"/>
  <c r="B167" l="1"/>
  <c r="J167" s="1"/>
  <c r="E318" l="1"/>
  <c r="D318"/>
  <c r="B318"/>
  <c r="J318" s="1"/>
  <c r="E216" l="1"/>
  <c r="D216"/>
  <c r="B216"/>
  <c r="J216" s="1"/>
  <c r="E342" l="1"/>
  <c r="D342"/>
  <c r="B342"/>
  <c r="J342" s="1"/>
  <c r="E341" l="1"/>
  <c r="D341"/>
  <c r="B341"/>
  <c r="J341" s="1"/>
  <c r="E340" l="1"/>
  <c r="B340"/>
  <c r="L32" s="1"/>
  <c r="E177" l="1"/>
  <c r="D177"/>
  <c r="B177"/>
  <c r="B190" l="1"/>
  <c r="J190" s="1"/>
  <c r="E78" l="1"/>
  <c r="E81" l="1"/>
  <c r="D81"/>
  <c r="B81"/>
  <c r="J81" s="1"/>
  <c r="J149" l="1"/>
  <c r="E215" l="1"/>
  <c r="D215"/>
  <c r="B215"/>
  <c r="J215" s="1"/>
  <c r="E276" l="1"/>
  <c r="E214" l="1"/>
  <c r="D214"/>
  <c r="B214"/>
  <c r="J214" s="1"/>
  <c r="E213" l="1"/>
  <c r="D213"/>
  <c r="B213"/>
  <c r="J213" s="1"/>
  <c r="E212" l="1"/>
  <c r="D212"/>
  <c r="B212"/>
  <c r="J212" s="1"/>
  <c r="E211"/>
  <c r="D211"/>
  <c r="B211"/>
  <c r="J211" s="1"/>
  <c r="E210" l="1"/>
  <c r="B151" l="1"/>
  <c r="J151" s="1"/>
  <c r="E151"/>
  <c r="D151"/>
  <c r="E79" l="1"/>
  <c r="B150" l="1"/>
  <c r="J150" s="1"/>
  <c r="E150"/>
  <c r="D150"/>
  <c r="E75" l="1"/>
  <c r="E74" l="1"/>
  <c r="E152" l="1"/>
  <c r="E73" l="1"/>
  <c r="E234" l="1"/>
  <c r="D234"/>
  <c r="B234"/>
  <c r="J234" s="1"/>
  <c r="E176" l="1"/>
  <c r="D176"/>
  <c r="B176"/>
  <c r="L24" s="1"/>
  <c r="J176" l="1"/>
  <c r="E166"/>
  <c r="D166"/>
  <c r="B166"/>
  <c r="J166" s="1"/>
  <c r="E165" l="1"/>
  <c r="D165"/>
  <c r="B165"/>
  <c r="J165" s="1"/>
  <c r="E157" l="1"/>
  <c r="D157"/>
  <c r="B157"/>
  <c r="J157" s="1"/>
  <c r="E156" l="1"/>
  <c r="D156"/>
  <c r="B156"/>
  <c r="J156" s="1"/>
  <c r="E155" l="1"/>
  <c r="D155"/>
  <c r="B155"/>
  <c r="J155" s="1"/>
  <c r="E154" l="1"/>
  <c r="D154"/>
  <c r="B154"/>
  <c r="J154" s="1"/>
  <c r="E153" l="1"/>
  <c r="D153"/>
  <c r="B153"/>
  <c r="J153" l="1"/>
  <c r="E233"/>
  <c r="D233"/>
  <c r="B233"/>
  <c r="J233" s="1"/>
  <c r="E232" l="1"/>
  <c r="D232"/>
  <c r="B232"/>
  <c r="L28" s="1"/>
  <c r="J232" l="1"/>
  <c r="E164"/>
  <c r="D164"/>
  <c r="B164"/>
  <c r="J164" s="1"/>
  <c r="E317" l="1"/>
  <c r="D317"/>
  <c r="B317"/>
  <c r="J317" l="1"/>
  <c r="E316"/>
  <c r="D316"/>
  <c r="B316"/>
  <c r="J316" s="1"/>
  <c r="E315" l="1"/>
  <c r="D315"/>
  <c r="B315"/>
  <c r="J315" s="1"/>
  <c r="E314" l="1"/>
  <c r="D314"/>
  <c r="B314"/>
  <c r="J314" s="1"/>
  <c r="E313" l="1"/>
  <c r="O276" s="1"/>
  <c r="P276" s="1"/>
  <c r="D313"/>
  <c r="B313"/>
  <c r="J313" s="1"/>
  <c r="E312" l="1"/>
  <c r="D312"/>
  <c r="B312"/>
  <c r="J312" s="1"/>
  <c r="E311" l="1"/>
  <c r="D311"/>
  <c r="B311"/>
  <c r="J311" s="1"/>
  <c r="E310" l="1"/>
  <c r="D310"/>
  <c r="B310"/>
  <c r="J310" s="1"/>
  <c r="E309" l="1"/>
  <c r="D309"/>
  <c r="B309"/>
  <c r="J309" s="1"/>
  <c r="E308" l="1"/>
  <c r="D308"/>
  <c r="B308"/>
  <c r="J308" s="1"/>
  <c r="E307" l="1"/>
  <c r="D307"/>
  <c r="B307"/>
  <c r="J307" s="1"/>
  <c r="E306" l="1"/>
  <c r="D306"/>
  <c r="B306"/>
  <c r="J306" l="1"/>
  <c r="F7"/>
  <c r="E158" l="1"/>
  <c r="D158"/>
  <c r="B158" l="1"/>
  <c r="J158" l="1"/>
  <c r="E80"/>
  <c r="D80"/>
  <c r="B80" l="1"/>
  <c r="J80" s="1"/>
  <c r="E162" l="1"/>
  <c r="D162"/>
  <c r="E163" l="1"/>
  <c r="D163"/>
  <c r="B163"/>
  <c r="J163" s="1"/>
  <c r="B162" l="1"/>
  <c r="J162" s="1"/>
  <c r="E161" l="1"/>
  <c r="D161"/>
  <c r="B161"/>
  <c r="J161" s="1"/>
  <c r="E160" l="1"/>
  <c r="D160"/>
  <c r="B160"/>
  <c r="L22" l="1"/>
  <c r="M22" s="1"/>
  <c r="J160"/>
  <c r="E159"/>
  <c r="D159"/>
  <c r="B159"/>
  <c r="J159" l="1"/>
  <c r="E149"/>
  <c r="D149"/>
  <c r="B144" l="1"/>
  <c r="J144" l="1"/>
  <c r="E77"/>
  <c r="D77"/>
  <c r="B77"/>
  <c r="J77" s="1"/>
  <c r="E76"/>
  <c r="D76"/>
  <c r="B76"/>
  <c r="J76" s="1"/>
  <c r="D79" l="1"/>
  <c r="D78"/>
  <c r="D73"/>
  <c r="D152"/>
  <c r="D75"/>
  <c r="D74"/>
  <c r="D210"/>
  <c r="B79"/>
  <c r="J79" s="1"/>
  <c r="B78" l="1"/>
  <c r="J78" s="1"/>
  <c r="B73" l="1"/>
  <c r="J73" l="1"/>
  <c r="B152"/>
  <c r="J152" s="1"/>
  <c r="B75" l="1"/>
  <c r="J75" s="1"/>
  <c r="B74"/>
  <c r="L20" l="1"/>
  <c r="J74"/>
  <c r="B210"/>
  <c r="J210" s="1"/>
  <c r="E209" l="1"/>
  <c r="D209"/>
  <c r="B209"/>
  <c r="J209" l="1"/>
  <c r="D144"/>
  <c r="E144"/>
  <c r="B146" l="1"/>
  <c r="J146" s="1"/>
  <c r="E146" l="1"/>
  <c r="D146"/>
  <c r="D299" l="1"/>
  <c r="D300"/>
  <c r="D301"/>
  <c r="D72" l="1"/>
  <c r="E148" l="1"/>
  <c r="D148"/>
  <c r="B148"/>
  <c r="J148" s="1"/>
  <c r="E147" l="1"/>
  <c r="D147"/>
  <c r="B147"/>
  <c r="J147" s="1"/>
  <c r="B305" l="1"/>
  <c r="L30" s="1"/>
  <c r="J305" l="1"/>
  <c r="E305"/>
  <c r="D305"/>
  <c r="E304" l="1"/>
  <c r="D304"/>
  <c r="B304"/>
  <c r="J304" s="1"/>
  <c r="E303" l="1"/>
  <c r="D303"/>
  <c r="B303"/>
  <c r="J303" s="1"/>
  <c r="E302" l="1"/>
  <c r="D302"/>
  <c r="B302"/>
  <c r="J302" s="1"/>
  <c r="E301" l="1"/>
  <c r="B301"/>
  <c r="J301" l="1"/>
  <c r="E300"/>
  <c r="B300"/>
  <c r="J300" s="1"/>
  <c r="E299" l="1"/>
  <c r="B299"/>
  <c r="J299" s="1"/>
  <c r="E295" l="1"/>
  <c r="D295"/>
  <c r="O295" l="1"/>
  <c r="P295" s="1"/>
  <c r="E145"/>
  <c r="D145"/>
  <c r="B145"/>
  <c r="J145" l="1"/>
  <c r="E174"/>
  <c r="E66" l="1"/>
  <c r="E62" l="1"/>
  <c r="E60" l="1"/>
  <c r="E56" l="1"/>
  <c r="E55" l="1"/>
  <c r="E54" l="1"/>
  <c r="E53" l="1"/>
  <c r="E264" l="1"/>
  <c r="O264" s="1"/>
  <c r="P264" s="1"/>
  <c r="E207" l="1"/>
  <c r="O235" s="1"/>
  <c r="P235" s="1"/>
  <c r="D207"/>
  <c r="E208" l="1"/>
  <c r="O236" s="1"/>
  <c r="P236" s="1"/>
  <c r="D208"/>
  <c r="B208"/>
  <c r="J208" l="1"/>
  <c r="B207"/>
  <c r="L26" s="1"/>
  <c r="J207" l="1"/>
  <c r="E231"/>
  <c r="D231"/>
  <c r="E72" l="1"/>
  <c r="O234" s="1"/>
  <c r="P234" s="1"/>
  <c r="B72"/>
  <c r="J72" s="1"/>
  <c r="E143" l="1"/>
  <c r="O233" s="1"/>
  <c r="P233" s="1"/>
  <c r="D143"/>
  <c r="B143"/>
  <c r="J143" s="1"/>
  <c r="E142" l="1"/>
  <c r="O232" s="1"/>
  <c r="P232" s="1"/>
  <c r="D142"/>
  <c r="E59" l="1"/>
  <c r="E65" l="1"/>
  <c r="E51"/>
  <c r="E47" l="1"/>
  <c r="E48" l="1"/>
  <c r="B142" l="1"/>
  <c r="J142" s="1"/>
  <c r="B295" l="1"/>
  <c r="J295" s="1"/>
  <c r="E293" l="1"/>
  <c r="D293"/>
  <c r="B293"/>
  <c r="J293" s="1"/>
  <c r="O231" l="1"/>
  <c r="P231" s="1"/>
  <c r="O293"/>
  <c r="P293" s="1"/>
  <c r="E298"/>
  <c r="D298"/>
  <c r="B298"/>
  <c r="J298" s="1"/>
  <c r="E297" l="1"/>
  <c r="D297"/>
  <c r="B297"/>
  <c r="J297" l="1"/>
  <c r="B33" i="27"/>
  <c r="B34" s="1"/>
  <c r="B35" s="1"/>
  <c r="E296" i="22"/>
  <c r="D296"/>
  <c r="B296"/>
  <c r="J296" s="1"/>
  <c r="O296" l="1"/>
  <c r="P296" s="1"/>
  <c r="D294"/>
  <c r="E294"/>
  <c r="B294"/>
  <c r="J294" s="1"/>
  <c r="O294" l="1"/>
  <c r="P294" s="1"/>
  <c r="E141"/>
  <c r="D141"/>
  <c r="B141"/>
  <c r="J141" s="1"/>
  <c r="E61" l="1"/>
  <c r="B231" l="1"/>
  <c r="J231" s="1"/>
  <c r="E137" l="1"/>
  <c r="D137"/>
  <c r="B137"/>
  <c r="J137" s="1"/>
  <c r="E288" l="1"/>
  <c r="D288"/>
  <c r="O288" l="1"/>
  <c r="P288" s="1"/>
  <c r="E282"/>
  <c r="D282"/>
  <c r="O282" l="1"/>
  <c r="P282" s="1"/>
  <c r="E284"/>
  <c r="D284"/>
  <c r="O284" l="1"/>
  <c r="P284" s="1"/>
  <c r="E206"/>
  <c r="D206"/>
  <c r="B206"/>
  <c r="J206" s="1"/>
  <c r="E67" l="1"/>
  <c r="E140" l="1"/>
  <c r="D140"/>
  <c r="B140"/>
  <c r="J140" s="1"/>
  <c r="E139" l="1"/>
  <c r="D139"/>
  <c r="B139"/>
  <c r="J139" s="1"/>
  <c r="E138" l="1"/>
  <c r="D138"/>
  <c r="B138"/>
  <c r="J138" s="1"/>
  <c r="E292" l="1"/>
  <c r="D292"/>
  <c r="B292"/>
  <c r="J292" s="1"/>
  <c r="O292" l="1"/>
  <c r="P292" s="1"/>
  <c r="E291"/>
  <c r="D291"/>
  <c r="B291"/>
  <c r="J291" l="1"/>
  <c r="M24"/>
  <c r="O217"/>
  <c r="P217" s="1"/>
  <c r="O291"/>
  <c r="P291" s="1"/>
  <c r="E290"/>
  <c r="D290"/>
  <c r="B290"/>
  <c r="J290" s="1"/>
  <c r="B6" i="28" l="1"/>
  <c r="D6" s="1"/>
  <c r="O24" i="22"/>
  <c r="O216"/>
  <c r="P216" s="1"/>
  <c r="O290"/>
  <c r="P290" s="1"/>
  <c r="E289"/>
  <c r="D289"/>
  <c r="B289"/>
  <c r="J289" s="1"/>
  <c r="O215" l="1"/>
  <c r="P215" s="1"/>
  <c r="O289"/>
  <c r="P289" s="1"/>
  <c r="E230"/>
  <c r="D230"/>
  <c r="B230"/>
  <c r="J230" s="1"/>
  <c r="O214" l="1"/>
  <c r="P214" s="1"/>
  <c r="O230"/>
  <c r="P230" s="1"/>
  <c r="E229"/>
  <c r="D229"/>
  <c r="B229"/>
  <c r="J229" s="1"/>
  <c r="O213" l="1"/>
  <c r="P213" s="1"/>
  <c r="O229"/>
  <c r="P229" s="1"/>
  <c r="E228"/>
  <c r="D228"/>
  <c r="B228"/>
  <c r="J228" s="1"/>
  <c r="O212" l="1"/>
  <c r="P212" s="1"/>
  <c r="O228"/>
  <c r="P228" s="1"/>
  <c r="E227"/>
  <c r="D227"/>
  <c r="B227"/>
  <c r="J227" s="1"/>
  <c r="O211" l="1"/>
  <c r="P211" s="1"/>
  <c r="O227"/>
  <c r="P227" s="1"/>
  <c r="E136"/>
  <c r="O210" s="1"/>
  <c r="P210" s="1"/>
  <c r="D136"/>
  <c r="B136"/>
  <c r="J136" s="1"/>
  <c r="E135"/>
  <c r="O209" s="1"/>
  <c r="P209" s="1"/>
  <c r="D135"/>
  <c r="B135"/>
  <c r="J135" s="1"/>
  <c r="E134"/>
  <c r="O208" s="1"/>
  <c r="P208" s="1"/>
  <c r="D134"/>
  <c r="B134"/>
  <c r="J134" s="1"/>
  <c r="C19" i="25" l="1"/>
  <c r="D19" s="1"/>
  <c r="C18"/>
  <c r="D18" s="1"/>
  <c r="B10"/>
  <c r="B9"/>
  <c r="D6"/>
  <c r="D5"/>
  <c r="D4"/>
  <c r="D20" l="1"/>
  <c r="E58" i="22" l="1"/>
  <c r="E57" l="1"/>
  <c r="E205" l="1"/>
  <c r="O207" s="1"/>
  <c r="P207" s="1"/>
  <c r="D205"/>
  <c r="B205" l="1"/>
  <c r="J205" s="1"/>
  <c r="D204" l="1"/>
  <c r="E204"/>
  <c r="O206" s="1"/>
  <c r="P206" s="1"/>
  <c r="B204"/>
  <c r="J204" s="1"/>
  <c r="E203" l="1"/>
  <c r="O205" s="1"/>
  <c r="P205" s="1"/>
  <c r="D203"/>
  <c r="B203"/>
  <c r="J203" s="1"/>
  <c r="E202" l="1"/>
  <c r="D202"/>
  <c r="B202"/>
  <c r="J202" s="1"/>
  <c r="O203" l="1"/>
  <c r="P203" s="1"/>
  <c r="O202"/>
  <c r="P202" s="1"/>
  <c r="E133"/>
  <c r="O204" s="1"/>
  <c r="P204" s="1"/>
  <c r="D133"/>
  <c r="B133"/>
  <c r="J133" s="1"/>
  <c r="B288" l="1"/>
  <c r="J288" s="1"/>
  <c r="B287" l="1"/>
  <c r="J287" s="1"/>
  <c r="B286" l="1"/>
  <c r="J286" s="1"/>
  <c r="B285" l="1"/>
  <c r="J285" s="1"/>
  <c r="B284" l="1"/>
  <c r="J284" l="1"/>
  <c r="B283"/>
  <c r="J283" s="1"/>
  <c r="B282" l="1"/>
  <c r="J282" l="1"/>
  <c r="B281"/>
  <c r="J281" s="1"/>
  <c r="B280" l="1"/>
  <c r="J280" s="1"/>
  <c r="G7" l="1"/>
  <c r="E64" l="1"/>
  <c r="E287" l="1"/>
  <c r="D287"/>
  <c r="O287" l="1"/>
  <c r="P287" s="1"/>
  <c r="E286"/>
  <c r="D286"/>
  <c r="O286" l="1"/>
  <c r="P286" s="1"/>
  <c r="E285"/>
  <c r="D285"/>
  <c r="O285" l="1"/>
  <c r="P285" s="1"/>
  <c r="E283"/>
  <c r="D283"/>
  <c r="O283" l="1"/>
  <c r="P283" s="1"/>
  <c r="D281"/>
  <c r="E281"/>
  <c r="O281" l="1"/>
  <c r="P281" s="1"/>
  <c r="E280"/>
  <c r="D280"/>
  <c r="O280" l="1"/>
  <c r="P280" s="1"/>
  <c r="E197"/>
  <c r="O197" s="1"/>
  <c r="P197" s="1"/>
  <c r="E196"/>
  <c r="D196"/>
  <c r="B196"/>
  <c r="J196" s="1"/>
  <c r="O196" l="1"/>
  <c r="P196" s="1"/>
  <c r="E124"/>
  <c r="E50" l="1"/>
  <c r="E190" l="1"/>
  <c r="E191" l="1"/>
  <c r="E275" l="1"/>
  <c r="O275" s="1"/>
  <c r="P275" s="1"/>
  <c r="E277" l="1"/>
  <c r="O277" s="1"/>
  <c r="P277" s="1"/>
  <c r="E200" l="1"/>
  <c r="O200" s="1"/>
  <c r="P200" s="1"/>
  <c r="E193" l="1"/>
  <c r="O193" s="1"/>
  <c r="P193" s="1"/>
  <c r="E226" l="1"/>
  <c r="O226" s="1"/>
  <c r="P226" s="1"/>
  <c r="E131" l="1"/>
  <c r="E127"/>
  <c r="E278" l="1"/>
  <c r="O278" s="1"/>
  <c r="P278" s="1"/>
  <c r="D278"/>
  <c r="E198" l="1"/>
  <c r="O198" s="1"/>
  <c r="P198" s="1"/>
  <c r="E195" l="1"/>
  <c r="O195" s="1"/>
  <c r="P195" s="1"/>
  <c r="E194" l="1"/>
  <c r="O194" s="1"/>
  <c r="P194" s="1"/>
  <c r="E223" l="1"/>
  <c r="O223" s="1"/>
  <c r="P223" s="1"/>
  <c r="E225"/>
  <c r="O225" s="1"/>
  <c r="P225" s="1"/>
  <c r="E52" l="1"/>
  <c r="E63" l="1"/>
  <c r="E338" l="1"/>
  <c r="D338"/>
  <c r="B338"/>
  <c r="J338" s="1"/>
  <c r="E337" l="1"/>
  <c r="O191" s="1"/>
  <c r="P191" s="1"/>
  <c r="D337"/>
  <c r="B337"/>
  <c r="J337" s="1"/>
  <c r="E339" l="1"/>
  <c r="O190" s="1"/>
  <c r="P190" s="1"/>
  <c r="D339"/>
  <c r="B339"/>
  <c r="J339" l="1"/>
  <c r="C32"/>
  <c r="E271"/>
  <c r="O271" s="1"/>
  <c r="P271" s="1"/>
  <c r="E201"/>
  <c r="O201" s="1"/>
  <c r="P201" s="1"/>
  <c r="E189"/>
  <c r="E126" l="1"/>
  <c r="E128"/>
  <c r="E68"/>
  <c r="E129" l="1"/>
  <c r="E192" l="1"/>
  <c r="O192" s="1"/>
  <c r="P192" s="1"/>
  <c r="E69" l="1"/>
  <c r="E130" l="1"/>
  <c r="E71" l="1"/>
  <c r="O189" s="1"/>
  <c r="P189" s="1"/>
  <c r="D71"/>
  <c r="B71"/>
  <c r="J71" s="1"/>
  <c r="E132" l="1"/>
  <c r="E274" l="1"/>
  <c r="O274" s="1"/>
  <c r="P274" s="1"/>
  <c r="E272" l="1"/>
  <c r="O272" s="1"/>
  <c r="P272" s="1"/>
  <c r="E70" l="1"/>
  <c r="E273" l="1"/>
  <c r="O168" l="1"/>
  <c r="P168" s="1"/>
  <c r="O273"/>
  <c r="P273" s="1"/>
  <c r="D4" i="24"/>
  <c r="E123" i="22" l="1"/>
  <c r="O142" s="1"/>
  <c r="P142" s="1"/>
  <c r="E117" l="1"/>
  <c r="O136" s="1"/>
  <c r="P136" s="1"/>
  <c r="E125" l="1"/>
  <c r="O177" s="1"/>
  <c r="P177" s="1"/>
  <c r="E279" l="1"/>
  <c r="B279"/>
  <c r="J279" s="1"/>
  <c r="O279" l="1"/>
  <c r="P279" s="1"/>
  <c r="E175"/>
  <c r="E249" l="1"/>
  <c r="O62" l="1"/>
  <c r="O249"/>
  <c r="P249" s="1"/>
  <c r="E184"/>
  <c r="O67" s="1"/>
  <c r="P67" s="1"/>
  <c r="D130" l="1"/>
  <c r="B130"/>
  <c r="J130" s="1"/>
  <c r="D70" l="1"/>
  <c r="B70"/>
  <c r="J70" s="1"/>
  <c r="D69" l="1"/>
  <c r="B69"/>
  <c r="J69" l="1"/>
  <c r="D132"/>
  <c r="B132"/>
  <c r="J132" s="1"/>
  <c r="O184" l="1"/>
  <c r="P184" s="1"/>
  <c r="D131"/>
  <c r="B131"/>
  <c r="J131" s="1"/>
  <c r="D126" l="1"/>
  <c r="B126"/>
  <c r="J126" s="1"/>
  <c r="D128" l="1"/>
  <c r="B128"/>
  <c r="J128" s="1"/>
  <c r="D68" l="1"/>
  <c r="B68"/>
  <c r="J68" s="1"/>
  <c r="D279" l="1"/>
  <c r="D129" l="1"/>
  <c r="B129"/>
  <c r="J129" s="1"/>
  <c r="D127" l="1"/>
  <c r="B127"/>
  <c r="J127" s="1"/>
  <c r="D125" l="1"/>
  <c r="O176" l="1"/>
  <c r="P176" s="1"/>
  <c r="D226"/>
  <c r="B226"/>
  <c r="J226" s="1"/>
  <c r="O175" l="1"/>
  <c r="P175" s="1"/>
  <c r="D225"/>
  <c r="B225"/>
  <c r="J225" s="1"/>
  <c r="O174" l="1"/>
  <c r="P174" s="1"/>
  <c r="D201"/>
  <c r="B201"/>
  <c r="J201" s="1"/>
  <c r="B278" l="1"/>
  <c r="J278" s="1"/>
  <c r="O172" l="1"/>
  <c r="P172" s="1"/>
  <c r="D277"/>
  <c r="B277"/>
  <c r="J277" s="1"/>
  <c r="O171" l="1"/>
  <c r="P171" s="1"/>
  <c r="D276"/>
  <c r="B276"/>
  <c r="J276" s="1"/>
  <c r="O170" l="1"/>
  <c r="P170" s="1"/>
  <c r="D275"/>
  <c r="B275"/>
  <c r="J275" s="1"/>
  <c r="O169" l="1"/>
  <c r="P169" s="1"/>
  <c r="D274"/>
  <c r="B274"/>
  <c r="J274" s="1"/>
  <c r="D273" l="1"/>
  <c r="B273"/>
  <c r="J273" s="1"/>
  <c r="O167" l="1"/>
  <c r="P167" s="1"/>
  <c r="D272"/>
  <c r="B272"/>
  <c r="J272" s="1"/>
  <c r="O166" l="1"/>
  <c r="P166" s="1"/>
  <c r="D271"/>
  <c r="B271"/>
  <c r="J271" s="1"/>
  <c r="B62" l="1"/>
  <c r="J62" s="1"/>
  <c r="O165" l="1"/>
  <c r="P165" s="1"/>
  <c r="D200"/>
  <c r="B200"/>
  <c r="J200" s="1"/>
  <c r="E199" l="1"/>
  <c r="D199"/>
  <c r="B199"/>
  <c r="J199" s="1"/>
  <c r="O164" l="1"/>
  <c r="P164" s="1"/>
  <c r="O199"/>
  <c r="P199" s="1"/>
  <c r="O163"/>
  <c r="P163" s="1"/>
  <c r="D198"/>
  <c r="B198"/>
  <c r="J198" s="1"/>
  <c r="O162" l="1"/>
  <c r="P162" s="1"/>
  <c r="D191"/>
  <c r="B191"/>
  <c r="J191" s="1"/>
  <c r="O161" l="1"/>
  <c r="P161" s="1"/>
  <c r="D190"/>
  <c r="O160" l="1"/>
  <c r="P160" s="1"/>
  <c r="D189"/>
  <c r="B189"/>
  <c r="J189" s="1"/>
  <c r="E186" l="1"/>
  <c r="D186"/>
  <c r="B186"/>
  <c r="J186" s="1"/>
  <c r="O159" l="1"/>
  <c r="P159" s="1"/>
  <c r="O186"/>
  <c r="P186" s="1"/>
  <c r="D2" i="23"/>
  <c r="O158" i="22" l="1"/>
  <c r="P158" s="1"/>
  <c r="D197"/>
  <c r="B197"/>
  <c r="J197" s="1"/>
  <c r="O157" l="1"/>
  <c r="P157" s="1"/>
  <c r="D195"/>
  <c r="B195"/>
  <c r="J195" s="1"/>
  <c r="O156" l="1"/>
  <c r="P156" s="1"/>
  <c r="D194"/>
  <c r="B194"/>
  <c r="J194" s="1"/>
  <c r="O155" l="1"/>
  <c r="P155" s="1"/>
  <c r="D193"/>
  <c r="B193"/>
  <c r="J193" s="1"/>
  <c r="O154" l="1"/>
  <c r="P154" s="1"/>
  <c r="D192"/>
  <c r="B192"/>
  <c r="J192" s="1"/>
  <c r="O153" l="1"/>
  <c r="P153" s="1"/>
  <c r="D65"/>
  <c r="B65"/>
  <c r="J65" s="1"/>
  <c r="O152" l="1"/>
  <c r="P152" s="1"/>
  <c r="D66"/>
  <c r="B66"/>
  <c r="J66" s="1"/>
  <c r="O151" l="1"/>
  <c r="P151" s="1"/>
  <c r="D67"/>
  <c r="B67"/>
  <c r="J67" s="1"/>
  <c r="B31" i="23" l="1"/>
  <c r="D24"/>
  <c r="D25"/>
  <c r="D20"/>
  <c r="B106" i="22" l="1"/>
  <c r="J106" s="1"/>
  <c r="D8" i="23" l="1"/>
  <c r="D17"/>
  <c r="C2"/>
  <c r="B111" i="22" l="1"/>
  <c r="J111" s="1"/>
  <c r="O150" l="1"/>
  <c r="P150" s="1"/>
  <c r="D124"/>
  <c r="B124"/>
  <c r="J124" s="1"/>
  <c r="O149" l="1"/>
  <c r="P149" s="1"/>
  <c r="D64"/>
  <c r="B64"/>
  <c r="J64" s="1"/>
  <c r="O148" l="1"/>
  <c r="P148" s="1"/>
  <c r="D63"/>
  <c r="B63"/>
  <c r="J63" s="1"/>
  <c r="O147" l="1"/>
  <c r="P147" s="1"/>
  <c r="D62"/>
  <c r="O146" l="1"/>
  <c r="P146" s="1"/>
  <c r="D61"/>
  <c r="B61"/>
  <c r="J61" s="1"/>
  <c r="O145" l="1"/>
  <c r="P145" s="1"/>
  <c r="D60"/>
  <c r="B60"/>
  <c r="J60" s="1"/>
  <c r="O144" l="1"/>
  <c r="P144" s="1"/>
  <c r="D59"/>
  <c r="B59"/>
  <c r="J59" s="1"/>
  <c r="E224" l="1"/>
  <c r="D224"/>
  <c r="B224"/>
  <c r="J224" s="1"/>
  <c r="O143" l="1"/>
  <c r="P143" s="1"/>
  <c r="O224"/>
  <c r="P224" s="1"/>
  <c r="D123"/>
  <c r="B123"/>
  <c r="J123" s="1"/>
  <c r="E122" l="1"/>
  <c r="O141" s="1"/>
  <c r="P141" s="1"/>
  <c r="D122"/>
  <c r="B122"/>
  <c r="J122" s="1"/>
  <c r="E121" l="1"/>
  <c r="O140" s="1"/>
  <c r="P140" s="1"/>
  <c r="D121"/>
  <c r="B121"/>
  <c r="J121" s="1"/>
  <c r="E120" l="1"/>
  <c r="O139" s="1"/>
  <c r="P139" s="1"/>
  <c r="D120"/>
  <c r="B120"/>
  <c r="J120" s="1"/>
  <c r="E119" l="1"/>
  <c r="O138" s="1"/>
  <c r="P138" s="1"/>
  <c r="D119"/>
  <c r="B119"/>
  <c r="J119" s="1"/>
  <c r="E118" l="1"/>
  <c r="O137" s="1"/>
  <c r="P137" s="1"/>
  <c r="D118"/>
  <c r="B118"/>
  <c r="J118" s="1"/>
  <c r="D117" l="1"/>
  <c r="B117"/>
  <c r="J117" s="1"/>
  <c r="B113" l="1"/>
  <c r="J113" s="1"/>
  <c r="E113"/>
  <c r="O135" s="1"/>
  <c r="P135" s="1"/>
  <c r="D113"/>
  <c r="E270" l="1"/>
  <c r="D270"/>
  <c r="B270"/>
  <c r="J270" s="1"/>
  <c r="O134" l="1"/>
  <c r="P134" s="1"/>
  <c r="O270"/>
  <c r="P270" s="1"/>
  <c r="E106"/>
  <c r="O133" s="1"/>
  <c r="P133" s="1"/>
  <c r="D106"/>
  <c r="E116" l="1"/>
  <c r="O132" s="1"/>
  <c r="P132" s="1"/>
  <c r="D116"/>
  <c r="B116"/>
  <c r="J116" s="1"/>
  <c r="E115" l="1"/>
  <c r="O131" s="1"/>
  <c r="P131" s="1"/>
  <c r="D115"/>
  <c r="B115"/>
  <c r="J115" s="1"/>
  <c r="E114" l="1"/>
  <c r="O130" s="1"/>
  <c r="P130" s="1"/>
  <c r="D114"/>
  <c r="B114"/>
  <c r="J114" s="1"/>
  <c r="N25" i="23" l="1"/>
  <c r="N24"/>
  <c r="N21"/>
  <c r="E269" i="22"/>
  <c r="D269"/>
  <c r="B269"/>
  <c r="J269" l="1"/>
  <c r="M30"/>
  <c r="O129"/>
  <c r="P129" s="1"/>
  <c r="O269"/>
  <c r="P269" s="1"/>
  <c r="A31" i="23"/>
  <c r="E268" i="22"/>
  <c r="D268"/>
  <c r="B268"/>
  <c r="B12" i="28" l="1"/>
  <c r="D12" s="1"/>
  <c r="O30" i="22"/>
  <c r="J268"/>
  <c r="O128"/>
  <c r="P128" s="1"/>
  <c r="O268"/>
  <c r="P268" s="1"/>
  <c r="O127"/>
  <c r="P127" s="1"/>
  <c r="D58"/>
  <c r="B58"/>
  <c r="J58" s="1"/>
  <c r="O126" l="1"/>
  <c r="P126" s="1"/>
  <c r="D57"/>
  <c r="B57"/>
  <c r="J57" l="1"/>
  <c r="O125"/>
  <c r="P125" s="1"/>
  <c r="D56"/>
  <c r="B56"/>
  <c r="J56" s="1"/>
  <c r="O124" l="1"/>
  <c r="P124" s="1"/>
  <c r="D55"/>
  <c r="B55"/>
  <c r="O123" l="1"/>
  <c r="P123" s="1"/>
  <c r="D54"/>
  <c r="B54"/>
  <c r="J54" s="1"/>
  <c r="O122" l="1"/>
  <c r="P122" s="1"/>
  <c r="D53"/>
  <c r="B53"/>
  <c r="O121" l="1"/>
  <c r="P121" s="1"/>
  <c r="D52"/>
  <c r="B52"/>
  <c r="J52" s="1"/>
  <c r="O120" l="1"/>
  <c r="P120" s="1"/>
  <c r="D51"/>
  <c r="B51"/>
  <c r="J51" s="1"/>
  <c r="O119" l="1"/>
  <c r="P119" s="1"/>
  <c r="D50"/>
  <c r="B50"/>
  <c r="J50" s="1"/>
  <c r="E49" l="1"/>
  <c r="O118" s="1"/>
  <c r="P118" s="1"/>
  <c r="D49"/>
  <c r="B49"/>
  <c r="J49" s="1"/>
  <c r="O117" l="1"/>
  <c r="P117" s="1"/>
  <c r="D48"/>
  <c r="B48"/>
  <c r="J48" s="1"/>
  <c r="O116" l="1"/>
  <c r="P116" s="1"/>
  <c r="D47"/>
  <c r="B47"/>
  <c r="J47" s="1"/>
  <c r="E46" l="1"/>
  <c r="O115" s="1"/>
  <c r="P115" s="1"/>
  <c r="D46"/>
  <c r="B46"/>
  <c r="C20" l="1"/>
  <c r="J46"/>
  <c r="E112"/>
  <c r="O114" s="1"/>
  <c r="P114" s="1"/>
  <c r="D112"/>
  <c r="B112"/>
  <c r="J112" s="1"/>
  <c r="E111" l="1"/>
  <c r="O113" s="1"/>
  <c r="P113" s="1"/>
  <c r="D111"/>
  <c r="E110" l="1"/>
  <c r="O112" s="1"/>
  <c r="P112" s="1"/>
  <c r="D110"/>
  <c r="B110"/>
  <c r="J110" s="1"/>
  <c r="E108" l="1"/>
  <c r="O111" s="1"/>
  <c r="P111" s="1"/>
  <c r="D108"/>
  <c r="B108"/>
  <c r="J108" s="1"/>
  <c r="B20" i="23" l="1"/>
  <c r="N20" s="1"/>
  <c r="C17" l="1"/>
  <c r="B17"/>
  <c r="C8"/>
  <c r="E267" i="22" l="1"/>
  <c r="D267"/>
  <c r="B267"/>
  <c r="J267" s="1"/>
  <c r="O110" l="1"/>
  <c r="P110" s="1"/>
  <c r="O267"/>
  <c r="P267" s="1"/>
  <c r="E266"/>
  <c r="D266"/>
  <c r="B266"/>
  <c r="J266" s="1"/>
  <c r="O266" l="1"/>
  <c r="P266" s="1"/>
  <c r="E265"/>
  <c r="D265"/>
  <c r="B265"/>
  <c r="J265" s="1"/>
  <c r="O108" l="1"/>
  <c r="P108" s="1"/>
  <c r="O265"/>
  <c r="P265" s="1"/>
  <c r="D264"/>
  <c r="B264"/>
  <c r="J264" s="1"/>
  <c r="E263" l="1"/>
  <c r="D263"/>
  <c r="B263"/>
  <c r="J263" s="1"/>
  <c r="O106" l="1"/>
  <c r="P106" s="1"/>
  <c r="O263"/>
  <c r="P263" s="1"/>
  <c r="E262"/>
  <c r="D262"/>
  <c r="B262"/>
  <c r="J262" l="1"/>
  <c r="O262"/>
  <c r="P262" s="1"/>
  <c r="E261"/>
  <c r="D261"/>
  <c r="B261"/>
  <c r="J261" s="1"/>
  <c r="O22" l="1"/>
  <c r="B4" i="28"/>
  <c r="D4" s="1"/>
  <c r="O261" i="22"/>
  <c r="P261" s="1"/>
  <c r="E260"/>
  <c r="D260"/>
  <c r="B260"/>
  <c r="J260" s="1"/>
  <c r="O260" l="1"/>
  <c r="P260" s="1"/>
  <c r="E259"/>
  <c r="D259"/>
  <c r="B259"/>
  <c r="J259" s="1"/>
  <c r="O259" l="1"/>
  <c r="P259" s="1"/>
  <c r="E258"/>
  <c r="D258"/>
  <c r="B258"/>
  <c r="J258" s="1"/>
  <c r="O258" l="1"/>
  <c r="P258" s="1"/>
  <c r="E257"/>
  <c r="D257"/>
  <c r="B257"/>
  <c r="J257" s="1"/>
  <c r="O257" l="1"/>
  <c r="P257" s="1"/>
  <c r="E256"/>
  <c r="D256"/>
  <c r="B256"/>
  <c r="J256" s="1"/>
  <c r="O256" l="1"/>
  <c r="P256" s="1"/>
  <c r="D174"/>
  <c r="B174"/>
  <c r="J174" s="1"/>
  <c r="E180" l="1"/>
  <c r="D180"/>
  <c r="B180"/>
  <c r="J180" s="1"/>
  <c r="O180" l="1"/>
  <c r="P180" s="1"/>
  <c r="D223"/>
  <c r="B223"/>
  <c r="J223" s="1"/>
  <c r="E222"/>
  <c r="D222"/>
  <c r="B222"/>
  <c r="J222" s="1"/>
  <c r="O222" l="1"/>
  <c r="P222" s="1"/>
  <c r="E107"/>
  <c r="D107"/>
  <c r="B107"/>
  <c r="J107" s="1"/>
  <c r="O107" l="1"/>
  <c r="P107" s="1"/>
  <c r="D175"/>
  <c r="B175"/>
  <c r="J175" s="1"/>
  <c r="E173" l="1"/>
  <c r="D173"/>
  <c r="B173"/>
  <c r="C24" l="1"/>
  <c r="O92"/>
  <c r="P92" s="1"/>
  <c r="O173"/>
  <c r="P173" s="1"/>
  <c r="J173"/>
  <c r="E105"/>
  <c r="D105"/>
  <c r="B105"/>
  <c r="J105" s="1"/>
  <c r="O91" l="1"/>
  <c r="P91" s="1"/>
  <c r="O105"/>
  <c r="P105" s="1"/>
  <c r="E109"/>
  <c r="D109"/>
  <c r="B109"/>
  <c r="J109" s="1"/>
  <c r="O90" l="1"/>
  <c r="P90" s="1"/>
  <c r="O109"/>
  <c r="P109" s="1"/>
  <c r="P62"/>
  <c r="D249"/>
  <c r="B249"/>
  <c r="J249" l="1"/>
  <c r="B8" i="23"/>
  <c r="B2" l="1"/>
  <c r="E221" i="22" l="1"/>
  <c r="D221"/>
  <c r="O85" l="1"/>
  <c r="P85" s="1"/>
  <c r="O221"/>
  <c r="P221" s="1"/>
  <c r="E254"/>
  <c r="D254"/>
  <c r="B254"/>
  <c r="J254" s="1"/>
  <c r="O89" l="1"/>
  <c r="P89" s="1"/>
  <c r="O254"/>
  <c r="P254" s="1"/>
  <c r="E93"/>
  <c r="D93"/>
  <c r="B93"/>
  <c r="J93" l="1"/>
  <c r="O88"/>
  <c r="P88" s="1"/>
  <c r="O93"/>
  <c r="P93" s="1"/>
  <c r="B104"/>
  <c r="J104" s="1"/>
  <c r="E104"/>
  <c r="D104"/>
  <c r="O87" l="1"/>
  <c r="P87" s="1"/>
  <c r="O104"/>
  <c r="P104" s="1"/>
  <c r="B36"/>
  <c r="B35"/>
  <c r="E97" l="1"/>
  <c r="D97"/>
  <c r="B97"/>
  <c r="J97" s="1"/>
  <c r="O86" l="1"/>
  <c r="P86" s="1"/>
  <c r="O97"/>
  <c r="P97" s="1"/>
  <c r="B221"/>
  <c r="J221" s="1"/>
  <c r="E101" l="1"/>
  <c r="D101"/>
  <c r="B101"/>
  <c r="J101" s="1"/>
  <c r="O84" l="1"/>
  <c r="P84" s="1"/>
  <c r="O101"/>
  <c r="P101" s="1"/>
  <c r="E181"/>
  <c r="D181"/>
  <c r="B181"/>
  <c r="J181" s="1"/>
  <c r="O83" l="1"/>
  <c r="P83" s="1"/>
  <c r="O181"/>
  <c r="P181" s="1"/>
  <c r="E103"/>
  <c r="D103"/>
  <c r="B103"/>
  <c r="J103" s="1"/>
  <c r="O82" l="1"/>
  <c r="P82" s="1"/>
  <c r="O103"/>
  <c r="P103" s="1"/>
  <c r="E102"/>
  <c r="D102"/>
  <c r="B102"/>
  <c r="J102" s="1"/>
  <c r="O81" l="1"/>
  <c r="P81" s="1"/>
  <c r="O102"/>
  <c r="P102" s="1"/>
  <c r="E100"/>
  <c r="D100"/>
  <c r="B100"/>
  <c r="J100" s="1"/>
  <c r="O80" l="1"/>
  <c r="P80" s="1"/>
  <c r="O100"/>
  <c r="P100" s="1"/>
  <c r="E99"/>
  <c r="D99"/>
  <c r="B99"/>
  <c r="J99" s="1"/>
  <c r="O79" l="1"/>
  <c r="P79" s="1"/>
  <c r="O99"/>
  <c r="P99" s="1"/>
  <c r="E98"/>
  <c r="D98"/>
  <c r="B98"/>
  <c r="J98" s="1"/>
  <c r="O78" l="1"/>
  <c r="P78" s="1"/>
  <c r="O98"/>
  <c r="P98" s="1"/>
  <c r="E96"/>
  <c r="D96"/>
  <c r="B96"/>
  <c r="J96" s="1"/>
  <c r="O77" l="1"/>
  <c r="P77" s="1"/>
  <c r="O96"/>
  <c r="P96" s="1"/>
  <c r="E95"/>
  <c r="D95"/>
  <c r="B95"/>
  <c r="J95" s="1"/>
  <c r="O76" l="1"/>
  <c r="P76" s="1"/>
  <c r="O95"/>
  <c r="P95" s="1"/>
  <c r="E94"/>
  <c r="D94"/>
  <c r="B94"/>
  <c r="C22" l="1"/>
  <c r="O75"/>
  <c r="P75" s="1"/>
  <c r="O94"/>
  <c r="P94" s="1"/>
  <c r="J94"/>
  <c r="E252"/>
  <c r="O63" l="1"/>
  <c r="P63" s="1"/>
  <c r="O252"/>
  <c r="P252" s="1"/>
  <c r="E220"/>
  <c r="D220"/>
  <c r="B220"/>
  <c r="J220" s="1"/>
  <c r="O74" l="1"/>
  <c r="P74" s="1"/>
  <c r="O220"/>
  <c r="P220" s="1"/>
  <c r="E219"/>
  <c r="D219"/>
  <c r="A4" i="24" s="1"/>
  <c r="O73" i="22" l="1"/>
  <c r="P73" s="1"/>
  <c r="O219"/>
  <c r="P219" s="1"/>
  <c r="E218"/>
  <c r="D218"/>
  <c r="B218"/>
  <c r="C28" s="1"/>
  <c r="O72" l="1"/>
  <c r="P72" s="1"/>
  <c r="O218"/>
  <c r="P218" s="1"/>
  <c r="J218"/>
  <c r="E183"/>
  <c r="D183"/>
  <c r="B183"/>
  <c r="J183" s="1"/>
  <c r="O71" l="1"/>
  <c r="P71" s="1"/>
  <c r="O183"/>
  <c r="P183" s="1"/>
  <c r="E182"/>
  <c r="D182"/>
  <c r="B182"/>
  <c r="J182" s="1"/>
  <c r="O70" l="1"/>
  <c r="P70" s="1"/>
  <c r="O182"/>
  <c r="P182" s="1"/>
  <c r="E255"/>
  <c r="D255"/>
  <c r="B255"/>
  <c r="J255" l="1"/>
  <c r="O69"/>
  <c r="P69" s="1"/>
  <c r="O255"/>
  <c r="P255" s="1"/>
  <c r="E185"/>
  <c r="D185"/>
  <c r="B185"/>
  <c r="J185" s="1"/>
  <c r="O68" l="1"/>
  <c r="P68" s="1"/>
  <c r="O185"/>
  <c r="P185" s="1"/>
  <c r="D184"/>
  <c r="B184"/>
  <c r="J184" s="1"/>
  <c r="E188" l="1"/>
  <c r="D188"/>
  <c r="B188"/>
  <c r="J188" s="1"/>
  <c r="O66" l="1"/>
  <c r="P66" s="1"/>
  <c r="O188"/>
  <c r="P188" s="1"/>
  <c r="E187"/>
  <c r="D187"/>
  <c r="B187"/>
  <c r="J187" s="1"/>
  <c r="O65" l="1"/>
  <c r="P65" s="1"/>
  <c r="O187"/>
  <c r="P187" s="1"/>
  <c r="E253"/>
  <c r="D253"/>
  <c r="B253"/>
  <c r="J253" s="1"/>
  <c r="O64" l="1"/>
  <c r="P64" s="1"/>
  <c r="O253"/>
  <c r="P253" s="1"/>
  <c r="D252"/>
  <c r="B252"/>
  <c r="J252" s="1"/>
  <c r="B34" l="1"/>
  <c r="E248" l="1"/>
  <c r="D248"/>
  <c r="B248"/>
  <c r="O59" l="1"/>
  <c r="P59" s="1"/>
  <c r="O248"/>
  <c r="P248" s="1"/>
  <c r="J248"/>
  <c r="E250"/>
  <c r="D250"/>
  <c r="B250"/>
  <c r="O61" l="1"/>
  <c r="P61" s="1"/>
  <c r="O250"/>
  <c r="P250" s="1"/>
  <c r="J250"/>
  <c r="E251"/>
  <c r="D251"/>
  <c r="B251"/>
  <c r="J251" l="1"/>
  <c r="O60"/>
  <c r="P60" s="1"/>
  <c r="O251"/>
  <c r="P251" s="1"/>
  <c r="E237"/>
  <c r="D237"/>
  <c r="B237"/>
  <c r="O48" l="1"/>
  <c r="P48" s="1"/>
  <c r="O237"/>
  <c r="P237" s="1"/>
  <c r="M20"/>
  <c r="L34"/>
  <c r="J237"/>
  <c r="B247"/>
  <c r="J247" s="1"/>
  <c r="E247"/>
  <c r="D247"/>
  <c r="B2" i="28" l="1"/>
  <c r="O20" i="22"/>
  <c r="O58"/>
  <c r="P58" s="1"/>
  <c r="O247"/>
  <c r="P247" s="1"/>
  <c r="E238"/>
  <c r="D238"/>
  <c r="B238"/>
  <c r="D2" i="28" l="1"/>
  <c r="O49" i="22"/>
  <c r="P49" s="1"/>
  <c r="O238"/>
  <c r="P238" s="1"/>
  <c r="J238"/>
  <c r="E246"/>
  <c r="D246"/>
  <c r="B246"/>
  <c r="J246" s="1"/>
  <c r="O57" l="1"/>
  <c r="P57" s="1"/>
  <c r="O246"/>
  <c r="P246" s="1"/>
  <c r="E245"/>
  <c r="E243"/>
  <c r="E244"/>
  <c r="E242"/>
  <c r="E241"/>
  <c r="O53" l="1"/>
  <c r="P53" s="1"/>
  <c r="O242"/>
  <c r="P242" s="1"/>
  <c r="O54"/>
  <c r="P54" s="1"/>
  <c r="O243"/>
  <c r="P243" s="1"/>
  <c r="O52"/>
  <c r="P52" s="1"/>
  <c r="O241"/>
  <c r="P241" s="1"/>
  <c r="O55"/>
  <c r="P55" s="1"/>
  <c r="O244"/>
  <c r="P244" s="1"/>
  <c r="O56"/>
  <c r="P56" s="1"/>
  <c r="O245"/>
  <c r="P245" s="1"/>
  <c r="E240"/>
  <c r="E239"/>
  <c r="E179"/>
  <c r="O50" l="1"/>
  <c r="P50" s="1"/>
  <c r="O239"/>
  <c r="P239" s="1"/>
  <c r="O47"/>
  <c r="P47" s="1"/>
  <c r="O179"/>
  <c r="P179" s="1"/>
  <c r="O51"/>
  <c r="P51" s="1"/>
  <c r="O240"/>
  <c r="P240" s="1"/>
  <c r="E178"/>
  <c r="O46" l="1"/>
  <c r="P46" s="1"/>
  <c r="O178"/>
  <c r="P178" s="1"/>
  <c r="D245"/>
  <c r="B245"/>
  <c r="J245" s="1"/>
  <c r="D244" l="1"/>
  <c r="B244"/>
  <c r="J244" s="1"/>
  <c r="D243" l="1"/>
  <c r="B243"/>
  <c r="J243" s="1"/>
  <c r="D241" l="1"/>
  <c r="D242" l="1"/>
  <c r="D240"/>
  <c r="D239"/>
  <c r="B242"/>
  <c r="J242" s="1"/>
  <c r="B241" l="1"/>
  <c r="C9" i="23" l="1"/>
  <c r="J241" i="22"/>
  <c r="B240"/>
  <c r="J240" s="1"/>
  <c r="B239" l="1"/>
  <c r="J239" l="1"/>
  <c r="C30"/>
  <c r="B9" i="23"/>
  <c r="D179" i="22"/>
  <c r="D178"/>
  <c r="B179"/>
  <c r="J179" s="1"/>
  <c r="B178" l="1"/>
  <c r="C2" s="1"/>
  <c r="B38" l="1"/>
  <c r="C4"/>
  <c r="E3"/>
  <c r="C36"/>
  <c r="D36" s="1"/>
  <c r="C34"/>
  <c r="D34" s="1"/>
  <c r="F14"/>
  <c r="C14"/>
  <c r="F12"/>
  <c r="C12"/>
  <c r="F9"/>
  <c r="C9"/>
  <c r="D9" s="1"/>
  <c r="F3"/>
  <c r="C3"/>
  <c r="C35"/>
  <c r="D35" s="1"/>
  <c r="F17"/>
  <c r="C17"/>
  <c r="F13"/>
  <c r="C13"/>
  <c r="F11"/>
  <c r="C11"/>
  <c r="F4"/>
  <c r="F2"/>
  <c r="E9"/>
  <c r="E14"/>
  <c r="E4"/>
  <c r="K4" s="1"/>
  <c r="E13"/>
  <c r="K13" s="1"/>
  <c r="E12"/>
  <c r="E2"/>
  <c r="E11"/>
  <c r="K11" s="1"/>
  <c r="E17"/>
  <c r="K17" s="1"/>
  <c r="C26"/>
  <c r="D3" i="23"/>
  <c r="B3"/>
  <c r="C3"/>
  <c r="J178" i="22"/>
  <c r="K12" l="1"/>
  <c r="K2"/>
  <c r="D3"/>
  <c r="J3"/>
  <c r="J12"/>
  <c r="K3"/>
  <c r="D2"/>
  <c r="J2"/>
  <c r="J11"/>
  <c r="J13"/>
  <c r="J17"/>
  <c r="D4"/>
  <c r="J4"/>
  <c r="G39"/>
  <c r="G40" s="1"/>
  <c r="G2"/>
  <c r="G4"/>
  <c r="B42"/>
  <c r="B43"/>
  <c r="G17"/>
  <c r="D17"/>
  <c r="C42"/>
  <c r="D14"/>
  <c r="G9"/>
  <c r="H22"/>
  <c r="I22" s="1"/>
  <c r="G13"/>
  <c r="D13"/>
  <c r="G11"/>
  <c r="D11"/>
  <c r="G12"/>
  <c r="D12"/>
  <c r="G3"/>
  <c r="B5" i="23"/>
  <c r="C5"/>
  <c r="C43" i="22" l="1"/>
  <c r="D43" s="1"/>
  <c r="B44"/>
  <c r="H32"/>
  <c r="I32" s="1"/>
  <c r="J32"/>
  <c r="K32" s="1"/>
  <c r="M32" s="1"/>
  <c r="I20"/>
  <c r="H30"/>
  <c r="I30" s="1"/>
  <c r="J30"/>
  <c r="K30" s="1"/>
  <c r="K22"/>
  <c r="H26"/>
  <c r="I26" s="1"/>
  <c r="J26"/>
  <c r="K26" s="1"/>
  <c r="M26" s="1"/>
  <c r="H28"/>
  <c r="I28" s="1"/>
  <c r="J28"/>
  <c r="K28" s="1"/>
  <c r="M28" s="1"/>
  <c r="B10" i="28" s="1"/>
  <c r="H24" i="22"/>
  <c r="I24" s="1"/>
  <c r="J24"/>
  <c r="K24" s="1"/>
  <c r="D42"/>
  <c r="B40"/>
  <c r="B41" s="1"/>
  <c r="B8" i="28" l="1"/>
  <c r="O26" i="22"/>
  <c r="B14" i="28"/>
  <c r="D14" s="1"/>
  <c r="O32" i="22"/>
  <c r="M34"/>
  <c r="I34"/>
  <c r="D44"/>
  <c r="H34"/>
  <c r="K20"/>
  <c r="J34"/>
  <c r="B39"/>
  <c r="O35" l="1"/>
  <c r="D8" i="28"/>
  <c r="B16"/>
  <c r="C16" s="1"/>
  <c r="K34" i="22"/>
</calcChain>
</file>

<file path=xl/comments1.xml><?xml version="1.0" encoding="utf-8"?>
<comments xmlns="http://schemas.openxmlformats.org/spreadsheetml/2006/main">
  <authors>
    <author>Jelfery Emilianus</author>
  </authors>
  <commentList>
    <comment ref="B2" authorId="0">
      <text>
        <r>
          <rPr>
            <b/>
            <sz val="8"/>
            <color indexed="81"/>
            <rFont val="Tahoma"/>
            <family val="2"/>
          </rPr>
          <t>Jelfery Emilianus:</t>
        </r>
        <r>
          <rPr>
            <sz val="8"/>
            <color indexed="81"/>
            <rFont val="Tahoma"/>
            <family val="2"/>
          </rPr>
          <t xml:space="preserve">
Waran 00267 = 1,430,000.00
Waran 01268 = 50,000.00,
Waran 01955 = 1,500,000, 
Waran 02889 = 14,000.00</t>
        </r>
      </text>
    </comment>
    <comment ref="B3" authorId="0">
      <text>
        <r>
          <rPr>
            <b/>
            <sz val="8"/>
            <color indexed="81"/>
            <rFont val="Tahoma"/>
            <family val="2"/>
          </rPr>
          <t>Jelfery Emilianus:</t>
        </r>
        <r>
          <rPr>
            <sz val="8"/>
            <color indexed="81"/>
            <rFont val="Tahoma"/>
            <family val="2"/>
          </rPr>
          <t xml:space="preserve">
waran 00267 = 95800
waran 01955 = 25000</t>
        </r>
      </text>
    </comment>
    <comment ref="B4" authorId="0">
      <text>
        <r>
          <rPr>
            <b/>
            <sz val="8"/>
            <color indexed="81"/>
            <rFont val="Tahoma"/>
            <family val="2"/>
          </rPr>
          <t>Jelfery Emilianus:</t>
        </r>
        <r>
          <rPr>
            <sz val="8"/>
            <color indexed="81"/>
            <rFont val="Tahoma"/>
            <family val="2"/>
          </rPr>
          <t xml:space="preserve">
Waran00522=RM40k, waran00424=RM100k, WARAN02694=RM35K</t>
        </r>
      </text>
    </comment>
    <comment ref="C7" authorId="0">
      <text>
        <r>
          <rPr>
            <b/>
            <sz val="8"/>
            <color indexed="81"/>
            <rFont val="Tahoma"/>
            <family val="2"/>
          </rPr>
          <t>Jelfery Emilianus:</t>
        </r>
        <r>
          <rPr>
            <sz val="8"/>
            <color indexed="81"/>
            <rFont val="Tahoma"/>
            <family val="2"/>
          </rPr>
          <t xml:space="preserve">
SHAHRIL424.00, NORHAYATI=2283.10, ZALEHA=260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Jelfery Emilianus:</t>
        </r>
        <r>
          <rPr>
            <sz val="8"/>
            <color indexed="81"/>
            <rFont val="Tahoma"/>
            <family val="2"/>
          </rPr>
          <t xml:space="preserve">
32 BAKI - TERMASUK DLM 27499</t>
        </r>
      </text>
    </comment>
    <comment ref="B14" authorId="0">
      <text>
        <r>
          <rPr>
            <b/>
            <sz val="8"/>
            <color indexed="81"/>
            <rFont val="Tahoma"/>
            <family val="2"/>
          </rPr>
          <t>Jelfery Emilianus:</t>
        </r>
        <r>
          <rPr>
            <sz val="8"/>
            <color indexed="81"/>
            <rFont val="Tahoma"/>
            <family val="2"/>
          </rPr>
          <t xml:space="preserve">
waran ini dikembalikan ke JKNS
</t>
        </r>
      </text>
    </comment>
    <comment ref="C44" authorId="0">
      <text>
        <r>
          <rPr>
            <b/>
            <sz val="8"/>
            <color indexed="81"/>
            <rFont val="Tahoma"/>
            <family val="2"/>
          </rPr>
          <t>Jelfery Emilianus:</t>
        </r>
        <r>
          <rPr>
            <sz val="8"/>
            <color indexed="81"/>
            <rFont val="Tahoma"/>
            <family val="2"/>
          </rPr>
          <t xml:space="preserve">
BAKI DALAM BV552M SEHINGGA 21/5/2015
</t>
        </r>
      </text>
    </comment>
    <comment ref="A73" authorId="0">
      <text>
        <r>
          <rPr>
            <b/>
            <sz val="8"/>
            <color indexed="81"/>
            <rFont val="Tahoma"/>
            <family val="2"/>
          </rPr>
          <t>Jelfery Emilianus:</t>
        </r>
        <r>
          <rPr>
            <sz val="8"/>
            <color indexed="81"/>
            <rFont val="Tahoma"/>
            <family val="2"/>
          </rPr>
          <t xml:space="preserve">
LPO START HERE FOR 1.5M WARAN</t>
        </r>
      </text>
    </comment>
  </commentList>
</comments>
</file>

<file path=xl/comments2.xml><?xml version="1.0" encoding="utf-8"?>
<comments xmlns="http://schemas.openxmlformats.org/spreadsheetml/2006/main">
  <authors>
    <author>Jelfery Emilianus</author>
  </authors>
  <commentList>
    <comment ref="C2" authorId="0">
      <text>
        <r>
          <rPr>
            <b/>
            <sz val="8"/>
            <color indexed="81"/>
            <rFont val="Tahoma"/>
            <family val="2"/>
          </rPr>
          <t>Jelfery Emilianus:</t>
        </r>
        <r>
          <rPr>
            <sz val="8"/>
            <color indexed="81"/>
            <rFont val="Tahoma"/>
            <family val="2"/>
          </rPr>
          <t xml:space="preserve">
552 total = Perbelanjaan Kemaskini + Tanggungan Kemaskini + Liabiliti
</t>
        </r>
      </text>
    </comment>
    <comment ref="D2" authorId="0">
      <text>
        <r>
          <rPr>
            <b/>
            <sz val="8"/>
            <color indexed="81"/>
            <rFont val="Tahoma"/>
            <family val="2"/>
          </rPr>
          <t>Jelfery Emilianus:</t>
        </r>
        <r>
          <rPr>
            <sz val="8"/>
            <color indexed="81"/>
            <rFont val="Tahoma"/>
            <family val="2"/>
          </rPr>
          <t xml:space="preserve">
552 total = Perbelanjaan Kemaskini + Tanggungan Kemaskini + Liabiliti
</t>
        </r>
      </text>
    </comment>
    <comment ref="C5" authorId="0">
      <text>
        <r>
          <rPr>
            <b/>
            <sz val="8"/>
            <color indexed="81"/>
            <rFont val="Tahoma"/>
            <family val="2"/>
          </rPr>
          <t>Jelfery Emilianus:</t>
        </r>
        <r>
          <rPr>
            <sz val="8"/>
            <color indexed="81"/>
            <rFont val="Tahoma"/>
            <family val="2"/>
          </rPr>
          <t xml:space="preserve">
Rafie - 9407.00 masih tanggungan
=219360 - 9407 = 209, 953.00
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Jelfery Emilianus:</t>
        </r>
        <r>
          <rPr>
            <sz val="8"/>
            <color indexed="81"/>
            <rFont val="Tahoma"/>
            <family val="2"/>
          </rPr>
          <t xml:space="preserve">
tanggungan saja - iaitu lpo keluar dan belum selesai pembekalan</t>
        </r>
      </text>
    </comment>
    <comment ref="C14" authorId="0">
      <text>
        <r>
          <rPr>
            <b/>
            <sz val="8"/>
            <color indexed="81"/>
            <rFont val="Tahoma"/>
            <family val="2"/>
          </rPr>
          <t>Jelfery Emilianus:</t>
        </r>
        <r>
          <rPr>
            <sz val="8"/>
            <color indexed="81"/>
            <rFont val="Tahoma"/>
            <family val="2"/>
          </rPr>
          <t xml:space="preserve">
Ini harus dapat ditunjukkan dalam KEW.PS-13 utk 27403 dan 27499</t>
        </r>
      </text>
    </comment>
  </commentList>
</comments>
</file>

<file path=xl/sharedStrings.xml><?xml version="1.0" encoding="utf-8"?>
<sst xmlns="http://schemas.openxmlformats.org/spreadsheetml/2006/main" count="2660" uniqueCount="1295">
  <si>
    <t>Jumlah Harga dalam Invois (RM)</t>
  </si>
  <si>
    <t>PERBELANJAAN BERSIH (TANGGUNGAN SELESAI)</t>
  </si>
  <si>
    <t>Pembekal</t>
  </si>
  <si>
    <t>No. Rujukan</t>
  </si>
  <si>
    <t>No. D.O</t>
  </si>
  <si>
    <t>No. Invois</t>
  </si>
  <si>
    <t>Tarikh</t>
  </si>
  <si>
    <t>Jumlah (RM)</t>
  </si>
  <si>
    <t>RM</t>
  </si>
  <si>
    <t>BAKI</t>
  </si>
  <si>
    <t>JUMLAH PERUNTUKAN</t>
  </si>
  <si>
    <t>Baki</t>
  </si>
  <si>
    <t>HM-0002-TRU</t>
  </si>
  <si>
    <t>LPO No.</t>
  </si>
  <si>
    <t>PERBELANJAAN</t>
  </si>
  <si>
    <t>Jumlah LPO yg dikeluarkan</t>
  </si>
  <si>
    <t>PROG/AKT AMANAH</t>
  </si>
  <si>
    <t>OBJEK(OS)</t>
  </si>
  <si>
    <t>HM-0001-TRU</t>
  </si>
  <si>
    <t>Perbelanjaan</t>
  </si>
  <si>
    <t>Tarikh Dihantar Ke Stor Intergrasi</t>
  </si>
  <si>
    <t>27403</t>
  </si>
  <si>
    <t>032100</t>
  </si>
  <si>
    <t>SE-0001-AM</t>
  </si>
  <si>
    <t>SE-0002-AM</t>
  </si>
  <si>
    <t>SE-0003-RA</t>
  </si>
  <si>
    <t>SE-0004-RA</t>
  </si>
  <si>
    <t>SE-0005-ZEP</t>
  </si>
  <si>
    <t>SE-0006-ZEP</t>
  </si>
  <si>
    <t>SE-0007-DIM</t>
  </si>
  <si>
    <t>SE-0008-TRU</t>
  </si>
  <si>
    <t>SE-0009-TRU</t>
  </si>
  <si>
    <t>SE-0010-FA</t>
  </si>
  <si>
    <t>SE-0011-AM</t>
  </si>
  <si>
    <t>SE-0015-TRU</t>
  </si>
  <si>
    <t>SE-0014-DIM</t>
  </si>
  <si>
    <t>SE-0012-RA</t>
  </si>
  <si>
    <t>SE-0016-DIM</t>
  </si>
  <si>
    <t>SE-0017-TRU</t>
  </si>
  <si>
    <t>HM-0010-DIM</t>
  </si>
  <si>
    <t>HM-0011-PRMA</t>
  </si>
  <si>
    <t>HM-0007-RA</t>
  </si>
  <si>
    <t>HM-0008-ZEP</t>
  </si>
  <si>
    <t>SE-0019-TRU</t>
  </si>
  <si>
    <t>HM-0005-AM</t>
  </si>
  <si>
    <t>HM-0006-AM</t>
  </si>
  <si>
    <t>KL-0001-ZEP</t>
  </si>
  <si>
    <t>27499</t>
  </si>
  <si>
    <t>KL-0003-DIM</t>
  </si>
  <si>
    <t>TP005117</t>
  </si>
  <si>
    <t>23.01.15</t>
  </si>
  <si>
    <t>26.01.15</t>
  </si>
  <si>
    <t>TRU-ONE</t>
  </si>
  <si>
    <t>TP1026728</t>
  </si>
  <si>
    <t>21.10.15</t>
  </si>
  <si>
    <t>27.01.15</t>
  </si>
  <si>
    <t>Dimension</t>
  </si>
  <si>
    <t>16.01.15</t>
  </si>
  <si>
    <t>Amedic</t>
  </si>
  <si>
    <t>27.01.2015</t>
  </si>
  <si>
    <t>BI-0001-TBX</t>
  </si>
  <si>
    <t>BI-0002-RA</t>
  </si>
  <si>
    <t>BI-0003-RA</t>
  </si>
  <si>
    <t>BI-0005-ZEP</t>
  </si>
  <si>
    <t>BI-0006-DIM</t>
  </si>
  <si>
    <t>BI-0007-PR</t>
  </si>
  <si>
    <t>BI-0009-DIM</t>
  </si>
  <si>
    <t>BI-0010-BMS_2015</t>
  </si>
  <si>
    <t>HM-0004-AM</t>
  </si>
  <si>
    <t>BI-0008-ME</t>
  </si>
  <si>
    <t>KL-0004-DIM</t>
  </si>
  <si>
    <t>BI-0004-RA</t>
  </si>
  <si>
    <t>Jumlah Ke Stor Integrasi (27403)</t>
  </si>
  <si>
    <t>Jumlah Ke Stor Integrasi (27499)</t>
  </si>
  <si>
    <t>Jumlah Ke Stor Integrasi (27403 - 020600)</t>
  </si>
  <si>
    <t>BI-0011-TBX_2015</t>
  </si>
  <si>
    <t>30.01.15</t>
  </si>
  <si>
    <t>PR/DO/0012/26012015</t>
  </si>
  <si>
    <t>PR/INV/0001/26012015</t>
  </si>
  <si>
    <t>RAFIE</t>
  </si>
  <si>
    <t>22.01.15</t>
  </si>
  <si>
    <t>28.01.15</t>
  </si>
  <si>
    <t>11/15</t>
  </si>
  <si>
    <t>29.1.15</t>
  </si>
  <si>
    <t>ZEPHRY</t>
  </si>
  <si>
    <t>07/15</t>
  </si>
  <si>
    <t>29.01.15</t>
  </si>
  <si>
    <t>21.01.15</t>
  </si>
  <si>
    <t>1896</t>
  </si>
  <si>
    <t>1315</t>
  </si>
  <si>
    <t>PRISMA</t>
  </si>
  <si>
    <t>BI-0001b-AM</t>
  </si>
  <si>
    <t>SE-0018-AM</t>
  </si>
  <si>
    <t>9025/S</t>
  </si>
  <si>
    <t>03.02.15</t>
  </si>
  <si>
    <t>FA9003</t>
  </si>
  <si>
    <t>Aslam</t>
  </si>
  <si>
    <t>Feb</t>
  </si>
  <si>
    <t>Mac</t>
  </si>
  <si>
    <t>April</t>
  </si>
  <si>
    <t>May</t>
  </si>
  <si>
    <t>June</t>
  </si>
  <si>
    <t>552 - Perb. Kemaskini</t>
  </si>
  <si>
    <t>552 - Tanggungan</t>
  </si>
  <si>
    <t>552 - Liabiliti</t>
  </si>
  <si>
    <t>Dummy Vot - tanggunggan+Liabiliti</t>
  </si>
  <si>
    <t>552-Liabiliti+Tanggungan</t>
  </si>
  <si>
    <t>552-Total</t>
  </si>
  <si>
    <t>Dummy Vot-Total</t>
  </si>
  <si>
    <t>Dummy Vot Perb. Kemaskini - tak termasuk 30.01</t>
  </si>
  <si>
    <t>Jan-tak trmsk 30.1</t>
  </si>
  <si>
    <t>SE-0013-FA</t>
  </si>
  <si>
    <t>BI-0017-RA_2015</t>
  </si>
  <si>
    <t>020600</t>
  </si>
  <si>
    <t>BI-0013-RA-2015</t>
  </si>
  <si>
    <t>CY-0001-ZEP_2015</t>
  </si>
  <si>
    <t>CY-0003-DIM_2015</t>
  </si>
  <si>
    <t>PR/DO/0030/09022015</t>
  </si>
  <si>
    <t>09.02.15</t>
  </si>
  <si>
    <t>KL-0002-AM- BATAL</t>
  </si>
  <si>
    <t>BI-0015-RA_2015</t>
  </si>
  <si>
    <t>KL-0005-ZEP</t>
  </si>
  <si>
    <t>KL-0006-AM</t>
  </si>
  <si>
    <t>PR/INV/0014/09022015</t>
  </si>
  <si>
    <t>26.02.15</t>
  </si>
  <si>
    <t>T1026888</t>
  </si>
  <si>
    <t>10.02.15</t>
  </si>
  <si>
    <t>95398</t>
  </si>
  <si>
    <t>T1026890</t>
  </si>
  <si>
    <t>95399</t>
  </si>
  <si>
    <t>T1026887</t>
  </si>
  <si>
    <t>95397</t>
  </si>
  <si>
    <t>T1026901</t>
  </si>
  <si>
    <t>95402</t>
  </si>
  <si>
    <t>HM-0003-TRU</t>
  </si>
  <si>
    <t>CY-0002-TRU_2015</t>
  </si>
  <si>
    <t>4927</t>
  </si>
  <si>
    <t>1732</t>
  </si>
  <si>
    <t>4929</t>
  </si>
  <si>
    <t>PR/DO/0017/09022015</t>
  </si>
  <si>
    <t>PR/INV/0013/09022015</t>
  </si>
  <si>
    <t>PR/DO/0016/10022015</t>
  </si>
  <si>
    <t>PR/INV/0017/10022015</t>
  </si>
  <si>
    <t>SE-0020-AM</t>
  </si>
  <si>
    <t>SE-0021-AM</t>
  </si>
  <si>
    <t>SE-0022-AM</t>
  </si>
  <si>
    <t>SE-0023-RA</t>
  </si>
  <si>
    <t>SE-0024-DIM</t>
  </si>
  <si>
    <t>SE-0025-ZEP</t>
  </si>
  <si>
    <t>SE-0026-TRU</t>
  </si>
  <si>
    <t>SE-0027-ZEP</t>
  </si>
  <si>
    <t>SE-0028-TRU</t>
  </si>
  <si>
    <t>SE-0029-RA</t>
  </si>
  <si>
    <t>SE-0030-MIN</t>
  </si>
  <si>
    <t>SE-0031-FA</t>
  </si>
  <si>
    <t>Perbelanjaan Kemaskini</t>
  </si>
  <si>
    <t>Tanggungan Kemaskini</t>
  </si>
  <si>
    <t>Liabiliti</t>
  </si>
  <si>
    <t>Jumlah Peruntukan Kemaskini</t>
  </si>
  <si>
    <t>Baki Sebenar</t>
  </si>
  <si>
    <t>BV350 27403</t>
  </si>
  <si>
    <t>BV350 27499</t>
  </si>
  <si>
    <t>Stok terima</t>
  </si>
  <si>
    <t>KEW.PS-13 27403</t>
  </si>
  <si>
    <t>KEW.PS-13 27499</t>
  </si>
  <si>
    <t>6585</t>
  </si>
  <si>
    <t>18.02.15</t>
  </si>
  <si>
    <t>5221</t>
  </si>
  <si>
    <t>05.03.15</t>
  </si>
  <si>
    <t>BI-0016-RA_2015</t>
  </si>
  <si>
    <t>BI-0018-RA_2015</t>
  </si>
  <si>
    <t>BI-0019-RA_2915</t>
  </si>
  <si>
    <t>BI-0020-RA_2015</t>
  </si>
  <si>
    <t>BA-0001c-TRU</t>
  </si>
  <si>
    <t>BA-0001a-TRU</t>
  </si>
  <si>
    <t>BA-0001b-TRU</t>
  </si>
  <si>
    <t>BA-0004-AM</t>
  </si>
  <si>
    <t>BA-0003-ZEP</t>
  </si>
  <si>
    <t>BA-0002-AM</t>
  </si>
  <si>
    <t>BA-0005-TRU</t>
  </si>
  <si>
    <t>BA-0006-TRU</t>
  </si>
  <si>
    <t>BA-0007a-TRU</t>
  </si>
  <si>
    <t>BA-0007b-TRU</t>
  </si>
  <si>
    <t>BA-0008-TRU</t>
  </si>
  <si>
    <t>BA-0009-TRU</t>
  </si>
  <si>
    <t>BA-0010-TRU</t>
  </si>
  <si>
    <t>14/15</t>
  </si>
  <si>
    <t>04/15</t>
  </si>
  <si>
    <t>06.03.15</t>
  </si>
  <si>
    <t>24.02.15</t>
  </si>
  <si>
    <t>61/15</t>
  </si>
  <si>
    <t>03.03.15</t>
  </si>
  <si>
    <t>10.03.15</t>
  </si>
  <si>
    <t>SE-0032-RA</t>
  </si>
  <si>
    <t>SE-0033-TRU</t>
  </si>
  <si>
    <t>Jumlah LPO yg belum dikeluarkan</t>
  </si>
  <si>
    <t>Invoice dikeluarkan</t>
  </si>
  <si>
    <t>August</t>
  </si>
  <si>
    <t>July</t>
  </si>
  <si>
    <t>September</t>
  </si>
  <si>
    <t>October</t>
  </si>
  <si>
    <t>November</t>
  </si>
  <si>
    <t>December</t>
  </si>
  <si>
    <t>Total</t>
  </si>
  <si>
    <t>Stok diterima sehingga Feb</t>
  </si>
  <si>
    <t>= atau kurang daripada baucar + tanggungan feb</t>
  </si>
  <si>
    <t>BI-0022-RA_2015</t>
  </si>
  <si>
    <t>BI-0023-RA_2015</t>
  </si>
  <si>
    <t>BI-0024-RA_2015</t>
  </si>
  <si>
    <t>BI-0014-BMS_2015</t>
  </si>
  <si>
    <t>SE-0034-V5</t>
  </si>
  <si>
    <t>BI-0021-RA_2015</t>
  </si>
  <si>
    <t>BI-0025-ZEP_2015</t>
  </si>
  <si>
    <t>BI-0026-TBX_2015</t>
  </si>
  <si>
    <t>BI-0027-PR_2015</t>
  </si>
  <si>
    <t>BI-0028-DIM_2015</t>
  </si>
  <si>
    <t>BI-0029-RA_2015</t>
  </si>
  <si>
    <t>BI-0030-RA_2015</t>
  </si>
  <si>
    <t>BI-0031-TBX_2015</t>
  </si>
  <si>
    <t>KL-0007-ZEP</t>
  </si>
  <si>
    <t>5321</t>
  </si>
  <si>
    <t>13.03.15</t>
  </si>
  <si>
    <t>1872</t>
  </si>
  <si>
    <t>24.03.15</t>
  </si>
  <si>
    <t>71/15</t>
  </si>
  <si>
    <t>16.03.15</t>
  </si>
  <si>
    <t>72/15</t>
  </si>
  <si>
    <t>BA-0011-AM</t>
  </si>
  <si>
    <t>BA-0012-TRU</t>
  </si>
  <si>
    <t>BA-0013-AM</t>
  </si>
  <si>
    <t>BA-0014-TRU</t>
  </si>
  <si>
    <t>25.02.15</t>
  </si>
  <si>
    <t>70/15</t>
  </si>
  <si>
    <t>25.03.15</t>
  </si>
  <si>
    <t>76/15</t>
  </si>
  <si>
    <t>77/15</t>
  </si>
  <si>
    <t>5152</t>
  </si>
  <si>
    <t>1752</t>
  </si>
  <si>
    <t>pbd237202</t>
  </si>
  <si>
    <t>16.02.15</t>
  </si>
  <si>
    <t>p15/01791</t>
  </si>
  <si>
    <t>PRIMABUMI</t>
  </si>
  <si>
    <t>PR/DO/0033/12022015</t>
  </si>
  <si>
    <t>12.02.15</t>
  </si>
  <si>
    <t>PR/INV/0018/12022015</t>
  </si>
  <si>
    <t>PR/DO/0031/09022015</t>
  </si>
  <si>
    <t>PR/INV/0015/09022015</t>
  </si>
  <si>
    <t>PR/DO/0055/04032015</t>
  </si>
  <si>
    <t>PR/INV/0039/04032015</t>
  </si>
  <si>
    <t>6584</t>
  </si>
  <si>
    <t>5220</t>
  </si>
  <si>
    <t>BA-0015-TRU</t>
  </si>
  <si>
    <t>BI-0032-RA_2015</t>
  </si>
  <si>
    <t>4506</t>
  </si>
  <si>
    <t>4206</t>
  </si>
  <si>
    <t>TRIBEX</t>
  </si>
  <si>
    <t>4524</t>
  </si>
  <si>
    <t>4224</t>
  </si>
  <si>
    <t>24/15</t>
  </si>
  <si>
    <t>13.02.15</t>
  </si>
  <si>
    <t>5151</t>
  </si>
  <si>
    <t>1746</t>
  </si>
  <si>
    <t>MK15-2037</t>
  </si>
  <si>
    <t>2437</t>
  </si>
  <si>
    <t>MEDIKRAF</t>
  </si>
  <si>
    <t>PR/DO/0062/12032015</t>
  </si>
  <si>
    <t>PR/INV/0043/12032015</t>
  </si>
  <si>
    <t>27.03.15</t>
  </si>
  <si>
    <t>9.3.15</t>
  </si>
  <si>
    <t>PR/DO/0068/16032015</t>
  </si>
  <si>
    <t>PR/INV/0048/16032015</t>
  </si>
  <si>
    <t>PR/DO/0070/17032015</t>
  </si>
  <si>
    <t>18.03.15</t>
  </si>
  <si>
    <t>PR/INV/0050/14032015</t>
  </si>
  <si>
    <t>09.03.15</t>
  </si>
  <si>
    <t>PR/DO/0067/16032015</t>
  </si>
  <si>
    <t>PR/INV/0047/16032015</t>
  </si>
  <si>
    <t>PR/DO/0066/16032015</t>
  </si>
  <si>
    <t>PR/INV/0046/16032015</t>
  </si>
  <si>
    <t>PR/DI/0065/16032015</t>
  </si>
  <si>
    <t>PR/INV/0045/16032015</t>
  </si>
  <si>
    <t>PR/DO/0080/25032015</t>
  </si>
  <si>
    <t>PR/INV/0055/23032015</t>
  </si>
  <si>
    <t>5153</t>
  </si>
  <si>
    <t>1747</t>
  </si>
  <si>
    <t>9131/S</t>
  </si>
  <si>
    <t>26.03.15</t>
  </si>
  <si>
    <t>FA9050</t>
  </si>
  <si>
    <t>5315</t>
  </si>
  <si>
    <t>30.03.15</t>
  </si>
  <si>
    <t>6679</t>
  </si>
  <si>
    <t>28.03.15</t>
  </si>
  <si>
    <t>6694</t>
  </si>
  <si>
    <t>28.3.15</t>
  </si>
  <si>
    <t>5330</t>
  </si>
  <si>
    <t>6693</t>
  </si>
  <si>
    <t>5329</t>
  </si>
  <si>
    <t>6690</t>
  </si>
  <si>
    <t>5326</t>
  </si>
  <si>
    <t>Stok diterima sehingga Mac</t>
  </si>
  <si>
    <t>formula - N24+25</t>
  </si>
  <si>
    <t>formula - N20 + N21 + C6</t>
  </si>
  <si>
    <t>= atau kurang daripada baucar + tanggungan mac</t>
  </si>
  <si>
    <t>BA-0016-ZEP</t>
  </si>
  <si>
    <t>BA-0019-ZEP</t>
  </si>
  <si>
    <t>BA-0018-TRU</t>
  </si>
  <si>
    <t>BA-0017-AM</t>
  </si>
  <si>
    <t>HM-0015-AM</t>
  </si>
  <si>
    <t>HM-0016-AM</t>
  </si>
  <si>
    <t>HM-0017-TRU</t>
  </si>
  <si>
    <t>HM-0018-TRU</t>
  </si>
  <si>
    <t>HM-0020-TRU</t>
  </si>
  <si>
    <t>6714</t>
  </si>
  <si>
    <t>5349</t>
  </si>
  <si>
    <t>01.04.15</t>
  </si>
  <si>
    <t>T1027563</t>
  </si>
  <si>
    <t>31.03.15</t>
  </si>
  <si>
    <t>95788</t>
  </si>
  <si>
    <t>T1027564</t>
  </si>
  <si>
    <t>95790</t>
  </si>
  <si>
    <t>02.04.15</t>
  </si>
  <si>
    <t>2302/15</t>
  </si>
  <si>
    <t>05.04.15</t>
  </si>
  <si>
    <t>12.03.15</t>
  </si>
  <si>
    <t>PR/DO/0077/23032015</t>
  </si>
  <si>
    <t>PR/INV/0059/30032015</t>
  </si>
  <si>
    <t>PR/DO/0075/23032015</t>
  </si>
  <si>
    <t>PR/INV0065/30032015</t>
  </si>
  <si>
    <t>PR/DO/0083/30032015</t>
  </si>
  <si>
    <t>PR/INV/0057/30032015</t>
  </si>
  <si>
    <t>23.03.15</t>
  </si>
  <si>
    <t>PR/DO/0093/30032015</t>
  </si>
  <si>
    <t>PR/INV/0066/30032015</t>
  </si>
  <si>
    <t>HM-0009-ZEP</t>
  </si>
  <si>
    <t>HM-0012-RA</t>
  </si>
  <si>
    <t>HM-0013-RA</t>
  </si>
  <si>
    <t>HM-0014-AM</t>
  </si>
  <si>
    <t>HM-0021-DIM</t>
  </si>
  <si>
    <t>HM-0022a-ZEP</t>
  </si>
  <si>
    <t>HM-0022b-ZEP</t>
  </si>
  <si>
    <t>3308/15</t>
  </si>
  <si>
    <t>06.04.15</t>
  </si>
  <si>
    <t>V5</t>
  </si>
  <si>
    <t>BC/DO2015-79</t>
  </si>
  <si>
    <t>BC/INV/2015-40</t>
  </si>
  <si>
    <t>MINSINGIHO</t>
  </si>
  <si>
    <t>27.02.15</t>
  </si>
  <si>
    <t>TP005231</t>
  </si>
  <si>
    <t>95741</t>
  </si>
  <si>
    <t>07.04.15</t>
  </si>
  <si>
    <t>6635</t>
  </si>
  <si>
    <t>5271</t>
  </si>
  <si>
    <t>Waran 00522(27403) - PROG 020600(27/1)(40K)</t>
  </si>
  <si>
    <t>SE-0035-RA</t>
  </si>
  <si>
    <t>SE-0036-AM</t>
  </si>
  <si>
    <t>SE-0037-AM</t>
  </si>
  <si>
    <t>SE-0038-AM</t>
  </si>
  <si>
    <t>SE-0039-DIM</t>
  </si>
  <si>
    <t>SE-0040-DIM</t>
  </si>
  <si>
    <t>SE-0041-TRU</t>
  </si>
  <si>
    <t>SE-0042-TRU</t>
  </si>
  <si>
    <t>HM-0023-RA</t>
  </si>
  <si>
    <t>KL-0008-RA</t>
  </si>
  <si>
    <t>KL-0009-ZEP</t>
  </si>
  <si>
    <t>PR/DO/0076/23032015</t>
  </si>
  <si>
    <t>PR/INV/0073/07042015</t>
  </si>
  <si>
    <t>13.04.15</t>
  </si>
  <si>
    <t>120/15</t>
  </si>
  <si>
    <t>09.04.15</t>
  </si>
  <si>
    <t>119/15</t>
  </si>
  <si>
    <t>BI-0035-RA_2015</t>
  </si>
  <si>
    <t>BI-0037-AM_2015</t>
  </si>
  <si>
    <t>116/15</t>
  </si>
  <si>
    <t>14.04.15</t>
  </si>
  <si>
    <t>115/15</t>
  </si>
  <si>
    <t>15.04.15</t>
  </si>
  <si>
    <t>SE-0043-BMS</t>
  </si>
  <si>
    <t>BA-0020-AM</t>
  </si>
  <si>
    <t>PBD241984</t>
  </si>
  <si>
    <t>TP15/00003</t>
  </si>
  <si>
    <t>16.04.15</t>
  </si>
  <si>
    <t>PR/DO/0101/13042015</t>
  </si>
  <si>
    <t>PR/INV/0078/13042015</t>
  </si>
  <si>
    <t>PR/DO/0103/14042015</t>
  </si>
  <si>
    <t>PR/INV/0079/14042015</t>
  </si>
  <si>
    <t>125/15</t>
  </si>
  <si>
    <t>124/15</t>
  </si>
  <si>
    <t>10048220</t>
  </si>
  <si>
    <t>17.04.15</t>
  </si>
  <si>
    <t>BMS</t>
  </si>
  <si>
    <t>BI-0036-RA_2015</t>
  </si>
  <si>
    <t>BI-0034-RA_2015</t>
  </si>
  <si>
    <t>BI-0039-ME_2015</t>
  </si>
  <si>
    <t>4557</t>
  </si>
  <si>
    <t>4257</t>
  </si>
  <si>
    <t>20.04.15</t>
  </si>
  <si>
    <t>BI-0040-DIM_2015</t>
  </si>
  <si>
    <t>BA-0021-TRU</t>
  </si>
  <si>
    <t>BA-0022-TRU</t>
  </si>
  <si>
    <t>127/15</t>
  </si>
  <si>
    <t>126/15</t>
  </si>
  <si>
    <t>10047531</t>
  </si>
  <si>
    <t>03.04.15</t>
  </si>
  <si>
    <t>21.04.15</t>
  </si>
  <si>
    <t>T1027820</t>
  </si>
  <si>
    <t>95915</t>
  </si>
  <si>
    <t>BI-0038-RA_2015</t>
  </si>
  <si>
    <t>5398,5431,5502</t>
  </si>
  <si>
    <t>15.04.015</t>
  </si>
  <si>
    <t>1914</t>
  </si>
  <si>
    <t>5513</t>
  </si>
  <si>
    <t>1923</t>
  </si>
  <si>
    <t>22.04.15</t>
  </si>
  <si>
    <t>PR/DO/0102/15042015</t>
  </si>
  <si>
    <t>PR/INV/0080/15042015</t>
  </si>
  <si>
    <t>Tarikh akhir pembekalan</t>
  </si>
  <si>
    <t>1838</t>
  </si>
  <si>
    <t>5236</t>
  </si>
  <si>
    <t>02.03.15</t>
  </si>
  <si>
    <t>139/15</t>
  </si>
  <si>
    <t>132/15</t>
  </si>
  <si>
    <t>23.04.15</t>
  </si>
  <si>
    <t>4579</t>
  </si>
  <si>
    <t>4279</t>
  </si>
  <si>
    <t>143/15</t>
  </si>
  <si>
    <t>136/15</t>
  </si>
  <si>
    <t>lpo dibatalkan</t>
  </si>
  <si>
    <t>nota minta</t>
  </si>
  <si>
    <t>bi-0031-tbx</t>
  </si>
  <si>
    <t>alasan</t>
  </si>
  <si>
    <t>nila item 962-183 gas calibration 1 rm570.00 sepatutnya rm1600.00</t>
  </si>
  <si>
    <t>cybow 3 yang diminta adalah 24 bukan 200, kesilapan typing error dalam borang permintaan</t>
  </si>
  <si>
    <t>TIADA CBP NO. PENGECUALIAN CUKAI</t>
  </si>
  <si>
    <t>L0251140501151215</t>
  </si>
  <si>
    <t>L0251140501151280</t>
  </si>
  <si>
    <t>L0251140501151281</t>
  </si>
  <si>
    <t>L0251140501151270</t>
  </si>
  <si>
    <t>Tanggungan (LPO dikeluar dan belum selesai dibekalkan)</t>
  </si>
  <si>
    <t>BA-0023-ZEP</t>
  </si>
  <si>
    <t>L0251140501151322</t>
  </si>
  <si>
    <t>BI-0037-AM</t>
  </si>
  <si>
    <t>Waran 00267 (27403)-PROG 032199 (RM1,430,000)</t>
  </si>
  <si>
    <t>Waran 00267 (27499)-PROG 032199 (RM95,800)</t>
  </si>
  <si>
    <t>Waran 01268 (27403) - 032199 (30/4/15)(50K) jumlah digabung dlm 032199</t>
  </si>
  <si>
    <t>PR/DO/0110/23042015</t>
  </si>
  <si>
    <t>PR/INV/0084/23042015</t>
  </si>
  <si>
    <t>PR/DO/0126/23042015</t>
  </si>
  <si>
    <t>PR/INV/0083/23042015</t>
  </si>
  <si>
    <t>PR/DO/0124/05052015</t>
  </si>
  <si>
    <t>PR/INV/0096/05052015</t>
  </si>
  <si>
    <t>TML-0503-LAZ</t>
  </si>
  <si>
    <t>TML-0503a-LAZ</t>
  </si>
  <si>
    <t>TML-0503b-LAZ</t>
  </si>
  <si>
    <t>PR/DO/0127/28042015</t>
  </si>
  <si>
    <t>PR/INV/0086/28042015</t>
  </si>
  <si>
    <t>6820</t>
  </si>
  <si>
    <t>5453</t>
  </si>
  <si>
    <t>6725</t>
  </si>
  <si>
    <t>5360</t>
  </si>
  <si>
    <t>T1027995</t>
  </si>
  <si>
    <t>96020</t>
  </si>
  <si>
    <t>T1027944</t>
  </si>
  <si>
    <t>96019</t>
  </si>
  <si>
    <t>5601</t>
  </si>
  <si>
    <t>1955</t>
  </si>
  <si>
    <t>5547</t>
  </si>
  <si>
    <t>1950</t>
  </si>
  <si>
    <t>T1028009</t>
  </si>
  <si>
    <t>96026</t>
  </si>
  <si>
    <t>TP005321</t>
  </si>
  <si>
    <t>96018</t>
  </si>
  <si>
    <t>9184/S</t>
  </si>
  <si>
    <t>211/LKS</t>
  </si>
  <si>
    <t>6830</t>
  </si>
  <si>
    <t>5461</t>
  </si>
  <si>
    <t>153/15</t>
  </si>
  <si>
    <t>tp005338</t>
  </si>
  <si>
    <t>96076</t>
  </si>
  <si>
    <t>MK15-2302</t>
  </si>
  <si>
    <t>2683</t>
  </si>
  <si>
    <t>PR/DO/0105/12052015</t>
  </si>
  <si>
    <t>PR/INV/0100/12052015</t>
  </si>
  <si>
    <t>Waran 00303 &amp; 00304(21000) - 032199</t>
  </si>
  <si>
    <t>Waran 00303 &amp; 00304(27000) - 032199</t>
  </si>
  <si>
    <t>Waran 00303 &amp; 00304(29000) - 032199(telah minta pindah ke 21000)</t>
  </si>
  <si>
    <t>HM-0019-TRU</t>
  </si>
  <si>
    <t>TP005339</t>
  </si>
  <si>
    <t>96075</t>
  </si>
  <si>
    <t>T1028122</t>
  </si>
  <si>
    <t>96082</t>
  </si>
  <si>
    <t>T1028123</t>
  </si>
  <si>
    <t>96081</t>
  </si>
  <si>
    <t>PR/DO/0128/19052015</t>
  </si>
  <si>
    <t>PR/INV/0108/19052015</t>
  </si>
  <si>
    <t>PR/DO/0130/19052015</t>
  </si>
  <si>
    <t>PR/INV/0110/19052015</t>
  </si>
  <si>
    <t>205/15</t>
  </si>
  <si>
    <t>196/15</t>
  </si>
  <si>
    <t>Prestasi Stor</t>
  </si>
  <si>
    <t>SE-0044-AM</t>
  </si>
  <si>
    <t>SE-0045-RA</t>
  </si>
  <si>
    <t>SE-0047-AM</t>
  </si>
  <si>
    <t>SE-0049-DIM</t>
  </si>
  <si>
    <t>SE-0050-DIM</t>
  </si>
  <si>
    <t>SE-0051-RA</t>
  </si>
  <si>
    <t>206/15</t>
  </si>
  <si>
    <t>197/15</t>
  </si>
  <si>
    <t>SE-0046-FA</t>
  </si>
  <si>
    <t>SE-0048-TRU</t>
  </si>
  <si>
    <t>SE-0052-FA</t>
  </si>
  <si>
    <t>BI-0041-RA_2015</t>
  </si>
  <si>
    <t>HM-0024-AM</t>
  </si>
  <si>
    <t>BAKI 27000 AKTIVITI 032100</t>
  </si>
  <si>
    <t>HM-0025-RA</t>
  </si>
  <si>
    <t>HM-0026-ZEP</t>
  </si>
  <si>
    <t>HM-0027-TRU</t>
  </si>
  <si>
    <t>PR/DO/0143/22052015</t>
  </si>
  <si>
    <t>PR/INV/0114/22052015</t>
  </si>
  <si>
    <t>5623</t>
  </si>
  <si>
    <t>1979</t>
  </si>
  <si>
    <t>6878</t>
  </si>
  <si>
    <t>5508</t>
  </si>
  <si>
    <t>10048949</t>
  </si>
  <si>
    <t>T1028238,T1027622,T1027413</t>
  </si>
  <si>
    <t>TP005246</t>
  </si>
  <si>
    <t>95838</t>
  </si>
  <si>
    <t>Nota Pelarasan Kredit</t>
  </si>
  <si>
    <t>inv:96153, CS0251140501150005</t>
  </si>
  <si>
    <t>PR/DO/0127/19052015</t>
  </si>
  <si>
    <t>PR/INV/010952015</t>
  </si>
  <si>
    <t>Reagen(27403)</t>
  </si>
  <si>
    <t>Baki Setakat 6.4.15</t>
  </si>
  <si>
    <t>Konsumabel(27499)</t>
  </si>
  <si>
    <t>Anggaran keperluan sehingga Disember 2015</t>
  </si>
  <si>
    <t>Peruntukan tambahan yang diperlukan(RM)</t>
  </si>
  <si>
    <t>Baki Setakat 29.5.15</t>
  </si>
  <si>
    <t>Permohonan diatas berdasarkan keperluan 8 bulan oleh</t>
  </si>
  <si>
    <t>anggaran 1 bulan</t>
  </si>
  <si>
    <t>reagen</t>
  </si>
  <si>
    <t>konsumable</t>
  </si>
  <si>
    <t>Oleh itu untuk permohonan dibawah anggaran sebulan x 7</t>
  </si>
  <si>
    <t>JUMLAH</t>
  </si>
  <si>
    <t>No. Rujukan Surat : PPTWU/199/Path/819 bertarikh 13 April 2015</t>
  </si>
  <si>
    <t>No. Rujukan Surat : PPTWU/199/Path/853 bertarikh 26 MEI 2015</t>
  </si>
  <si>
    <t>Cara pengiraan:-</t>
  </si>
  <si>
    <t>6889</t>
  </si>
  <si>
    <t>5518</t>
  </si>
  <si>
    <t>Aktiviti 110300 (27403)</t>
  </si>
  <si>
    <t>Aktiviti 110300 (27499)</t>
  </si>
  <si>
    <t>BI-0042-RA-2015</t>
  </si>
  <si>
    <t>BI-0043-RA-2015</t>
  </si>
  <si>
    <t>BI-0044-RA-2015</t>
  </si>
  <si>
    <t>110300</t>
  </si>
  <si>
    <t>6890</t>
  </si>
  <si>
    <t>5519</t>
  </si>
  <si>
    <t>6888</t>
  </si>
  <si>
    <t>5517</t>
  </si>
  <si>
    <t>KL-0010-ZEP</t>
  </si>
  <si>
    <t>KL-0011-ZEP</t>
  </si>
  <si>
    <t>KL-0012-RA</t>
  </si>
  <si>
    <t>KL-0013-RA</t>
  </si>
  <si>
    <t>SE-0053-DIM</t>
  </si>
  <si>
    <t>SE-0054-DIM</t>
  </si>
  <si>
    <t>SE-0055-TRU</t>
  </si>
  <si>
    <t>SE-0056-AM</t>
  </si>
  <si>
    <t>BI-0046-RA-2015</t>
  </si>
  <si>
    <t>BI-0047-TRU-2015</t>
  </si>
  <si>
    <t>BI-0048-TRU-2015</t>
  </si>
  <si>
    <t>229/15</t>
  </si>
  <si>
    <t>219/15</t>
  </si>
  <si>
    <t>HM-0028-KM</t>
  </si>
  <si>
    <t>BI-0033-BMS_2015-BATAL</t>
  </si>
  <si>
    <t>5776</t>
  </si>
  <si>
    <t>2037</t>
  </si>
  <si>
    <t>241/15</t>
  </si>
  <si>
    <t>231/15</t>
  </si>
  <si>
    <t>T1028523</t>
  </si>
  <si>
    <t>96347</t>
  </si>
  <si>
    <t>BI-0045-TBX-2015</t>
  </si>
  <si>
    <t>KL-0014-RA</t>
  </si>
  <si>
    <t>PR/DO/0170-18062015</t>
  </si>
  <si>
    <t>PR/INV/0136/18062015</t>
  </si>
  <si>
    <t>PR/DO/0169/18062015</t>
  </si>
  <si>
    <t>PR/INV/0135/18062015</t>
  </si>
  <si>
    <t>6910</t>
  </si>
  <si>
    <t>5540</t>
  </si>
  <si>
    <t>9241/S</t>
  </si>
  <si>
    <t>241/LKS</t>
  </si>
  <si>
    <t>9240/S</t>
  </si>
  <si>
    <t>240/LKS</t>
  </si>
  <si>
    <t>6941</t>
  </si>
  <si>
    <t>5572</t>
  </si>
  <si>
    <t>6940</t>
  </si>
  <si>
    <t>5571</t>
  </si>
  <si>
    <t>TP005323</t>
  </si>
  <si>
    <t>96028</t>
  </si>
  <si>
    <t>BI-0049-BMS_2015</t>
  </si>
  <si>
    <t>SE-0058-RA</t>
  </si>
  <si>
    <t>SE-0060-TRU</t>
  </si>
  <si>
    <t>SE-0061-FA</t>
  </si>
  <si>
    <t>SE-0062-RA</t>
  </si>
  <si>
    <t>SE-0057-AM</t>
  </si>
  <si>
    <t>SE-0059-FA</t>
  </si>
  <si>
    <t>TP005486</t>
  </si>
  <si>
    <t>96438</t>
  </si>
  <si>
    <t>TP005487</t>
  </si>
  <si>
    <t>96437</t>
  </si>
  <si>
    <t>4647</t>
  </si>
  <si>
    <t>4347</t>
  </si>
  <si>
    <t>6844</t>
  </si>
  <si>
    <t>5475</t>
  </si>
  <si>
    <t>6895</t>
  </si>
  <si>
    <t>5524</t>
  </si>
  <si>
    <t>6893</t>
  </si>
  <si>
    <t>5522</t>
  </si>
  <si>
    <t>T1028763</t>
  </si>
  <si>
    <t>96481</t>
  </si>
  <si>
    <t>6959</t>
  </si>
  <si>
    <t>5592</t>
  </si>
  <si>
    <t>5795</t>
  </si>
  <si>
    <t>2056</t>
  </si>
  <si>
    <t>BI-0050_RA_2015</t>
  </si>
  <si>
    <t>BI-0051-DIM_2015</t>
  </si>
  <si>
    <t>BA-0024-DIM</t>
  </si>
  <si>
    <t>T1028762</t>
  </si>
  <si>
    <t>96480</t>
  </si>
  <si>
    <t>009159</t>
  </si>
  <si>
    <t>003875</t>
  </si>
  <si>
    <t>KM</t>
  </si>
  <si>
    <t>T1028764</t>
  </si>
  <si>
    <t>96482</t>
  </si>
  <si>
    <t>Waran 01494 (27403) - PROG 030100 (150K)</t>
  </si>
  <si>
    <t>m16086,m16113</t>
  </si>
  <si>
    <t>2046671</t>
  </si>
  <si>
    <t>Lazcorp</t>
  </si>
  <si>
    <t>PR/DO/0174/30062015</t>
  </si>
  <si>
    <t>PR/INV/0147/30062015</t>
  </si>
  <si>
    <t>6972</t>
  </si>
  <si>
    <t>5605</t>
  </si>
  <si>
    <t>10049527</t>
  </si>
  <si>
    <t>M16097</t>
  </si>
  <si>
    <t>2046660</t>
  </si>
  <si>
    <t>M16096</t>
  </si>
  <si>
    <t>2046661</t>
  </si>
  <si>
    <t>HM-0029-KM</t>
  </si>
  <si>
    <t>HM-0030-TRU</t>
  </si>
  <si>
    <t xml:space="preserve"> </t>
  </si>
  <si>
    <t>T1028839</t>
  </si>
  <si>
    <t>96507</t>
  </si>
  <si>
    <t>T1028324,T1028112,T1028774</t>
  </si>
  <si>
    <t>96511</t>
  </si>
  <si>
    <t>TP005471</t>
  </si>
  <si>
    <t>96403</t>
  </si>
  <si>
    <t>T1028618,T1028838</t>
  </si>
  <si>
    <t>96508</t>
  </si>
  <si>
    <t>BI-0053-RA_2015</t>
  </si>
  <si>
    <t>BA-27403</t>
  </si>
  <si>
    <t>BA-27499</t>
  </si>
  <si>
    <t>BI-27403</t>
  </si>
  <si>
    <t>BI-27499</t>
  </si>
  <si>
    <t>CY-27403</t>
  </si>
  <si>
    <t>CY-27499</t>
  </si>
  <si>
    <t>HM-27403</t>
  </si>
  <si>
    <t>HM-27499</t>
  </si>
  <si>
    <t>SE-27403</t>
  </si>
  <si>
    <t>SE-27499</t>
  </si>
  <si>
    <t>% Perbelanjaan</t>
  </si>
  <si>
    <t>KL-27403</t>
  </si>
  <si>
    <t>KL-27499</t>
  </si>
  <si>
    <t>TML-27403</t>
  </si>
  <si>
    <t>TML-27499</t>
  </si>
  <si>
    <t>150K</t>
  </si>
  <si>
    <t>PR/DO/0150/18062015</t>
  </si>
  <si>
    <t>PR/INV/0134/18062015</t>
  </si>
  <si>
    <t>277/15</t>
  </si>
  <si>
    <t>262/15</t>
  </si>
  <si>
    <t>SE-0063-RA</t>
  </si>
  <si>
    <t>030100</t>
  </si>
  <si>
    <t>SE-0064-FA</t>
  </si>
  <si>
    <t>SE-0065-AM</t>
  </si>
  <si>
    <t>SE-0066-FA</t>
  </si>
  <si>
    <t>SE-0067-TRU</t>
  </si>
  <si>
    <t>SE-0068-RA</t>
  </si>
  <si>
    <t>T1028949</t>
  </si>
  <si>
    <t>96573</t>
  </si>
  <si>
    <t>SE-0069-TRU</t>
  </si>
  <si>
    <t>27000</t>
  </si>
  <si>
    <t>280/15</t>
  </si>
  <si>
    <t>264/15</t>
  </si>
  <si>
    <t>BI-0055-RA_2015</t>
  </si>
  <si>
    <t>BI-0056-RA_2015</t>
  </si>
  <si>
    <t>T1029027</t>
  </si>
  <si>
    <t>96612</t>
  </si>
  <si>
    <t>PR/DO/0193/09072015</t>
  </si>
  <si>
    <t>PR/INV/0164/09072015</t>
  </si>
  <si>
    <t>PR/DO/0192/09072015</t>
  </si>
  <si>
    <t>PR/INV/0163/09072015</t>
  </si>
  <si>
    <t>PR/DO/0210/09072015</t>
  </si>
  <si>
    <t>PR/INV/0162/09072015</t>
  </si>
  <si>
    <t>PR/DO/0209/09072015</t>
  </si>
  <si>
    <t>PR/INV/0161/09072015</t>
  </si>
  <si>
    <t>9280/S</t>
  </si>
  <si>
    <t>266/LKS</t>
  </si>
  <si>
    <t>9279/S</t>
  </si>
  <si>
    <t>265/S</t>
  </si>
  <si>
    <t>7025</t>
  </si>
  <si>
    <t>5658</t>
  </si>
  <si>
    <t>PR/DO/0175/13072015</t>
  </si>
  <si>
    <t>PR/INV/0175/14072015</t>
  </si>
  <si>
    <t>5977</t>
  </si>
  <si>
    <t>2088</t>
  </si>
  <si>
    <t>LPO dikeluarkan</t>
  </si>
  <si>
    <t>Waran 01755(20000) - PROG 110300(PROG TB)</t>
  </si>
  <si>
    <t>PR/DO/0227/14072015</t>
  </si>
  <si>
    <t>PR/INV/0179/15072015</t>
  </si>
  <si>
    <t>BI-0054-RA_2015</t>
  </si>
  <si>
    <t>5990</t>
  </si>
  <si>
    <t>2102</t>
  </si>
  <si>
    <t>T1027998</t>
  </si>
  <si>
    <t>96675</t>
  </si>
  <si>
    <t>BI-0052-ME_2015</t>
  </si>
  <si>
    <t>6854</t>
  </si>
  <si>
    <t>5485</t>
  </si>
  <si>
    <t>HM-0031-AM</t>
  </si>
  <si>
    <t>Waran 01955(27403) - PROG 032100(1.5JUTA)</t>
  </si>
  <si>
    <t>Waran 01955(27499) - prog 032100(25K)</t>
  </si>
  <si>
    <t>T1029222</t>
  </si>
  <si>
    <t>96697</t>
  </si>
  <si>
    <t>DO/0232/28072015</t>
  </si>
  <si>
    <t>PR/0184-GOV</t>
  </si>
  <si>
    <t>HM-0032-KM</t>
  </si>
  <si>
    <t>DO/0224/230372015</t>
  </si>
  <si>
    <t>PR/01845-GOV</t>
  </si>
  <si>
    <t>6000</t>
  </si>
  <si>
    <t>2112</t>
  </si>
  <si>
    <t>T1029233</t>
  </si>
  <si>
    <t>96698</t>
  </si>
  <si>
    <t>BA-0026-SUA</t>
  </si>
  <si>
    <t>BA-0027-SUA</t>
  </si>
  <si>
    <t>BI-0060-TBX_2015</t>
  </si>
  <si>
    <t>BA-0025-TRU</t>
  </si>
  <si>
    <t>BA-0030-TRU</t>
  </si>
  <si>
    <t>BA-0031-TRU</t>
  </si>
  <si>
    <t>BA</t>
  </si>
  <si>
    <t>BI</t>
  </si>
  <si>
    <t>CY</t>
  </si>
  <si>
    <t>HM</t>
  </si>
  <si>
    <t>SE</t>
  </si>
  <si>
    <t>KL</t>
  </si>
  <si>
    <t>TML</t>
  </si>
  <si>
    <t>Peratus Agihan</t>
  </si>
  <si>
    <t>DO/0234/28072015</t>
  </si>
  <si>
    <t>PR/0195-GOV</t>
  </si>
  <si>
    <t>DO/0233/22072015</t>
  </si>
  <si>
    <t>PR/0193-GOV</t>
  </si>
  <si>
    <t>DO/0183/23072015</t>
  </si>
  <si>
    <t>PR/0194-GOV</t>
  </si>
  <si>
    <t>BA-0028-AM</t>
  </si>
  <si>
    <t>BA-0029-AM</t>
  </si>
  <si>
    <t>BI-0057-RA_2015</t>
  </si>
  <si>
    <t>BI-0059-RA_2015</t>
  </si>
  <si>
    <t>BI-0058-AM_2015</t>
  </si>
  <si>
    <t>BI-0067-RA_2015</t>
  </si>
  <si>
    <t>BI-0068-RA_2015</t>
  </si>
  <si>
    <t>BI-0069-RA_2015</t>
  </si>
  <si>
    <t>BI-0070-RA_2015</t>
  </si>
  <si>
    <t>BI-0071-RA_2015</t>
  </si>
  <si>
    <t>Item tidak dapat dibekalkan pada masa yang telah ditetapkan.</t>
  </si>
  <si>
    <t>L0251140501151219</t>
  </si>
  <si>
    <t>L0251140501151088</t>
  </si>
  <si>
    <t>L0251140501151214</t>
  </si>
  <si>
    <t>BA-0032-DM</t>
  </si>
  <si>
    <t>BI-0066-AM_2015</t>
  </si>
  <si>
    <t>SE-0070-RA</t>
  </si>
  <si>
    <t>SE-0071-FA</t>
  </si>
  <si>
    <t>SE-0072-RA</t>
  </si>
  <si>
    <t>SE-0073-RA</t>
  </si>
  <si>
    <t>SE-0074-DIM</t>
  </si>
  <si>
    <t>SE-0075-DIM</t>
  </si>
  <si>
    <t>SE-0076-AM</t>
  </si>
  <si>
    <t>SE-0077-AM</t>
  </si>
  <si>
    <t>SE-0078-TRU</t>
  </si>
  <si>
    <t>SE-0079-TRU</t>
  </si>
  <si>
    <t>SE-0080-TRU</t>
  </si>
  <si>
    <t>SE-0081-FA</t>
  </si>
  <si>
    <t>BI-0072-PR</t>
  </si>
  <si>
    <t>KL-0015-ZEP</t>
  </si>
  <si>
    <t>KL-0016-RA</t>
  </si>
  <si>
    <t>BI-0062-RA_2015</t>
  </si>
  <si>
    <t>BI-0061-RA_2015</t>
  </si>
  <si>
    <t>BI-0063-RA_2015</t>
  </si>
  <si>
    <t>BI-0064-RA_2015</t>
  </si>
  <si>
    <t>BI-0065-RA_2015</t>
  </si>
  <si>
    <t>BI-0073-RA_2015</t>
  </si>
  <si>
    <t>BI-0074-RA_2015</t>
  </si>
  <si>
    <t>CY-0004-DIM_2015</t>
  </si>
  <si>
    <t>KL-0017-ZEP</t>
  </si>
  <si>
    <t>pr/0192-gov</t>
  </si>
  <si>
    <t>pr/do/0039/23022015(c0251140501150014)</t>
  </si>
  <si>
    <t>HM-0033-TRU</t>
  </si>
  <si>
    <t>HM-0034-AM</t>
  </si>
  <si>
    <t>L0251140501152087</t>
  </si>
  <si>
    <t>BA-0226-SUA</t>
  </si>
  <si>
    <t>9315/S</t>
  </si>
  <si>
    <t>299/LKS</t>
  </si>
  <si>
    <t>9316/S</t>
  </si>
  <si>
    <t>298/LKS</t>
  </si>
  <si>
    <t>HM-0035-TRU</t>
  </si>
  <si>
    <t>HM-0036-DIM</t>
  </si>
  <si>
    <t>do/0241/06082015</t>
  </si>
  <si>
    <t>pr/0198-gov</t>
  </si>
  <si>
    <t>DO/0240/24072015</t>
  </si>
  <si>
    <t>PR/203-GOV</t>
  </si>
  <si>
    <t>HM-0037-BMS</t>
  </si>
  <si>
    <t>BI-0075-TRU_2015</t>
  </si>
  <si>
    <t>10/815</t>
  </si>
  <si>
    <t>6131</t>
  </si>
  <si>
    <t>2145</t>
  </si>
  <si>
    <t>7065</t>
  </si>
  <si>
    <t>5698</t>
  </si>
  <si>
    <t>6146</t>
  </si>
  <si>
    <t>2162</t>
  </si>
  <si>
    <t>DO/0225/23072015</t>
  </si>
  <si>
    <t>PR/0303-GOV</t>
  </si>
  <si>
    <t>DO/0267/12082015</t>
  </si>
  <si>
    <t>PR/0304-GOV</t>
  </si>
  <si>
    <t>DO/0261/12082015</t>
  </si>
  <si>
    <t>PR/0309-GOV</t>
  </si>
  <si>
    <t>DO/0265/12082015</t>
  </si>
  <si>
    <t>PR/0305-GOV</t>
  </si>
  <si>
    <t>DO/0264/12082015</t>
  </si>
  <si>
    <t>PR/0306-GOV</t>
  </si>
  <si>
    <t>DO/0262/12082015</t>
  </si>
  <si>
    <t>PR/0308-GOV</t>
  </si>
  <si>
    <t>DO/0257/20082015</t>
  </si>
  <si>
    <t>PR/0317-GOV</t>
  </si>
  <si>
    <t>DO/0263/12082015</t>
  </si>
  <si>
    <t>PR/0307-GOV</t>
  </si>
  <si>
    <t>7117</t>
  </si>
  <si>
    <t>5750</t>
  </si>
  <si>
    <t>7073</t>
  </si>
  <si>
    <t>5706</t>
  </si>
  <si>
    <t>2163</t>
  </si>
  <si>
    <t>6145</t>
  </si>
  <si>
    <t>T1029531</t>
  </si>
  <si>
    <t>96826</t>
  </si>
  <si>
    <t>BA-0033-TRU</t>
  </si>
  <si>
    <t>4700</t>
  </si>
  <si>
    <t>4400</t>
  </si>
  <si>
    <t>MK15-2485</t>
  </si>
  <si>
    <t>2857</t>
  </si>
  <si>
    <t>DO/0287/20082015</t>
  </si>
  <si>
    <t>PR/0329-GOV</t>
  </si>
  <si>
    <t>DO/0266/12082015</t>
  </si>
  <si>
    <t>PR/0331-GOV</t>
  </si>
  <si>
    <t>DO/0255/20082015</t>
  </si>
  <si>
    <t>PR/0315-GOV</t>
  </si>
  <si>
    <t>DO/0197/19082015</t>
  </si>
  <si>
    <t>PR/0300-GOV</t>
  </si>
  <si>
    <t>DO/0259/20082015</t>
  </si>
  <si>
    <t>PR/0316-GOV</t>
  </si>
  <si>
    <t>DO/0286/20082015</t>
  </si>
  <si>
    <t>PR/0328-GOV</t>
  </si>
  <si>
    <t>DO/0302/24082015</t>
  </si>
  <si>
    <t>PR/0321-GOV</t>
  </si>
  <si>
    <t>7119</t>
  </si>
  <si>
    <t>5752</t>
  </si>
  <si>
    <t>6260</t>
  </si>
  <si>
    <t>2178</t>
  </si>
  <si>
    <t>349/15</t>
  </si>
  <si>
    <t>332/15</t>
  </si>
  <si>
    <t>DO/0288/20082015</t>
  </si>
  <si>
    <t>PR/0330-GOV</t>
  </si>
  <si>
    <t>DO/0285/19082015</t>
  </si>
  <si>
    <t>PR/0311-GOV</t>
  </si>
  <si>
    <t>DO/0283/19082015</t>
  </si>
  <si>
    <t>PR/0302-GOV</t>
  </si>
  <si>
    <t>T1029660</t>
  </si>
  <si>
    <t>96895</t>
  </si>
  <si>
    <t>9369/S</t>
  </si>
  <si>
    <t>336/LKS</t>
  </si>
  <si>
    <t>CY-0005-TRU_2015</t>
  </si>
  <si>
    <t>TML-0904-DIM</t>
  </si>
  <si>
    <t>TML-0905-DIM</t>
  </si>
  <si>
    <t>HM-0038-DIM</t>
  </si>
  <si>
    <t>SE-0082-DIM</t>
  </si>
  <si>
    <t>BI-0076-TRU_2015</t>
  </si>
  <si>
    <t>BI-0077-TBX_2015</t>
  </si>
  <si>
    <t>6132</t>
  </si>
  <si>
    <t>2148</t>
  </si>
  <si>
    <t>PBD256533</t>
  </si>
  <si>
    <t>TP15/10334</t>
  </si>
  <si>
    <t>DIBANDINGKAN DENGAN LAPORAN BV552M 31/8/2015</t>
  </si>
  <si>
    <t>Pengiraan Betul</t>
  </si>
  <si>
    <t>Pengiraan Salah</t>
  </si>
  <si>
    <t>NOTA MINTA YG BELUM LPO DLM DUMMY VOT</t>
  </si>
  <si>
    <t>PERBEZAAN</t>
  </si>
  <si>
    <t>BAKI 27000 DLM BV552M UTK AKT 032100</t>
  </si>
  <si>
    <t>Waran 02331(27403) - Prog 020300(Saringan HB)</t>
  </si>
  <si>
    <t>BI-0078-TBX_2015</t>
  </si>
  <si>
    <t>L-pharmaniaga</t>
  </si>
  <si>
    <t>KL-0018-DIM</t>
  </si>
  <si>
    <t>KL-0019-RA</t>
  </si>
  <si>
    <t>T1029863</t>
  </si>
  <si>
    <t>97017</t>
  </si>
  <si>
    <t>009189</t>
  </si>
  <si>
    <t>003899</t>
  </si>
  <si>
    <t>372/15</t>
  </si>
  <si>
    <t>355/15</t>
  </si>
  <si>
    <t>BI-0080-RA_2015</t>
  </si>
  <si>
    <t>BI-0081-RA_2015</t>
  </si>
  <si>
    <t>BA-0034-TRU</t>
  </si>
  <si>
    <t>BA-0035-TRU</t>
  </si>
  <si>
    <t>TML-0903-PH -BATAL-4015-CHARGE KE 032999</t>
  </si>
  <si>
    <t>BA-0036-AM</t>
  </si>
  <si>
    <t>BA-0037-AM</t>
  </si>
  <si>
    <t>DO/02060/20082015</t>
  </si>
  <si>
    <t>PR/02090-GOV</t>
  </si>
  <si>
    <t>DO/0258/20082015</t>
  </si>
  <si>
    <t>PR/0291-GOV</t>
  </si>
  <si>
    <t>7170</t>
  </si>
  <si>
    <t>5803</t>
  </si>
  <si>
    <t>T1029826</t>
  </si>
  <si>
    <t>97064</t>
  </si>
  <si>
    <t>6414</t>
  </si>
  <si>
    <t>2226</t>
  </si>
  <si>
    <t>TP005720</t>
  </si>
  <si>
    <t>97084</t>
  </si>
  <si>
    <t>HM-0039-TRU</t>
  </si>
  <si>
    <t>7219</t>
  </si>
  <si>
    <t>5852</t>
  </si>
  <si>
    <t>7218</t>
  </si>
  <si>
    <t>5851</t>
  </si>
  <si>
    <t>SE-0083-RA</t>
  </si>
  <si>
    <t>020300</t>
  </si>
  <si>
    <t>SE-0084-FA</t>
  </si>
  <si>
    <t>SE-0085-FA</t>
  </si>
  <si>
    <t>SE-0086-FA</t>
  </si>
  <si>
    <t>SE-0088-RA</t>
  </si>
  <si>
    <t>SE-0089-RA</t>
  </si>
  <si>
    <t>SE-0090-TRU</t>
  </si>
  <si>
    <t>SE-0091-TRU</t>
  </si>
  <si>
    <t>SE-0092-DIM</t>
  </si>
  <si>
    <t>SE-0093-V5</t>
  </si>
  <si>
    <t>SE-0094-DIM</t>
  </si>
  <si>
    <t>SE-0095-DIM</t>
  </si>
  <si>
    <t>SE-0096-TRU</t>
  </si>
  <si>
    <t>SE-0097-TRU</t>
  </si>
  <si>
    <t>SE-0098-AM</t>
  </si>
  <si>
    <t>SE-0099-RA</t>
  </si>
  <si>
    <t>SE-0100-RA</t>
  </si>
  <si>
    <t>BA-0038-SUA</t>
  </si>
  <si>
    <t>BA-0039-SUA</t>
  </si>
  <si>
    <t>BA-0040-SUA</t>
  </si>
  <si>
    <t>BA-0041-SUA</t>
  </si>
  <si>
    <t>BA-0042-AM</t>
  </si>
  <si>
    <t>BA-0043-AM</t>
  </si>
  <si>
    <t>BA-0044-TRU</t>
  </si>
  <si>
    <t>4743</t>
  </si>
  <si>
    <t>4443</t>
  </si>
  <si>
    <t>T1030147</t>
  </si>
  <si>
    <t>97173</t>
  </si>
  <si>
    <t>7190</t>
  </si>
  <si>
    <t>5823</t>
  </si>
  <si>
    <t>6470,6480</t>
  </si>
  <si>
    <t>2236</t>
  </si>
  <si>
    <t>9370/s</t>
  </si>
  <si>
    <t>350\lks</t>
  </si>
  <si>
    <t>KL-0020-ZEP</t>
  </si>
  <si>
    <t>KL-0021-RA</t>
  </si>
  <si>
    <t>KL-0022-ZEP</t>
  </si>
  <si>
    <t>KL-0023-RA</t>
  </si>
  <si>
    <t>T1030001</t>
  </si>
  <si>
    <t>97262</t>
  </si>
  <si>
    <t>7191</t>
  </si>
  <si>
    <t>5824</t>
  </si>
  <si>
    <t>T1030259</t>
  </si>
  <si>
    <t>97263</t>
  </si>
  <si>
    <t>4757</t>
  </si>
  <si>
    <t>4457</t>
  </si>
  <si>
    <t>SK00651</t>
  </si>
  <si>
    <t>SK/INV00485</t>
  </si>
  <si>
    <t>SUAUT</t>
  </si>
  <si>
    <t>HM-0040-TRU</t>
  </si>
  <si>
    <t>HM-0041-DIM</t>
  </si>
  <si>
    <t>HM-0042-AM</t>
  </si>
  <si>
    <t>HM-0043-TRU</t>
  </si>
  <si>
    <t>HM-0044-TRU</t>
  </si>
  <si>
    <t>HM-0045-DIM</t>
  </si>
  <si>
    <t>7133</t>
  </si>
  <si>
    <t>5766</t>
  </si>
  <si>
    <t>Waran 00424(27403) - PROG 020600(100K) jumlah digabung dlm 020600, WARAN02694(1/10/15 - 35k)</t>
  </si>
  <si>
    <t>BI-0082-RA_2015</t>
  </si>
  <si>
    <t>BI-0083-RA_2015</t>
  </si>
  <si>
    <t>BI-0084-RA_2015</t>
  </si>
  <si>
    <t>BI-0085-RA_2015</t>
  </si>
  <si>
    <t>BI-0088-RA_2015</t>
  </si>
  <si>
    <t>BI-0089-RA_2015</t>
  </si>
  <si>
    <t>BI-0091-RA_2015</t>
  </si>
  <si>
    <t>BI-0092-RA_2015</t>
  </si>
  <si>
    <t>BI-0094-RA_2015</t>
  </si>
  <si>
    <t>BI-0095-RA_2015</t>
  </si>
  <si>
    <t>BI-0096-RA_2015</t>
  </si>
  <si>
    <t>BI-0097-RA_2015</t>
  </si>
  <si>
    <t>BI-0090-RA_2015</t>
  </si>
  <si>
    <t>KL-0025-RA</t>
  </si>
  <si>
    <t>6505,6538</t>
  </si>
  <si>
    <t>2258</t>
  </si>
  <si>
    <t>BA-0045-TRU</t>
  </si>
  <si>
    <t>BA-0046-TRU</t>
  </si>
  <si>
    <t>BA-0047-DIM</t>
  </si>
  <si>
    <t>T1029758, T1030357</t>
  </si>
  <si>
    <t>07/10/2015, 07/10/15</t>
  </si>
  <si>
    <t>97312</t>
  </si>
  <si>
    <t>295/15</t>
  </si>
  <si>
    <t>279/15</t>
  </si>
  <si>
    <t>T1030495</t>
  </si>
  <si>
    <t>97400</t>
  </si>
  <si>
    <t>DO/0329/17092015</t>
  </si>
  <si>
    <t>PR/0353-GOV</t>
  </si>
  <si>
    <t>SE-0087-FA</t>
  </si>
  <si>
    <t>BA-0048-DIM</t>
  </si>
  <si>
    <t>6445</t>
  </si>
  <si>
    <t>2267</t>
  </si>
  <si>
    <t>6380,6449</t>
  </si>
  <si>
    <t>2270</t>
  </si>
  <si>
    <t>T1030446,T1029927,T1028958,T1028237,T1028813,T1027624,T1027414</t>
  </si>
  <si>
    <t>97368</t>
  </si>
  <si>
    <t>SK00698</t>
  </si>
  <si>
    <t>SK/INV00512</t>
  </si>
  <si>
    <t>009179</t>
  </si>
  <si>
    <t>003898</t>
  </si>
  <si>
    <t>BA-0050-ZEP</t>
  </si>
  <si>
    <t>SE-0101-TRU</t>
  </si>
  <si>
    <t>BI-0093-AM-2015</t>
  </si>
  <si>
    <t>BI-0098-DIM_2015</t>
  </si>
  <si>
    <t>BI-0102-MJ_2015</t>
  </si>
  <si>
    <t>BI-0099-DIM_2015</t>
  </si>
  <si>
    <t>T1030138</t>
  </si>
  <si>
    <t>97170</t>
  </si>
  <si>
    <t>DO/0302/25082015</t>
  </si>
  <si>
    <t>PR/0286-GOV</t>
  </si>
  <si>
    <t>T1030556</t>
  </si>
  <si>
    <t>97425</t>
  </si>
  <si>
    <t>TP005825</t>
  </si>
  <si>
    <t>97422</t>
  </si>
  <si>
    <t>TP005826</t>
  </si>
  <si>
    <t>97423</t>
  </si>
  <si>
    <t>DO/0256/11082015</t>
  </si>
  <si>
    <t>PR/0289-GOV</t>
  </si>
  <si>
    <t>DO/0333/12102015</t>
  </si>
  <si>
    <t>PR/0378-GOV</t>
  </si>
  <si>
    <t>DO/0332/12102015</t>
  </si>
  <si>
    <t>PR/0379-GOV</t>
  </si>
  <si>
    <t>T1030558</t>
  </si>
  <si>
    <t>97426</t>
  </si>
  <si>
    <t>452/15</t>
  </si>
  <si>
    <t>434/15</t>
  </si>
  <si>
    <t>BA-0053-ZEP</t>
  </si>
  <si>
    <t>BA-0054-DIM</t>
  </si>
  <si>
    <t>BA-0055-DIM</t>
  </si>
  <si>
    <t>6643</t>
  </si>
  <si>
    <t>2312</t>
  </si>
  <si>
    <t>T1030585</t>
  </si>
  <si>
    <t>97439</t>
  </si>
  <si>
    <t>2373/15</t>
  </si>
  <si>
    <t>3379/15</t>
  </si>
  <si>
    <t>T1030638</t>
  </si>
  <si>
    <t>97452</t>
  </si>
  <si>
    <t>7350</t>
  </si>
  <si>
    <t>5982</t>
  </si>
  <si>
    <t>454/15</t>
  </si>
  <si>
    <t>436/15</t>
  </si>
  <si>
    <t>BI-0100-TBX_2015</t>
  </si>
  <si>
    <t>BI-0101-TBX_2015</t>
  </si>
  <si>
    <t>BI-0103-BMS_2015</t>
  </si>
  <si>
    <t>SE-0102-TRU</t>
  </si>
  <si>
    <t>6645</t>
  </si>
  <si>
    <t>2313</t>
  </si>
  <si>
    <t>BA-0051-DIM</t>
  </si>
  <si>
    <t>BA-0052-ZEP</t>
  </si>
  <si>
    <t>BA-0056-ZEP</t>
  </si>
  <si>
    <t>BA-0057-ZEP</t>
  </si>
  <si>
    <t>BA-0058-DIM</t>
  </si>
  <si>
    <t>BA-0059-DIM</t>
  </si>
  <si>
    <t>TOTAL BAKI</t>
  </si>
  <si>
    <t>BAKI DARI 1.5M</t>
  </si>
  <si>
    <t>BAKI DARI WARAN2 LAIN</t>
  </si>
  <si>
    <t>BA-0060-TRU</t>
  </si>
  <si>
    <t>BA-0061-TRU</t>
  </si>
  <si>
    <t>BA-0062-DIM</t>
  </si>
  <si>
    <t>PROG/AKTIVITI</t>
  </si>
  <si>
    <t>BI-0104-DIM</t>
  </si>
  <si>
    <t>BI-0105-PR</t>
  </si>
  <si>
    <t>BA-0063-AM</t>
  </si>
  <si>
    <t>BAKI SEMASA</t>
  </si>
  <si>
    <t>DO/0348/21102015</t>
  </si>
  <si>
    <t>PR/0372-GOV</t>
  </si>
  <si>
    <t>T1030492, T1030636,T1030698</t>
  </si>
  <si>
    <t>97479</t>
  </si>
  <si>
    <t>6650</t>
  </si>
  <si>
    <t>2318</t>
  </si>
  <si>
    <t>7356</t>
  </si>
  <si>
    <t>5988</t>
  </si>
  <si>
    <t>7357</t>
  </si>
  <si>
    <t>5989</t>
  </si>
  <si>
    <t>T1030808</t>
  </si>
  <si>
    <t>97543</t>
  </si>
  <si>
    <t>7328</t>
  </si>
  <si>
    <t>5960</t>
  </si>
  <si>
    <t>S-0001-ZEP</t>
  </si>
  <si>
    <t>SE-0103-RA</t>
  </si>
  <si>
    <t>SE-0104-FA</t>
  </si>
  <si>
    <t>UJIAN BIOKIMIA</t>
  </si>
  <si>
    <t>UJIAN DADAH</t>
  </si>
  <si>
    <t>UJIAN Ph/BGA</t>
  </si>
  <si>
    <t>UJIAN IMMUNOASSAY</t>
  </si>
  <si>
    <t>UJIAN URINALYSIS</t>
  </si>
  <si>
    <t>UJIAN FBC</t>
  </si>
  <si>
    <t>UJIAN COAGULATION</t>
  </si>
  <si>
    <t>UJIAN HAEMATOLOGY NON-ROUTINE</t>
  </si>
  <si>
    <t>UJIAN MICROBIOLOGY</t>
  </si>
  <si>
    <t>UJIAN SEROLOGY</t>
  </si>
  <si>
    <t>TOTAL</t>
  </si>
  <si>
    <t>Peruntukan yang diterima</t>
  </si>
  <si>
    <t>DIBELANJAKAN(tidak termasuk TML)</t>
  </si>
  <si>
    <t>BA-0064-AM</t>
  </si>
  <si>
    <t>BA-0065-TRU</t>
  </si>
  <si>
    <t>BA-0066-TRU</t>
  </si>
  <si>
    <t>KL-0026-RA</t>
  </si>
  <si>
    <t>KL-0024-RA-BATAL</t>
  </si>
  <si>
    <t>DO/0331/12102015</t>
  </si>
  <si>
    <t>GOV-PR/00399</t>
  </si>
  <si>
    <t>9528/S</t>
  </si>
  <si>
    <t>392/LKS</t>
  </si>
  <si>
    <t>10051474</t>
  </si>
  <si>
    <t>9527/S</t>
  </si>
  <si>
    <t>394/LKS</t>
  </si>
  <si>
    <t>9529/S</t>
  </si>
  <si>
    <t>393/LKS</t>
  </si>
  <si>
    <t>SE-0105-FA</t>
  </si>
  <si>
    <t>SE-0106-RA</t>
  </si>
  <si>
    <t>SE-0107-TRU</t>
  </si>
  <si>
    <t>SE-0108-DIM</t>
  </si>
  <si>
    <t>SE-0109-DIM</t>
  </si>
  <si>
    <t>SE-0110-TRU</t>
  </si>
  <si>
    <t>SE-0112-TRU</t>
  </si>
  <si>
    <t>SE-0113-FA</t>
  </si>
  <si>
    <t>SE-0115-FA</t>
  </si>
  <si>
    <t>SE-0114-RA</t>
  </si>
  <si>
    <t>SE-0116-FA</t>
  </si>
  <si>
    <t>BI-0108-RA_2015</t>
  </si>
  <si>
    <t>BI-0109-AM_2015</t>
  </si>
  <si>
    <t>BI-0110-RA_2015</t>
  </si>
  <si>
    <t>BI-0112-RA_2015</t>
  </si>
  <si>
    <t>BI-0113-RA_2015</t>
  </si>
  <si>
    <t>BI-0114-RA_2015</t>
  </si>
  <si>
    <t>BI-0118-RA_2015</t>
  </si>
  <si>
    <t>BA-0067-AM</t>
  </si>
  <si>
    <t>BA-0068-TRU</t>
  </si>
  <si>
    <t>HM-0046-PRMA</t>
  </si>
  <si>
    <t>HM-0047-AM</t>
  </si>
  <si>
    <t>HM-0048-DIM</t>
  </si>
  <si>
    <t>SE-0117a-DIM</t>
  </si>
  <si>
    <t>SE-0118-DIM</t>
  </si>
  <si>
    <t>SE-0119-AM</t>
  </si>
  <si>
    <t>KL-0027-RA</t>
  </si>
  <si>
    <t>KL-0028-ZEP</t>
  </si>
  <si>
    <t>BI-0107-AM</t>
  </si>
  <si>
    <t>BI-0079-RA</t>
  </si>
  <si>
    <t>DO/0375/27082015</t>
  </si>
  <si>
    <t>GOV-PR/00414</t>
  </si>
  <si>
    <t>DO/0371/27082015</t>
  </si>
  <si>
    <t>GOV-PR/00415</t>
  </si>
  <si>
    <t>DO/0416/16112015</t>
  </si>
  <si>
    <t>GOV-PR/00446</t>
  </si>
  <si>
    <t>DO/0334/12102015</t>
  </si>
  <si>
    <t>GOV-PR/00451</t>
  </si>
  <si>
    <t>6718</t>
  </si>
  <si>
    <t>2339</t>
  </si>
  <si>
    <t>T1031017</t>
  </si>
  <si>
    <t>97659</t>
  </si>
  <si>
    <t>DO/0382/29102015</t>
  </si>
  <si>
    <t>GOV-PR/00419</t>
  </si>
  <si>
    <t>T1031065</t>
  </si>
  <si>
    <t>97680</t>
  </si>
  <si>
    <t>DO/0377/27082015</t>
  </si>
  <si>
    <t>GOV-PR/00412</t>
  </si>
  <si>
    <t>512/15</t>
  </si>
  <si>
    <t>493/15</t>
  </si>
  <si>
    <t>6716</t>
  </si>
  <si>
    <t>2335</t>
  </si>
  <si>
    <t>6810</t>
  </si>
  <si>
    <t>2380</t>
  </si>
  <si>
    <t>6804</t>
  </si>
  <si>
    <t>2374</t>
  </si>
  <si>
    <t>487/15</t>
  </si>
  <si>
    <t>469/15</t>
  </si>
  <si>
    <t>485/15</t>
  </si>
  <si>
    <t>467/15</t>
  </si>
  <si>
    <t>6715</t>
  </si>
  <si>
    <t>2334</t>
  </si>
  <si>
    <t>6613</t>
  </si>
  <si>
    <t>2285</t>
  </si>
  <si>
    <t>6614</t>
  </si>
  <si>
    <t>2284</t>
  </si>
  <si>
    <t>DO/0379/27082015</t>
  </si>
  <si>
    <t>GOV-PR/00413</t>
  </si>
  <si>
    <t>DO/0373/27082015</t>
  </si>
  <si>
    <t>GOV-PR/00417</t>
  </si>
  <si>
    <t>6728</t>
  </si>
  <si>
    <t>2344</t>
  </si>
  <si>
    <t>10052152</t>
  </si>
  <si>
    <t>6750</t>
  </si>
  <si>
    <t>2369</t>
  </si>
  <si>
    <t>DO/0378/27082015</t>
  </si>
  <si>
    <t>GOV-PR/00416</t>
  </si>
  <si>
    <t>DO/0374/27082015</t>
  </si>
  <si>
    <t>GOV-PR/00420</t>
  </si>
  <si>
    <t>DO/0372/27082015</t>
  </si>
  <si>
    <t>GOV-PR/00418</t>
  </si>
  <si>
    <t>6989</t>
  </si>
  <si>
    <t>2465</t>
  </si>
  <si>
    <t>T1031258</t>
  </si>
  <si>
    <t>97851</t>
  </si>
  <si>
    <t>SK00711</t>
  </si>
  <si>
    <t>SK/INV00567</t>
  </si>
  <si>
    <t>SK00710</t>
  </si>
  <si>
    <t>SK/INV00566</t>
  </si>
  <si>
    <t>T1030700,T1031015</t>
  </si>
  <si>
    <t>97658</t>
  </si>
  <si>
    <t>DO/0335/19092015</t>
  </si>
  <si>
    <t>OV-PR/00400</t>
  </si>
  <si>
    <t>T1030307</t>
  </si>
  <si>
    <t>97755</t>
  </si>
  <si>
    <t>DO/0376/27082015</t>
  </si>
  <si>
    <t>GOV-PR/00453</t>
  </si>
  <si>
    <t>DO/0363/12102015</t>
  </si>
  <si>
    <t>GOV-PR/00387</t>
  </si>
  <si>
    <t>DO/0352/22102015</t>
  </si>
  <si>
    <t>GOV-PR/00398</t>
  </si>
  <si>
    <t>9558/S</t>
  </si>
  <si>
    <t>432/LKS</t>
  </si>
  <si>
    <t>DO/0362/09102015</t>
  </si>
  <si>
    <t>GOV-PR/00386</t>
  </si>
  <si>
    <t>5272</t>
  </si>
  <si>
    <t>4422</t>
  </si>
  <si>
    <t>METRO</t>
  </si>
  <si>
    <t>T102625,T1028959,T1030289,T1031254</t>
  </si>
  <si>
    <t>97849</t>
  </si>
  <si>
    <t>7481</t>
  </si>
  <si>
    <t>6113</t>
  </si>
  <si>
    <t>T1030528</t>
  </si>
  <si>
    <t>97756</t>
  </si>
  <si>
    <t>T1031257</t>
  </si>
  <si>
    <t>97852</t>
  </si>
  <si>
    <t>7303</t>
  </si>
  <si>
    <t>5935</t>
  </si>
  <si>
    <t>7530</t>
  </si>
  <si>
    <t>6162</t>
  </si>
  <si>
    <t>PBD267548</t>
  </si>
  <si>
    <t>TP15/20105</t>
  </si>
  <si>
    <t>560/15</t>
  </si>
  <si>
    <t>540/15</t>
  </si>
  <si>
    <t>HM-0049-TRU</t>
  </si>
  <si>
    <t>s-0003-zep</t>
  </si>
  <si>
    <t>s-0004-zep</t>
  </si>
  <si>
    <t>BI-0120-RA_2015</t>
  </si>
  <si>
    <t>S-0002-ZEP</t>
  </si>
  <si>
    <t>6720</t>
  </si>
  <si>
    <t>2348</t>
  </si>
  <si>
    <t>6811</t>
  </si>
  <si>
    <t>2381</t>
  </si>
  <si>
    <t>DO/0423/18112015</t>
  </si>
  <si>
    <t>GOV-PR/00438</t>
  </si>
  <si>
    <t>BI-0121-RA_2015</t>
  </si>
  <si>
    <t>BI-0122-RA_2015</t>
  </si>
  <si>
    <t>do/0335/30102015</t>
  </si>
  <si>
    <t>gov-pr/00463</t>
  </si>
  <si>
    <t>BI-0123-RA_2015</t>
  </si>
  <si>
    <t>S-0005-ZEP</t>
  </si>
  <si>
    <t>4838</t>
  </si>
  <si>
    <t>4538</t>
  </si>
  <si>
    <t>4839</t>
  </si>
  <si>
    <t>4539</t>
  </si>
  <si>
    <t>9652/S</t>
  </si>
  <si>
    <t>4491/LKS</t>
  </si>
  <si>
    <t>Tanggungan (LPO keluar tapi bekalan belum lengkap)</t>
  </si>
  <si>
    <t>Nota minta dlm proses ke LPO</t>
  </si>
  <si>
    <t>BI-0115-TBX_2015</t>
  </si>
  <si>
    <t>BI-0116-DIM_2015</t>
  </si>
  <si>
    <t>579/15</t>
  </si>
  <si>
    <t>559/15</t>
  </si>
  <si>
    <t>7537</t>
  </si>
  <si>
    <t>6169</t>
  </si>
</sst>
</file>

<file path=xl/styles.xml><?xml version="1.0" encoding="utf-8"?>
<styleSheet xmlns="http://schemas.openxmlformats.org/spreadsheetml/2006/main">
  <numFmts count="7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&quot;RM&quot;\ #,##0.00_);_(&quot;RM&quot;\ \(#,##0.00\);_(&quot;RM&quot;\ &quot;-&quot;??_);_(@_)"/>
    <numFmt numFmtId="166" formatCode="0.0%"/>
    <numFmt numFmtId="167" formatCode="0.0"/>
    <numFmt numFmtId="168" formatCode="#,##0.0_);\(#,##0.0\)"/>
  </numFmts>
  <fonts count="25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rgb="FFFF0000"/>
      <name val="Arial"/>
      <family val="2"/>
    </font>
    <font>
      <sz val="9"/>
      <color rgb="FFFF000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rgb="FFFF0000"/>
      <name val="Arial"/>
      <family val="2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  <font>
      <sz val="6"/>
      <color rgb="FFFF000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 val="singleAccounting"/>
      <sz val="9"/>
      <name val="Arial"/>
      <family val="2"/>
    </font>
    <font>
      <b/>
      <u val="singleAccounting"/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/>
    <xf numFmtId="164" fontId="21" fillId="0" borderId="0" applyFont="0" applyFill="0" applyBorder="0" applyAlignment="0" applyProtection="0"/>
  </cellStyleXfs>
  <cellXfs count="345">
    <xf numFmtId="0" fontId="0" fillId="0" borderId="0" xfId="0"/>
    <xf numFmtId="0" fontId="8" fillId="0" borderId="0" xfId="0" applyFont="1" applyAlignment="1">
      <alignment vertical="center"/>
    </xf>
    <xf numFmtId="49" fontId="5" fillId="0" borderId="2" xfId="0" applyNumberFormat="1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7" fillId="0" borderId="3" xfId="0" applyFont="1" applyFill="1" applyBorder="1" applyAlignment="1">
      <alignment vertical="center"/>
    </xf>
    <xf numFmtId="43" fontId="6" fillId="0" borderId="1" xfId="1" applyFont="1" applyFill="1" applyBorder="1" applyAlignment="1">
      <alignment vertical="center"/>
    </xf>
    <xf numFmtId="4" fontId="5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Fill="1"/>
    <xf numFmtId="0" fontId="3" fillId="0" borderId="1" xfId="0" applyFont="1" applyFill="1" applyBorder="1" applyAlignment="1">
      <alignment vertical="center"/>
    </xf>
    <xf numFmtId="43" fontId="6" fillId="0" borderId="1" xfId="0" applyNumberFormat="1" applyFont="1" applyFill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43" fontId="5" fillId="0" borderId="2" xfId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43" fontId="6" fillId="0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/>
    <xf numFmtId="49" fontId="6" fillId="0" borderId="1" xfId="0" applyNumberFormat="1" applyFont="1" applyFill="1" applyBorder="1" applyAlignment="1">
      <alignment horizontal="center" vertical="center" wrapText="1"/>
    </xf>
    <xf numFmtId="43" fontId="6" fillId="0" borderId="1" xfId="0" applyNumberFormat="1" applyFont="1" applyFill="1" applyBorder="1" applyAlignment="1">
      <alignment horizontal="center" vertical="center"/>
    </xf>
    <xf numFmtId="43" fontId="6" fillId="0" borderId="1" xfId="1" applyFont="1" applyFill="1" applyBorder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  <xf numFmtId="43" fontId="8" fillId="0" borderId="0" xfId="0" applyNumberFormat="1" applyFont="1" applyFill="1" applyAlignment="1">
      <alignment vertical="center"/>
    </xf>
    <xf numFmtId="166" fontId="6" fillId="0" borderId="0" xfId="4" applyNumberFormat="1" applyFont="1" applyFill="1" applyAlignment="1">
      <alignment horizontal="center" vertical="center"/>
    </xf>
    <xf numFmtId="0" fontId="0" fillId="0" borderId="1" xfId="0" applyBorder="1" applyAlignment="1"/>
    <xf numFmtId="0" fontId="0" fillId="0" borderId="0" xfId="0" applyAlignment="1"/>
    <xf numFmtId="0" fontId="2" fillId="0" borderId="0" xfId="0" applyFont="1" applyFill="1" applyBorder="1"/>
    <xf numFmtId="0" fontId="10" fillId="0" borderId="0" xfId="0" applyFont="1" applyFill="1" applyBorder="1"/>
    <xf numFmtId="43" fontId="0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43" fontId="3" fillId="0" borderId="1" xfId="0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top" wrapText="1"/>
    </xf>
    <xf numFmtId="49" fontId="6" fillId="0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Fill="1" applyAlignment="1">
      <alignment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49" fontId="0" fillId="0" borderId="0" xfId="0" applyNumberFormat="1" applyAlignment="1">
      <alignment wrapText="1"/>
    </xf>
    <xf numFmtId="0" fontId="9" fillId="0" borderId="1" xfId="3" applyBorder="1"/>
    <xf numFmtId="0" fontId="6" fillId="0" borderId="0" xfId="0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vertical="center"/>
    </xf>
    <xf numFmtId="43" fontId="6" fillId="0" borderId="0" xfId="1" applyFont="1" applyFill="1" applyBorder="1" applyAlignment="1">
      <alignment horizontal="center" vertical="center"/>
    </xf>
    <xf numFmtId="0" fontId="9" fillId="2" borderId="1" xfId="3" applyFill="1" applyBorder="1" applyAlignment="1">
      <alignment vertical="center"/>
    </xf>
    <xf numFmtId="44" fontId="0" fillId="2" borderId="1" xfId="0" applyNumberFormat="1" applyFill="1" applyBorder="1" applyAlignment="1">
      <alignment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44" fontId="0" fillId="2" borderId="1" xfId="0" applyNumberFormat="1" applyFill="1" applyBorder="1"/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16" fontId="2" fillId="2" borderId="1" xfId="0" applyNumberFormat="1" applyFont="1" applyFill="1" applyBorder="1" applyAlignment="1">
      <alignment vertical="center"/>
    </xf>
    <xf numFmtId="0" fontId="0" fillId="2" borderId="0" xfId="0" applyFill="1"/>
    <xf numFmtId="0" fontId="9" fillId="2" borderId="1" xfId="3" applyFill="1" applyBorder="1"/>
    <xf numFmtId="44" fontId="6" fillId="2" borderId="1" xfId="1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vertical="center"/>
    </xf>
    <xf numFmtId="165" fontId="6" fillId="2" borderId="1" xfId="0" applyNumberFormat="1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165" fontId="0" fillId="0" borderId="1" xfId="0" applyNumberFormat="1" applyBorder="1" applyAlignment="1">
      <alignment vertical="center"/>
    </xf>
    <xf numFmtId="16" fontId="0" fillId="0" borderId="1" xfId="0" applyNumberFormat="1" applyFill="1" applyBorder="1"/>
    <xf numFmtId="43" fontId="5" fillId="0" borderId="6" xfId="0" applyNumberFormat="1" applyFont="1" applyFill="1" applyBorder="1" applyAlignment="1">
      <alignment vertical="center"/>
    </xf>
    <xf numFmtId="14" fontId="0" fillId="2" borderId="1" xfId="0" applyNumberFormat="1" applyFill="1" applyBorder="1" applyAlignment="1"/>
    <xf numFmtId="16" fontId="0" fillId="2" borderId="1" xfId="0" applyNumberFormat="1" applyFill="1" applyBorder="1"/>
    <xf numFmtId="16" fontId="2" fillId="2" borderId="1" xfId="0" applyNumberFormat="1" applyFont="1" applyFill="1" applyBorder="1"/>
    <xf numFmtId="49" fontId="6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5" fillId="0" borderId="2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0" fillId="0" borderId="0" xfId="0" applyNumberFormat="1"/>
    <xf numFmtId="165" fontId="0" fillId="2" borderId="1" xfId="0" applyNumberForma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2" fillId="2" borderId="1" xfId="0" applyFont="1" applyFill="1" applyBorder="1"/>
    <xf numFmtId="165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/>
    <xf numFmtId="49" fontId="2" fillId="0" borderId="0" xfId="0" applyNumberFormat="1" applyFont="1" applyFill="1" applyBorder="1" applyAlignment="1">
      <alignment vertical="center"/>
    </xf>
    <xf numFmtId="0" fontId="0" fillId="0" borderId="0" xfId="0" applyBorder="1"/>
    <xf numFmtId="43" fontId="0" fillId="0" borderId="0" xfId="1" applyFont="1" applyBorder="1"/>
    <xf numFmtId="43" fontId="0" fillId="0" borderId="0" xfId="1" applyFont="1" applyBorder="1" applyAlignment="1">
      <alignment vertical="center"/>
    </xf>
    <xf numFmtId="16" fontId="0" fillId="0" borderId="0" xfId="0" applyNumberFormat="1" applyBorder="1"/>
    <xf numFmtId="43" fontId="0" fillId="0" borderId="0" xfId="0" applyNumberFormat="1" applyBorder="1"/>
    <xf numFmtId="44" fontId="6" fillId="0" borderId="0" xfId="1" applyNumberFormat="1" applyFont="1" applyFill="1" applyBorder="1" applyAlignment="1"/>
    <xf numFmtId="44" fontId="6" fillId="0" borderId="0" xfId="0" applyNumberFormat="1" applyFont="1" applyFill="1" applyBorder="1" applyAlignment="1"/>
    <xf numFmtId="44" fontId="0" fillId="0" borderId="0" xfId="0" applyNumberFormat="1" applyAlignment="1"/>
    <xf numFmtId="44" fontId="0" fillId="0" borderId="0" xfId="1" applyNumberFormat="1" applyFont="1" applyBorder="1" applyAlignment="1"/>
    <xf numFmtId="0" fontId="12" fillId="0" borderId="1" xfId="3" applyFont="1" applyBorder="1"/>
    <xf numFmtId="165" fontId="10" fillId="0" borderId="1" xfId="0" applyNumberFormat="1" applyFont="1" applyBorder="1" applyAlignment="1">
      <alignment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/>
    <xf numFmtId="49" fontId="10" fillId="0" borderId="1" xfId="0" applyNumberFormat="1" applyFont="1" applyBorder="1"/>
    <xf numFmtId="16" fontId="10" fillId="0" borderId="1" xfId="0" applyNumberFormat="1" applyFont="1" applyFill="1" applyBorder="1"/>
    <xf numFmtId="0" fontId="10" fillId="0" borderId="0" xfId="0" applyFont="1" applyFill="1"/>
    <xf numFmtId="0" fontId="10" fillId="0" borderId="0" xfId="0" applyFont="1"/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2" fillId="0" borderId="0" xfId="0" applyFont="1" applyBorder="1"/>
    <xf numFmtId="43" fontId="2" fillId="0" borderId="0" xfId="0" applyNumberFormat="1" applyFont="1" applyBorder="1"/>
    <xf numFmtId="0" fontId="2" fillId="0" borderId="0" xfId="0" quotePrefix="1" applyFont="1"/>
    <xf numFmtId="39" fontId="0" fillId="2" borderId="1" xfId="0" applyNumberFormat="1" applyFill="1" applyBorder="1"/>
    <xf numFmtId="43" fontId="5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43" fontId="0" fillId="0" borderId="0" xfId="0" applyNumberFormat="1"/>
    <xf numFmtId="43" fontId="0" fillId="0" borderId="0" xfId="1" applyFont="1"/>
    <xf numFmtId="49" fontId="6" fillId="2" borderId="5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wrapText="1"/>
    </xf>
    <xf numFmtId="165" fontId="0" fillId="0" borderId="0" xfId="0" applyNumberFormat="1" applyAlignment="1">
      <alignment vertical="center"/>
    </xf>
    <xf numFmtId="14" fontId="0" fillId="0" borderId="1" xfId="0" applyNumberFormat="1" applyBorder="1" applyAlignment="1">
      <alignment horizontal="center"/>
    </xf>
    <xf numFmtId="14" fontId="0" fillId="2" borderId="0" xfId="0" applyNumberFormat="1" applyFill="1"/>
    <xf numFmtId="14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/>
    <xf numFmtId="16" fontId="0" fillId="2" borderId="1" xfId="0" applyNumberFormat="1" applyFill="1" applyBorder="1" applyAlignment="1"/>
    <xf numFmtId="0" fontId="2" fillId="0" borderId="0" xfId="0" applyFont="1"/>
    <xf numFmtId="43" fontId="2" fillId="0" borderId="0" xfId="1" applyFont="1" applyFill="1" applyBorder="1"/>
    <xf numFmtId="43" fontId="2" fillId="0" borderId="0" xfId="0" applyNumberFormat="1" applyFont="1" applyFill="1" applyBorder="1"/>
    <xf numFmtId="14" fontId="2" fillId="2" borderId="1" xfId="0" applyNumberFormat="1" applyFont="1" applyFill="1" applyBorder="1"/>
    <xf numFmtId="0" fontId="6" fillId="0" borderId="1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vertical="center"/>
    </xf>
    <xf numFmtId="4" fontId="17" fillId="0" borderId="1" xfId="0" applyNumberFormat="1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49" fontId="13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 wrapText="1"/>
    </xf>
    <xf numFmtId="49" fontId="13" fillId="0" borderId="0" xfId="0" applyNumberFormat="1" applyFont="1" applyFill="1" applyAlignment="1">
      <alignment vertical="center" wrapText="1"/>
    </xf>
    <xf numFmtId="0" fontId="19" fillId="0" borderId="0" xfId="0" applyFont="1" applyFill="1" applyAlignment="1">
      <alignment vertical="center"/>
    </xf>
    <xf numFmtId="43" fontId="13" fillId="0" borderId="0" xfId="1" applyFont="1" applyFill="1" applyAlignment="1">
      <alignment vertical="center"/>
    </xf>
    <xf numFmtId="14" fontId="0" fillId="2" borderId="2" xfId="0" applyNumberFormat="1" applyFill="1" applyBorder="1" applyAlignment="1">
      <alignment horizontal="center"/>
    </xf>
    <xf numFmtId="16" fontId="0" fillId="2" borderId="2" xfId="0" applyNumberFormat="1" applyFill="1" applyBorder="1"/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vertical="center" wrapText="1"/>
    </xf>
    <xf numFmtId="43" fontId="0" fillId="0" borderId="0" xfId="0" applyNumberFormat="1" applyBorder="1" applyAlignment="1">
      <alignment vertical="center"/>
    </xf>
    <xf numFmtId="165" fontId="6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43" fontId="2" fillId="0" borderId="0" xfId="1" applyFont="1" applyFill="1" applyAlignment="1">
      <alignment vertical="center"/>
    </xf>
    <xf numFmtId="43" fontId="20" fillId="0" borderId="0" xfId="0" applyNumberFormat="1" applyFont="1" applyFill="1" applyAlignment="1">
      <alignment vertical="center"/>
    </xf>
    <xf numFmtId="4" fontId="0" fillId="0" borderId="0" xfId="0" applyNumberFormat="1"/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43" fontId="2" fillId="0" borderId="0" xfId="0" applyNumberFormat="1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/>
    <xf numFmtId="4" fontId="0" fillId="0" borderId="1" xfId="0" applyNumberFormat="1" applyBorder="1"/>
    <xf numFmtId="43" fontId="0" fillId="0" borderId="1" xfId="1" applyFont="1" applyBorder="1"/>
    <xf numFmtId="43" fontId="0" fillId="0" borderId="1" xfId="0" applyNumberFormat="1" applyBorder="1"/>
    <xf numFmtId="0" fontId="2" fillId="0" borderId="2" xfId="0" applyFont="1" applyBorder="1"/>
    <xf numFmtId="43" fontId="0" fillId="0" borderId="2" xfId="1" applyFont="1" applyBorder="1"/>
    <xf numFmtId="43" fontId="0" fillId="0" borderId="2" xfId="0" applyNumberFormat="1" applyBorder="1"/>
    <xf numFmtId="0" fontId="2" fillId="0" borderId="8" xfId="0" applyFont="1" applyBorder="1"/>
    <xf numFmtId="0" fontId="0" fillId="0" borderId="9" xfId="0" applyBorder="1"/>
    <xf numFmtId="4" fontId="0" fillId="0" borderId="3" xfId="0" applyNumberFormat="1" applyBorder="1"/>
    <xf numFmtId="14" fontId="10" fillId="0" borderId="1" xfId="0" applyNumberFormat="1" applyFont="1" applyBorder="1" applyAlignment="1">
      <alignment horizontal="center"/>
    </xf>
    <xf numFmtId="49" fontId="13" fillId="0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wrapText="1"/>
    </xf>
    <xf numFmtId="14" fontId="10" fillId="2" borderId="0" xfId="0" applyNumberFormat="1" applyFont="1" applyFill="1"/>
    <xf numFmtId="9" fontId="0" fillId="2" borderId="1" xfId="4" applyFont="1" applyFill="1" applyBorder="1"/>
    <xf numFmtId="165" fontId="9" fillId="2" borderId="1" xfId="3" applyNumberFormat="1" applyFill="1" applyBorder="1"/>
    <xf numFmtId="166" fontId="6" fillId="0" borderId="1" xfId="4" applyNumberFormat="1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43" fontId="6" fillId="0" borderId="5" xfId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43" fontId="4" fillId="0" borderId="1" xfId="0" applyNumberFormat="1" applyFont="1" applyFill="1" applyBorder="1" applyAlignment="1">
      <alignment vertical="center"/>
    </xf>
    <xf numFmtId="167" fontId="6" fillId="0" borderId="1" xfId="4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6" fontId="6" fillId="0" borderId="0" xfId="4" applyNumberFormat="1" applyFont="1" applyFill="1" applyBorder="1" applyAlignment="1">
      <alignment horizontal="center" vertical="center"/>
    </xf>
    <xf numFmtId="43" fontId="6" fillId="0" borderId="5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wrapText="1"/>
    </xf>
    <xf numFmtId="0" fontId="2" fillId="2" borderId="0" xfId="0" applyFont="1" applyFill="1"/>
    <xf numFmtId="0" fontId="6" fillId="0" borderId="1" xfId="0" applyFont="1" applyFill="1" applyBorder="1" applyAlignment="1">
      <alignment horizontal="right" vertical="center"/>
    </xf>
    <xf numFmtId="43" fontId="6" fillId="2" borderId="1" xfId="1" applyFont="1" applyFill="1" applyBorder="1" applyAlignment="1">
      <alignment horizontal="center" vertical="center"/>
    </xf>
    <xf numFmtId="43" fontId="0" fillId="2" borderId="1" xfId="1" applyFont="1" applyFill="1" applyBorder="1"/>
    <xf numFmtId="43" fontId="2" fillId="2" borderId="1" xfId="1" applyFont="1" applyFill="1" applyBorder="1"/>
    <xf numFmtId="43" fontId="10" fillId="0" borderId="1" xfId="1" applyFont="1" applyBorder="1"/>
    <xf numFmtId="49" fontId="0" fillId="2" borderId="1" xfId="0" applyNumberFormat="1" applyFill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12" fontId="0" fillId="2" borderId="1" xfId="1" applyNumberFormat="1" applyFont="1" applyFill="1" applyBorder="1"/>
    <xf numFmtId="14" fontId="0" fillId="2" borderId="1" xfId="1" applyNumberFormat="1" applyFont="1" applyFill="1" applyBorder="1"/>
    <xf numFmtId="43" fontId="2" fillId="0" borderId="0" xfId="1" applyFont="1" applyFill="1" applyBorder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43" fontId="10" fillId="0" borderId="0" xfId="1" applyFont="1" applyFill="1" applyAlignment="1">
      <alignment horizontal="center" vertical="center"/>
    </xf>
    <xf numFmtId="43" fontId="3" fillId="0" borderId="2" xfId="1" applyFont="1" applyBorder="1" applyAlignment="1">
      <alignment horizontal="center" vertical="center" wrapText="1"/>
    </xf>
    <xf numFmtId="43" fontId="2" fillId="0" borderId="0" xfId="1" applyFont="1"/>
    <xf numFmtId="0" fontId="8" fillId="0" borderId="8" xfId="0" applyFont="1" applyFill="1" applyBorder="1" applyAlignment="1">
      <alignment vertical="center"/>
    </xf>
    <xf numFmtId="43" fontId="6" fillId="0" borderId="2" xfId="1" applyFont="1" applyFill="1" applyBorder="1" applyAlignment="1">
      <alignment horizontal="center" vertical="center"/>
    </xf>
    <xf numFmtId="166" fontId="6" fillId="0" borderId="2" xfId="4" applyNumberFormat="1" applyFont="1" applyFill="1" applyBorder="1" applyAlignment="1">
      <alignment horizontal="center" vertical="center"/>
    </xf>
    <xf numFmtId="43" fontId="22" fillId="0" borderId="1" xfId="1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43" fontId="22" fillId="0" borderId="1" xfId="1" applyFont="1" applyFill="1" applyBorder="1" applyAlignment="1">
      <alignment horizontal="center" vertical="center"/>
    </xf>
    <xf numFmtId="43" fontId="22" fillId="0" borderId="1" xfId="0" applyNumberFormat="1" applyFont="1" applyFill="1" applyBorder="1" applyAlignment="1">
      <alignment horizontal="center" vertical="center"/>
    </xf>
    <xf numFmtId="43" fontId="2" fillId="0" borderId="1" xfId="1" applyFont="1" applyFill="1" applyBorder="1" applyAlignment="1">
      <alignment vertical="center"/>
    </xf>
    <xf numFmtId="43" fontId="6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39" fontId="2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43" fontId="2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43" fontId="4" fillId="0" borderId="1" xfId="1" applyFont="1" applyFill="1" applyBorder="1" applyAlignment="1">
      <alignment vertical="center"/>
    </xf>
    <xf numFmtId="43" fontId="4" fillId="0" borderId="1" xfId="1" applyFont="1" applyFill="1" applyBorder="1" applyAlignment="1">
      <alignment horizontal="center" vertical="center"/>
    </xf>
    <xf numFmtId="0" fontId="2" fillId="0" borderId="1" xfId="0" applyFont="1" applyFill="1" applyBorder="1"/>
    <xf numFmtId="43" fontId="2" fillId="0" borderId="1" xfId="0" applyNumberFormat="1" applyFont="1" applyFill="1" applyBorder="1"/>
    <xf numFmtId="49" fontId="6" fillId="0" borderId="1" xfId="4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3" fontId="6" fillId="0" borderId="11" xfId="1" applyFont="1" applyFill="1" applyBorder="1" applyAlignment="1">
      <alignment horizontal="center" vertical="center"/>
    </xf>
    <xf numFmtId="43" fontId="2" fillId="0" borderId="2" xfId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3" fontId="2" fillId="0" borderId="12" xfId="1" applyFont="1" applyFill="1" applyBorder="1" applyAlignment="1">
      <alignment horizontal="center" vertical="center"/>
    </xf>
    <xf numFmtId="43" fontId="0" fillId="0" borderId="13" xfId="1" applyFont="1" applyBorder="1" applyAlignment="1">
      <alignment vertical="center"/>
    </xf>
    <xf numFmtId="0" fontId="2" fillId="0" borderId="2" xfId="0" applyFont="1" applyFill="1" applyBorder="1"/>
    <xf numFmtId="43" fontId="2" fillId="0" borderId="11" xfId="1" applyFont="1" applyFill="1" applyBorder="1" applyAlignment="1">
      <alignment vertical="center"/>
    </xf>
    <xf numFmtId="166" fontId="0" fillId="0" borderId="1" xfId="4" applyNumberFormat="1" applyFont="1" applyBorder="1"/>
    <xf numFmtId="0" fontId="3" fillId="0" borderId="1" xfId="0" applyFont="1" applyBorder="1"/>
    <xf numFmtId="43" fontId="3" fillId="0" borderId="1" xfId="1" applyFont="1" applyBorder="1"/>
    <xf numFmtId="4" fontId="3" fillId="0" borderId="1" xfId="0" applyNumberFormat="1" applyFont="1" applyBorder="1"/>
    <xf numFmtId="167" fontId="6" fillId="0" borderId="0" xfId="0" applyNumberFormat="1" applyFont="1" applyFill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43" fontId="9" fillId="0" borderId="0" xfId="3" applyNumberFormat="1" applyFill="1" applyBorder="1" applyAlignment="1">
      <alignment horizontal="center" vertical="center"/>
    </xf>
    <xf numFmtId="0" fontId="2" fillId="0" borderId="1" xfId="3" applyFont="1" applyFill="1" applyBorder="1" applyAlignment="1">
      <alignment vertical="center"/>
    </xf>
    <xf numFmtId="43" fontId="5" fillId="0" borderId="1" xfId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top" wrapText="1"/>
    </xf>
    <xf numFmtId="14" fontId="2" fillId="2" borderId="0" xfId="0" applyNumberFormat="1" applyFont="1" applyFill="1"/>
    <xf numFmtId="0" fontId="24" fillId="2" borderId="1" xfId="3" applyFont="1" applyFill="1" applyBorder="1"/>
    <xf numFmtId="165" fontId="2" fillId="2" borderId="1" xfId="0" applyNumberFormat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/>
    <xf numFmtId="14" fontId="2" fillId="2" borderId="1" xfId="1" applyNumberFormat="1" applyFont="1" applyFill="1" applyBorder="1"/>
    <xf numFmtId="165" fontId="2" fillId="2" borderId="1" xfId="0" applyNumberFormat="1" applyFont="1" applyFill="1" applyBorder="1"/>
    <xf numFmtId="49" fontId="5" fillId="0" borderId="1" xfId="0" applyNumberFormat="1" applyFont="1" applyFill="1" applyBorder="1" applyAlignment="1">
      <alignment vertical="center" wrapText="1"/>
    </xf>
    <xf numFmtId="3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/>
    </xf>
    <xf numFmtId="43" fontId="2" fillId="0" borderId="0" xfId="1" applyFont="1" applyFill="1" applyBorder="1" applyAlignment="1">
      <alignment horizontal="center" vertical="center" wrapText="1"/>
    </xf>
    <xf numFmtId="0" fontId="9" fillId="2" borderId="0" xfId="3" applyFill="1" applyBorder="1"/>
    <xf numFmtId="165" fontId="0" fillId="2" borderId="1" xfId="1" applyNumberFormat="1" applyFont="1" applyFill="1" applyBorder="1" applyAlignment="1">
      <alignment vertical="center"/>
    </xf>
    <xf numFmtId="165" fontId="0" fillId="2" borderId="0" xfId="0" applyNumberFormat="1" applyFill="1" applyBorder="1" applyAlignment="1">
      <alignment vertical="center"/>
    </xf>
    <xf numFmtId="0" fontId="0" fillId="2" borderId="0" xfId="0" applyFill="1" applyBorder="1"/>
    <xf numFmtId="14" fontId="0" fillId="2" borderId="0" xfId="0" applyNumberFormat="1" applyFill="1" applyBorder="1"/>
    <xf numFmtId="0" fontId="0" fillId="0" borderId="1" xfId="0" applyFill="1" applyBorder="1"/>
    <xf numFmtId="0" fontId="2" fillId="2" borderId="0" xfId="0" applyFont="1" applyFill="1" applyBorder="1"/>
    <xf numFmtId="0" fontId="0" fillId="0" borderId="1" xfId="0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14" fontId="0" fillId="2" borderId="0" xfId="0" applyNumberFormat="1" applyFill="1" applyBorder="1" applyAlignment="1"/>
    <xf numFmtId="49" fontId="2" fillId="2" borderId="0" xfId="0" applyNumberFormat="1" applyFont="1" applyFill="1" applyBorder="1"/>
    <xf numFmtId="43" fontId="0" fillId="2" borderId="0" xfId="1" applyFont="1" applyFill="1" applyBorder="1"/>
    <xf numFmtId="43" fontId="2" fillId="0" borderId="1" xfId="1" applyFont="1" applyBorder="1"/>
    <xf numFmtId="165" fontId="0" fillId="2" borderId="0" xfId="0" applyNumberFormat="1" applyFill="1" applyBorder="1"/>
    <xf numFmtId="49" fontId="2" fillId="2" borderId="1" xfId="0" applyNumberFormat="1" applyFont="1" applyFill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wrapText="1"/>
    </xf>
    <xf numFmtId="49" fontId="13" fillId="0" borderId="1" xfId="0" applyNumberFormat="1" applyFont="1" applyFill="1" applyBorder="1" applyAlignment="1">
      <alignment vertical="center" wrapText="1"/>
    </xf>
    <xf numFmtId="49" fontId="0" fillId="2" borderId="5" xfId="0" applyNumberFormat="1" applyFill="1" applyBorder="1" applyAlignment="1">
      <alignment wrapText="1"/>
    </xf>
    <xf numFmtId="168" fontId="0" fillId="0" borderId="1" xfId="0" applyNumberFormat="1" applyBorder="1"/>
    <xf numFmtId="165" fontId="0" fillId="2" borderId="1" xfId="5" applyNumberFormat="1" applyFont="1" applyFill="1" applyBorder="1" applyAlignment="1">
      <alignment vertical="center"/>
    </xf>
    <xf numFmtId="0" fontId="9" fillId="0" borderId="0" xfId="3"/>
    <xf numFmtId="14" fontId="0" fillId="0" borderId="0" xfId="0" applyNumberFormat="1" applyAlignment="1">
      <alignment horizontal="center"/>
    </xf>
    <xf numFmtId="10" fontId="6" fillId="0" borderId="1" xfId="4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168" fontId="0" fillId="2" borderId="1" xfId="0" applyNumberFormat="1" applyFill="1" applyBorder="1"/>
    <xf numFmtId="49" fontId="0" fillId="2" borderId="5" xfId="0" applyNumberFormat="1" applyFill="1" applyBorder="1" applyAlignment="1">
      <alignment horizontal="center" wrapText="1"/>
    </xf>
    <xf numFmtId="0" fontId="10" fillId="2" borderId="0" xfId="0" applyFont="1" applyFill="1"/>
    <xf numFmtId="0" fontId="9" fillId="2" borderId="0" xfId="3" applyFill="1"/>
    <xf numFmtId="165" fontId="0" fillId="2" borderId="0" xfId="0" applyNumberFormat="1" applyFill="1" applyAlignment="1">
      <alignment vertical="center"/>
    </xf>
    <xf numFmtId="14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14" fontId="0" fillId="2" borderId="0" xfId="0" applyNumberFormat="1" applyFill="1" applyAlignment="1"/>
    <xf numFmtId="49" fontId="0" fillId="2" borderId="0" xfId="0" applyNumberFormat="1" applyFill="1"/>
    <xf numFmtId="14" fontId="2" fillId="2" borderId="0" xfId="1" applyNumberFormat="1" applyFont="1" applyFill="1"/>
    <xf numFmtId="165" fontId="0" fillId="2" borderId="0" xfId="0" applyNumberFormat="1" applyFill="1"/>
    <xf numFmtId="49" fontId="0" fillId="2" borderId="0" xfId="0" applyNumberFormat="1" applyFill="1" applyAlignment="1">
      <alignment horizontal="center" wrapText="1"/>
    </xf>
    <xf numFmtId="49" fontId="0" fillId="2" borderId="0" xfId="0" applyNumberFormat="1" applyFill="1" applyAlignment="1">
      <alignment wrapText="1"/>
    </xf>
    <xf numFmtId="43" fontId="2" fillId="0" borderId="0" xfId="0" applyNumberFormat="1" applyFont="1" applyFill="1" applyAlignment="1">
      <alignment vertical="center"/>
    </xf>
    <xf numFmtId="43" fontId="6" fillId="0" borderId="0" xfId="0" applyNumberFormat="1" applyFont="1" applyFill="1" applyAlignment="1">
      <alignment vertical="center" wrapText="1"/>
    </xf>
    <xf numFmtId="49" fontId="5" fillId="0" borderId="8" xfId="0" applyNumberFormat="1" applyFont="1" applyFill="1" applyBorder="1" applyAlignment="1">
      <alignment horizontal="center" vertical="center" wrapText="1"/>
    </xf>
    <xf numFmtId="43" fontId="2" fillId="0" borderId="1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vertical="center" wrapText="1"/>
    </xf>
    <xf numFmtId="43" fontId="2" fillId="0" borderId="1" xfId="1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3" fontId="6" fillId="2" borderId="1" xfId="0" applyNumberFormat="1" applyFont="1" applyFill="1" applyBorder="1" applyAlignment="1">
      <alignment horizontal="center" vertical="center"/>
    </xf>
    <xf numFmtId="166" fontId="6" fillId="2" borderId="1" xfId="4" applyNumberFormat="1" applyFont="1" applyFill="1" applyBorder="1" applyAlignment="1">
      <alignment horizontal="center" vertical="center"/>
    </xf>
    <xf numFmtId="43" fontId="6" fillId="2" borderId="1" xfId="1" applyFont="1" applyFill="1" applyBorder="1" applyAlignment="1">
      <alignment vertical="center"/>
    </xf>
    <xf numFmtId="39" fontId="2" fillId="2" borderId="1" xfId="0" applyNumberFormat="1" applyFont="1" applyFill="1" applyBorder="1" applyAlignment="1">
      <alignment vertical="center"/>
    </xf>
    <xf numFmtId="43" fontId="6" fillId="2" borderId="1" xfId="0" applyNumberFormat="1" applyFont="1" applyFill="1" applyBorder="1" applyAlignment="1">
      <alignment vertical="center"/>
    </xf>
    <xf numFmtId="39" fontId="2" fillId="2" borderId="0" xfId="0" applyNumberFormat="1" applyFont="1" applyFill="1" applyBorder="1" applyAlignment="1">
      <alignment horizontal="center" vertical="center" wrapText="1"/>
    </xf>
    <xf numFmtId="43" fontId="2" fillId="2" borderId="1" xfId="0" applyNumberFormat="1" applyFont="1" applyFill="1" applyBorder="1" applyAlignment="1">
      <alignment vertical="center" wrapText="1"/>
    </xf>
    <xf numFmtId="43" fontId="2" fillId="2" borderId="1" xfId="1" applyFont="1" applyFill="1" applyBorder="1" applyAlignment="1">
      <alignment vertical="center"/>
    </xf>
    <xf numFmtId="43" fontId="2" fillId="2" borderId="1" xfId="0" applyNumberFormat="1" applyFont="1" applyFill="1" applyBorder="1" applyAlignment="1">
      <alignment vertical="center"/>
    </xf>
    <xf numFmtId="43" fontId="6" fillId="2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/>
    <xf numFmtId="0" fontId="6" fillId="0" borderId="0" xfId="0" applyNumberFormat="1" applyFont="1" applyFill="1" applyBorder="1" applyAlignment="1">
      <alignment horizontal="center" vertical="center"/>
    </xf>
    <xf numFmtId="43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43" fontId="6" fillId="0" borderId="0" xfId="1" applyFont="1" applyFill="1" applyAlignment="1">
      <alignment vertical="center"/>
    </xf>
    <xf numFmtId="0" fontId="2" fillId="0" borderId="0" xfId="0" applyFont="1" applyAlignment="1">
      <alignment horizontal="center"/>
    </xf>
    <xf numFmtId="0" fontId="2" fillId="0" borderId="14" xfId="0" applyFont="1" applyBorder="1"/>
    <xf numFmtId="0" fontId="0" fillId="0" borderId="4" xfId="0" applyBorder="1"/>
    <xf numFmtId="0" fontId="2" fillId="0" borderId="15" xfId="0" applyFont="1" applyBorder="1"/>
    <xf numFmtId="0" fontId="0" fillId="0" borderId="16" xfId="0" applyBorder="1"/>
    <xf numFmtId="0" fontId="2" fillId="0" borderId="17" xfId="0" applyFont="1" applyBorder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8" xfId="0" applyBorder="1"/>
    <xf numFmtId="43" fontId="0" fillId="0" borderId="5" xfId="0" applyNumberFormat="1" applyBorder="1"/>
    <xf numFmtId="43" fontId="0" fillId="0" borderId="5" xfId="1" applyFont="1" applyBorder="1"/>
    <xf numFmtId="43" fontId="0" fillId="0" borderId="10" xfId="1" applyFont="1" applyBorder="1"/>
    <xf numFmtId="43" fontId="0" fillId="0" borderId="3" xfId="1" applyFont="1" applyBorder="1"/>
    <xf numFmtId="39" fontId="0" fillId="2" borderId="0" xfId="0" applyNumberFormat="1" applyFill="1"/>
    <xf numFmtId="49" fontId="2" fillId="2" borderId="0" xfId="0" applyNumberFormat="1" applyFont="1" applyFill="1" applyAlignment="1">
      <alignment wrapText="1"/>
    </xf>
    <xf numFmtId="16" fontId="0" fillId="2" borderId="0" xfId="0" applyNumberFormat="1" applyFill="1"/>
    <xf numFmtId="49" fontId="2" fillId="2" borderId="0" xfId="0" applyNumberFormat="1" applyFont="1" applyFill="1" applyAlignment="1">
      <alignment horizontal="center" wrapText="1"/>
    </xf>
    <xf numFmtId="165" fontId="0" fillId="0" borderId="0" xfId="0" applyNumberFormat="1"/>
    <xf numFmtId="43" fontId="2" fillId="0" borderId="1" xfId="3" applyNumberFormat="1" applyFont="1" applyFill="1" applyBorder="1" applyAlignment="1">
      <alignment vertical="center"/>
    </xf>
    <xf numFmtId="43" fontId="2" fillId="0" borderId="1" xfId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/>
    <xf numFmtId="0" fontId="9" fillId="0" borderId="7" xfId="3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6">
    <cellStyle name="Comma" xfId="1" builtinId="3"/>
    <cellStyle name="Currency" xfId="5" builtinId="4"/>
    <cellStyle name="Currency 6" xfId="2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07.xml"/><Relationship Id="rId299" Type="http://schemas.openxmlformats.org/officeDocument/2006/relationships/externalLink" Target="externalLinks/externalLink289.xml"/><Relationship Id="rId21" Type="http://schemas.openxmlformats.org/officeDocument/2006/relationships/externalLink" Target="externalLinks/externalLink11.xml"/><Relationship Id="rId63" Type="http://schemas.openxmlformats.org/officeDocument/2006/relationships/externalLink" Target="externalLinks/externalLink53.xml"/><Relationship Id="rId159" Type="http://schemas.openxmlformats.org/officeDocument/2006/relationships/externalLink" Target="externalLinks/externalLink149.xml"/><Relationship Id="rId324" Type="http://schemas.openxmlformats.org/officeDocument/2006/relationships/externalLink" Target="externalLinks/externalLink314.xml"/><Relationship Id="rId366" Type="http://schemas.openxmlformats.org/officeDocument/2006/relationships/externalLink" Target="externalLinks/externalLink356.xml"/><Relationship Id="rId170" Type="http://schemas.openxmlformats.org/officeDocument/2006/relationships/externalLink" Target="externalLinks/externalLink160.xml"/><Relationship Id="rId226" Type="http://schemas.openxmlformats.org/officeDocument/2006/relationships/externalLink" Target="externalLinks/externalLink216.xml"/><Relationship Id="rId268" Type="http://schemas.openxmlformats.org/officeDocument/2006/relationships/externalLink" Target="externalLinks/externalLink258.xml"/><Relationship Id="rId32" Type="http://schemas.openxmlformats.org/officeDocument/2006/relationships/externalLink" Target="externalLinks/externalLink22.xml"/><Relationship Id="rId74" Type="http://schemas.openxmlformats.org/officeDocument/2006/relationships/externalLink" Target="externalLinks/externalLink64.xml"/><Relationship Id="rId128" Type="http://schemas.openxmlformats.org/officeDocument/2006/relationships/externalLink" Target="externalLinks/externalLink118.xml"/><Relationship Id="rId335" Type="http://schemas.openxmlformats.org/officeDocument/2006/relationships/externalLink" Target="externalLinks/externalLink325.xml"/><Relationship Id="rId377" Type="http://schemas.openxmlformats.org/officeDocument/2006/relationships/externalLink" Target="externalLinks/externalLink367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85.xml"/><Relationship Id="rId160" Type="http://schemas.openxmlformats.org/officeDocument/2006/relationships/externalLink" Target="externalLinks/externalLink150.xml"/><Relationship Id="rId181" Type="http://schemas.openxmlformats.org/officeDocument/2006/relationships/externalLink" Target="externalLinks/externalLink171.xml"/><Relationship Id="rId216" Type="http://schemas.openxmlformats.org/officeDocument/2006/relationships/externalLink" Target="externalLinks/externalLink206.xml"/><Relationship Id="rId237" Type="http://schemas.openxmlformats.org/officeDocument/2006/relationships/externalLink" Target="externalLinks/externalLink227.xml"/><Relationship Id="rId402" Type="http://schemas.openxmlformats.org/officeDocument/2006/relationships/externalLink" Target="externalLinks/externalLink392.xml"/><Relationship Id="rId258" Type="http://schemas.openxmlformats.org/officeDocument/2006/relationships/externalLink" Target="externalLinks/externalLink248.xml"/><Relationship Id="rId279" Type="http://schemas.openxmlformats.org/officeDocument/2006/relationships/externalLink" Target="externalLinks/externalLink269.xml"/><Relationship Id="rId22" Type="http://schemas.openxmlformats.org/officeDocument/2006/relationships/externalLink" Target="externalLinks/externalLink12.xml"/><Relationship Id="rId43" Type="http://schemas.openxmlformats.org/officeDocument/2006/relationships/externalLink" Target="externalLinks/externalLink33.xml"/><Relationship Id="rId64" Type="http://schemas.openxmlformats.org/officeDocument/2006/relationships/externalLink" Target="externalLinks/externalLink54.xml"/><Relationship Id="rId118" Type="http://schemas.openxmlformats.org/officeDocument/2006/relationships/externalLink" Target="externalLinks/externalLink108.xml"/><Relationship Id="rId139" Type="http://schemas.openxmlformats.org/officeDocument/2006/relationships/externalLink" Target="externalLinks/externalLink129.xml"/><Relationship Id="rId290" Type="http://schemas.openxmlformats.org/officeDocument/2006/relationships/externalLink" Target="externalLinks/externalLink280.xml"/><Relationship Id="rId304" Type="http://schemas.openxmlformats.org/officeDocument/2006/relationships/externalLink" Target="externalLinks/externalLink294.xml"/><Relationship Id="rId325" Type="http://schemas.openxmlformats.org/officeDocument/2006/relationships/externalLink" Target="externalLinks/externalLink315.xml"/><Relationship Id="rId346" Type="http://schemas.openxmlformats.org/officeDocument/2006/relationships/externalLink" Target="externalLinks/externalLink336.xml"/><Relationship Id="rId367" Type="http://schemas.openxmlformats.org/officeDocument/2006/relationships/externalLink" Target="externalLinks/externalLink357.xml"/><Relationship Id="rId388" Type="http://schemas.openxmlformats.org/officeDocument/2006/relationships/externalLink" Target="externalLinks/externalLink378.xml"/><Relationship Id="rId85" Type="http://schemas.openxmlformats.org/officeDocument/2006/relationships/externalLink" Target="externalLinks/externalLink75.xml"/><Relationship Id="rId150" Type="http://schemas.openxmlformats.org/officeDocument/2006/relationships/externalLink" Target="externalLinks/externalLink140.xml"/><Relationship Id="rId171" Type="http://schemas.openxmlformats.org/officeDocument/2006/relationships/externalLink" Target="externalLinks/externalLink161.xml"/><Relationship Id="rId192" Type="http://schemas.openxmlformats.org/officeDocument/2006/relationships/externalLink" Target="externalLinks/externalLink182.xml"/><Relationship Id="rId206" Type="http://schemas.openxmlformats.org/officeDocument/2006/relationships/externalLink" Target="externalLinks/externalLink196.xml"/><Relationship Id="rId227" Type="http://schemas.openxmlformats.org/officeDocument/2006/relationships/externalLink" Target="externalLinks/externalLink217.xml"/><Relationship Id="rId413" Type="http://schemas.openxmlformats.org/officeDocument/2006/relationships/calcChain" Target="calcChain.xml"/><Relationship Id="rId248" Type="http://schemas.openxmlformats.org/officeDocument/2006/relationships/externalLink" Target="externalLinks/externalLink238.xml"/><Relationship Id="rId269" Type="http://schemas.openxmlformats.org/officeDocument/2006/relationships/externalLink" Target="externalLinks/externalLink259.xml"/><Relationship Id="rId12" Type="http://schemas.openxmlformats.org/officeDocument/2006/relationships/externalLink" Target="externalLinks/externalLink2.xml"/><Relationship Id="rId33" Type="http://schemas.openxmlformats.org/officeDocument/2006/relationships/externalLink" Target="externalLinks/externalLink23.xml"/><Relationship Id="rId108" Type="http://schemas.openxmlformats.org/officeDocument/2006/relationships/externalLink" Target="externalLinks/externalLink98.xml"/><Relationship Id="rId129" Type="http://schemas.openxmlformats.org/officeDocument/2006/relationships/externalLink" Target="externalLinks/externalLink119.xml"/><Relationship Id="rId280" Type="http://schemas.openxmlformats.org/officeDocument/2006/relationships/externalLink" Target="externalLinks/externalLink270.xml"/><Relationship Id="rId315" Type="http://schemas.openxmlformats.org/officeDocument/2006/relationships/externalLink" Target="externalLinks/externalLink305.xml"/><Relationship Id="rId336" Type="http://schemas.openxmlformats.org/officeDocument/2006/relationships/externalLink" Target="externalLinks/externalLink326.xml"/><Relationship Id="rId357" Type="http://schemas.openxmlformats.org/officeDocument/2006/relationships/externalLink" Target="externalLinks/externalLink347.xml"/><Relationship Id="rId54" Type="http://schemas.openxmlformats.org/officeDocument/2006/relationships/externalLink" Target="externalLinks/externalLink44.xml"/><Relationship Id="rId75" Type="http://schemas.openxmlformats.org/officeDocument/2006/relationships/externalLink" Target="externalLinks/externalLink65.xml"/><Relationship Id="rId96" Type="http://schemas.openxmlformats.org/officeDocument/2006/relationships/externalLink" Target="externalLinks/externalLink86.xml"/><Relationship Id="rId140" Type="http://schemas.openxmlformats.org/officeDocument/2006/relationships/externalLink" Target="externalLinks/externalLink130.xml"/><Relationship Id="rId161" Type="http://schemas.openxmlformats.org/officeDocument/2006/relationships/externalLink" Target="externalLinks/externalLink151.xml"/><Relationship Id="rId182" Type="http://schemas.openxmlformats.org/officeDocument/2006/relationships/externalLink" Target="externalLinks/externalLink172.xml"/><Relationship Id="rId217" Type="http://schemas.openxmlformats.org/officeDocument/2006/relationships/externalLink" Target="externalLinks/externalLink207.xml"/><Relationship Id="rId378" Type="http://schemas.openxmlformats.org/officeDocument/2006/relationships/externalLink" Target="externalLinks/externalLink368.xml"/><Relationship Id="rId399" Type="http://schemas.openxmlformats.org/officeDocument/2006/relationships/externalLink" Target="externalLinks/externalLink389.xml"/><Relationship Id="rId403" Type="http://schemas.openxmlformats.org/officeDocument/2006/relationships/externalLink" Target="externalLinks/externalLink393.xml"/><Relationship Id="rId6" Type="http://schemas.openxmlformats.org/officeDocument/2006/relationships/worksheet" Target="worksheets/sheet6.xml"/><Relationship Id="rId238" Type="http://schemas.openxmlformats.org/officeDocument/2006/relationships/externalLink" Target="externalLinks/externalLink228.xml"/><Relationship Id="rId259" Type="http://schemas.openxmlformats.org/officeDocument/2006/relationships/externalLink" Target="externalLinks/externalLink249.xml"/><Relationship Id="rId23" Type="http://schemas.openxmlformats.org/officeDocument/2006/relationships/externalLink" Target="externalLinks/externalLink13.xml"/><Relationship Id="rId119" Type="http://schemas.openxmlformats.org/officeDocument/2006/relationships/externalLink" Target="externalLinks/externalLink109.xml"/><Relationship Id="rId270" Type="http://schemas.openxmlformats.org/officeDocument/2006/relationships/externalLink" Target="externalLinks/externalLink260.xml"/><Relationship Id="rId291" Type="http://schemas.openxmlformats.org/officeDocument/2006/relationships/externalLink" Target="externalLinks/externalLink281.xml"/><Relationship Id="rId305" Type="http://schemas.openxmlformats.org/officeDocument/2006/relationships/externalLink" Target="externalLinks/externalLink295.xml"/><Relationship Id="rId326" Type="http://schemas.openxmlformats.org/officeDocument/2006/relationships/externalLink" Target="externalLinks/externalLink316.xml"/><Relationship Id="rId347" Type="http://schemas.openxmlformats.org/officeDocument/2006/relationships/externalLink" Target="externalLinks/externalLink337.xml"/><Relationship Id="rId44" Type="http://schemas.openxmlformats.org/officeDocument/2006/relationships/externalLink" Target="externalLinks/externalLink34.xml"/><Relationship Id="rId65" Type="http://schemas.openxmlformats.org/officeDocument/2006/relationships/externalLink" Target="externalLinks/externalLink55.xml"/><Relationship Id="rId86" Type="http://schemas.openxmlformats.org/officeDocument/2006/relationships/externalLink" Target="externalLinks/externalLink76.xml"/><Relationship Id="rId130" Type="http://schemas.openxmlformats.org/officeDocument/2006/relationships/externalLink" Target="externalLinks/externalLink120.xml"/><Relationship Id="rId151" Type="http://schemas.openxmlformats.org/officeDocument/2006/relationships/externalLink" Target="externalLinks/externalLink141.xml"/><Relationship Id="rId368" Type="http://schemas.openxmlformats.org/officeDocument/2006/relationships/externalLink" Target="externalLinks/externalLink358.xml"/><Relationship Id="rId389" Type="http://schemas.openxmlformats.org/officeDocument/2006/relationships/externalLink" Target="externalLinks/externalLink379.xml"/><Relationship Id="rId172" Type="http://schemas.openxmlformats.org/officeDocument/2006/relationships/externalLink" Target="externalLinks/externalLink162.xml"/><Relationship Id="rId193" Type="http://schemas.openxmlformats.org/officeDocument/2006/relationships/externalLink" Target="externalLinks/externalLink183.xml"/><Relationship Id="rId207" Type="http://schemas.openxmlformats.org/officeDocument/2006/relationships/externalLink" Target="externalLinks/externalLink197.xml"/><Relationship Id="rId228" Type="http://schemas.openxmlformats.org/officeDocument/2006/relationships/externalLink" Target="externalLinks/externalLink218.xml"/><Relationship Id="rId249" Type="http://schemas.openxmlformats.org/officeDocument/2006/relationships/externalLink" Target="externalLinks/externalLink239.xml"/><Relationship Id="rId13" Type="http://schemas.openxmlformats.org/officeDocument/2006/relationships/externalLink" Target="externalLinks/externalLink3.xml"/><Relationship Id="rId109" Type="http://schemas.openxmlformats.org/officeDocument/2006/relationships/externalLink" Target="externalLinks/externalLink99.xml"/><Relationship Id="rId260" Type="http://schemas.openxmlformats.org/officeDocument/2006/relationships/externalLink" Target="externalLinks/externalLink250.xml"/><Relationship Id="rId281" Type="http://schemas.openxmlformats.org/officeDocument/2006/relationships/externalLink" Target="externalLinks/externalLink271.xml"/><Relationship Id="rId316" Type="http://schemas.openxmlformats.org/officeDocument/2006/relationships/externalLink" Target="externalLinks/externalLink306.xml"/><Relationship Id="rId337" Type="http://schemas.openxmlformats.org/officeDocument/2006/relationships/externalLink" Target="externalLinks/externalLink327.xml"/><Relationship Id="rId34" Type="http://schemas.openxmlformats.org/officeDocument/2006/relationships/externalLink" Target="externalLinks/externalLink24.xml"/><Relationship Id="rId55" Type="http://schemas.openxmlformats.org/officeDocument/2006/relationships/externalLink" Target="externalLinks/externalLink45.xml"/><Relationship Id="rId76" Type="http://schemas.openxmlformats.org/officeDocument/2006/relationships/externalLink" Target="externalLinks/externalLink66.xml"/><Relationship Id="rId97" Type="http://schemas.openxmlformats.org/officeDocument/2006/relationships/externalLink" Target="externalLinks/externalLink87.xml"/><Relationship Id="rId120" Type="http://schemas.openxmlformats.org/officeDocument/2006/relationships/externalLink" Target="externalLinks/externalLink110.xml"/><Relationship Id="rId141" Type="http://schemas.openxmlformats.org/officeDocument/2006/relationships/externalLink" Target="externalLinks/externalLink131.xml"/><Relationship Id="rId358" Type="http://schemas.openxmlformats.org/officeDocument/2006/relationships/externalLink" Target="externalLinks/externalLink348.xml"/><Relationship Id="rId379" Type="http://schemas.openxmlformats.org/officeDocument/2006/relationships/externalLink" Target="externalLinks/externalLink369.xml"/><Relationship Id="rId7" Type="http://schemas.openxmlformats.org/officeDocument/2006/relationships/worksheet" Target="worksheets/sheet7.xml"/><Relationship Id="rId162" Type="http://schemas.openxmlformats.org/officeDocument/2006/relationships/externalLink" Target="externalLinks/externalLink152.xml"/><Relationship Id="rId183" Type="http://schemas.openxmlformats.org/officeDocument/2006/relationships/externalLink" Target="externalLinks/externalLink173.xml"/><Relationship Id="rId218" Type="http://schemas.openxmlformats.org/officeDocument/2006/relationships/externalLink" Target="externalLinks/externalLink208.xml"/><Relationship Id="rId239" Type="http://schemas.openxmlformats.org/officeDocument/2006/relationships/externalLink" Target="externalLinks/externalLink229.xml"/><Relationship Id="rId390" Type="http://schemas.openxmlformats.org/officeDocument/2006/relationships/externalLink" Target="externalLinks/externalLink380.xml"/><Relationship Id="rId404" Type="http://schemas.openxmlformats.org/officeDocument/2006/relationships/externalLink" Target="externalLinks/externalLink394.xml"/><Relationship Id="rId250" Type="http://schemas.openxmlformats.org/officeDocument/2006/relationships/externalLink" Target="externalLinks/externalLink240.xml"/><Relationship Id="rId271" Type="http://schemas.openxmlformats.org/officeDocument/2006/relationships/externalLink" Target="externalLinks/externalLink261.xml"/><Relationship Id="rId292" Type="http://schemas.openxmlformats.org/officeDocument/2006/relationships/externalLink" Target="externalLinks/externalLink282.xml"/><Relationship Id="rId306" Type="http://schemas.openxmlformats.org/officeDocument/2006/relationships/externalLink" Target="externalLinks/externalLink296.xml"/><Relationship Id="rId24" Type="http://schemas.openxmlformats.org/officeDocument/2006/relationships/externalLink" Target="externalLinks/externalLink14.xml"/><Relationship Id="rId45" Type="http://schemas.openxmlformats.org/officeDocument/2006/relationships/externalLink" Target="externalLinks/externalLink35.xml"/><Relationship Id="rId66" Type="http://schemas.openxmlformats.org/officeDocument/2006/relationships/externalLink" Target="externalLinks/externalLink56.xml"/><Relationship Id="rId87" Type="http://schemas.openxmlformats.org/officeDocument/2006/relationships/externalLink" Target="externalLinks/externalLink77.xml"/><Relationship Id="rId110" Type="http://schemas.openxmlformats.org/officeDocument/2006/relationships/externalLink" Target="externalLinks/externalLink100.xml"/><Relationship Id="rId131" Type="http://schemas.openxmlformats.org/officeDocument/2006/relationships/externalLink" Target="externalLinks/externalLink121.xml"/><Relationship Id="rId327" Type="http://schemas.openxmlformats.org/officeDocument/2006/relationships/externalLink" Target="externalLinks/externalLink317.xml"/><Relationship Id="rId348" Type="http://schemas.openxmlformats.org/officeDocument/2006/relationships/externalLink" Target="externalLinks/externalLink338.xml"/><Relationship Id="rId369" Type="http://schemas.openxmlformats.org/officeDocument/2006/relationships/externalLink" Target="externalLinks/externalLink359.xml"/><Relationship Id="rId152" Type="http://schemas.openxmlformats.org/officeDocument/2006/relationships/externalLink" Target="externalLinks/externalLink142.xml"/><Relationship Id="rId173" Type="http://schemas.openxmlformats.org/officeDocument/2006/relationships/externalLink" Target="externalLinks/externalLink163.xml"/><Relationship Id="rId194" Type="http://schemas.openxmlformats.org/officeDocument/2006/relationships/externalLink" Target="externalLinks/externalLink184.xml"/><Relationship Id="rId208" Type="http://schemas.openxmlformats.org/officeDocument/2006/relationships/externalLink" Target="externalLinks/externalLink198.xml"/><Relationship Id="rId229" Type="http://schemas.openxmlformats.org/officeDocument/2006/relationships/externalLink" Target="externalLinks/externalLink219.xml"/><Relationship Id="rId380" Type="http://schemas.openxmlformats.org/officeDocument/2006/relationships/externalLink" Target="externalLinks/externalLink370.xml"/><Relationship Id="rId240" Type="http://schemas.openxmlformats.org/officeDocument/2006/relationships/externalLink" Target="externalLinks/externalLink230.xml"/><Relationship Id="rId261" Type="http://schemas.openxmlformats.org/officeDocument/2006/relationships/externalLink" Target="externalLinks/externalLink251.xml"/><Relationship Id="rId14" Type="http://schemas.openxmlformats.org/officeDocument/2006/relationships/externalLink" Target="externalLinks/externalLink4.xml"/><Relationship Id="rId35" Type="http://schemas.openxmlformats.org/officeDocument/2006/relationships/externalLink" Target="externalLinks/externalLink25.xml"/><Relationship Id="rId56" Type="http://schemas.openxmlformats.org/officeDocument/2006/relationships/externalLink" Target="externalLinks/externalLink46.xml"/><Relationship Id="rId77" Type="http://schemas.openxmlformats.org/officeDocument/2006/relationships/externalLink" Target="externalLinks/externalLink67.xml"/><Relationship Id="rId100" Type="http://schemas.openxmlformats.org/officeDocument/2006/relationships/externalLink" Target="externalLinks/externalLink90.xml"/><Relationship Id="rId282" Type="http://schemas.openxmlformats.org/officeDocument/2006/relationships/externalLink" Target="externalLinks/externalLink272.xml"/><Relationship Id="rId317" Type="http://schemas.openxmlformats.org/officeDocument/2006/relationships/externalLink" Target="externalLinks/externalLink307.xml"/><Relationship Id="rId338" Type="http://schemas.openxmlformats.org/officeDocument/2006/relationships/externalLink" Target="externalLinks/externalLink328.xml"/><Relationship Id="rId359" Type="http://schemas.openxmlformats.org/officeDocument/2006/relationships/externalLink" Target="externalLinks/externalLink349.xml"/><Relationship Id="rId8" Type="http://schemas.openxmlformats.org/officeDocument/2006/relationships/worksheet" Target="worksheets/sheet8.xml"/><Relationship Id="rId98" Type="http://schemas.openxmlformats.org/officeDocument/2006/relationships/externalLink" Target="externalLinks/externalLink88.xml"/><Relationship Id="rId121" Type="http://schemas.openxmlformats.org/officeDocument/2006/relationships/externalLink" Target="externalLinks/externalLink111.xml"/><Relationship Id="rId142" Type="http://schemas.openxmlformats.org/officeDocument/2006/relationships/externalLink" Target="externalLinks/externalLink132.xml"/><Relationship Id="rId163" Type="http://schemas.openxmlformats.org/officeDocument/2006/relationships/externalLink" Target="externalLinks/externalLink153.xml"/><Relationship Id="rId184" Type="http://schemas.openxmlformats.org/officeDocument/2006/relationships/externalLink" Target="externalLinks/externalLink174.xml"/><Relationship Id="rId219" Type="http://schemas.openxmlformats.org/officeDocument/2006/relationships/externalLink" Target="externalLinks/externalLink209.xml"/><Relationship Id="rId370" Type="http://schemas.openxmlformats.org/officeDocument/2006/relationships/externalLink" Target="externalLinks/externalLink360.xml"/><Relationship Id="rId391" Type="http://schemas.openxmlformats.org/officeDocument/2006/relationships/externalLink" Target="externalLinks/externalLink381.xml"/><Relationship Id="rId405" Type="http://schemas.openxmlformats.org/officeDocument/2006/relationships/externalLink" Target="externalLinks/externalLink395.xml"/><Relationship Id="rId230" Type="http://schemas.openxmlformats.org/officeDocument/2006/relationships/externalLink" Target="externalLinks/externalLink220.xml"/><Relationship Id="rId251" Type="http://schemas.openxmlformats.org/officeDocument/2006/relationships/externalLink" Target="externalLinks/externalLink241.xml"/><Relationship Id="rId25" Type="http://schemas.openxmlformats.org/officeDocument/2006/relationships/externalLink" Target="externalLinks/externalLink15.xml"/><Relationship Id="rId46" Type="http://schemas.openxmlformats.org/officeDocument/2006/relationships/externalLink" Target="externalLinks/externalLink36.xml"/><Relationship Id="rId67" Type="http://schemas.openxmlformats.org/officeDocument/2006/relationships/externalLink" Target="externalLinks/externalLink57.xml"/><Relationship Id="rId272" Type="http://schemas.openxmlformats.org/officeDocument/2006/relationships/externalLink" Target="externalLinks/externalLink262.xml"/><Relationship Id="rId293" Type="http://schemas.openxmlformats.org/officeDocument/2006/relationships/externalLink" Target="externalLinks/externalLink283.xml"/><Relationship Id="rId307" Type="http://schemas.openxmlformats.org/officeDocument/2006/relationships/externalLink" Target="externalLinks/externalLink297.xml"/><Relationship Id="rId328" Type="http://schemas.openxmlformats.org/officeDocument/2006/relationships/externalLink" Target="externalLinks/externalLink318.xml"/><Relationship Id="rId349" Type="http://schemas.openxmlformats.org/officeDocument/2006/relationships/externalLink" Target="externalLinks/externalLink339.xml"/><Relationship Id="rId88" Type="http://schemas.openxmlformats.org/officeDocument/2006/relationships/externalLink" Target="externalLinks/externalLink78.xml"/><Relationship Id="rId111" Type="http://schemas.openxmlformats.org/officeDocument/2006/relationships/externalLink" Target="externalLinks/externalLink101.xml"/><Relationship Id="rId132" Type="http://schemas.openxmlformats.org/officeDocument/2006/relationships/externalLink" Target="externalLinks/externalLink122.xml"/><Relationship Id="rId153" Type="http://schemas.openxmlformats.org/officeDocument/2006/relationships/externalLink" Target="externalLinks/externalLink143.xml"/><Relationship Id="rId174" Type="http://schemas.openxmlformats.org/officeDocument/2006/relationships/externalLink" Target="externalLinks/externalLink164.xml"/><Relationship Id="rId195" Type="http://schemas.openxmlformats.org/officeDocument/2006/relationships/externalLink" Target="externalLinks/externalLink185.xml"/><Relationship Id="rId209" Type="http://schemas.openxmlformats.org/officeDocument/2006/relationships/externalLink" Target="externalLinks/externalLink199.xml"/><Relationship Id="rId360" Type="http://schemas.openxmlformats.org/officeDocument/2006/relationships/externalLink" Target="externalLinks/externalLink350.xml"/><Relationship Id="rId381" Type="http://schemas.openxmlformats.org/officeDocument/2006/relationships/externalLink" Target="externalLinks/externalLink371.xml"/><Relationship Id="rId220" Type="http://schemas.openxmlformats.org/officeDocument/2006/relationships/externalLink" Target="externalLinks/externalLink210.xml"/><Relationship Id="rId241" Type="http://schemas.openxmlformats.org/officeDocument/2006/relationships/externalLink" Target="externalLinks/externalLink231.xml"/><Relationship Id="rId15" Type="http://schemas.openxmlformats.org/officeDocument/2006/relationships/externalLink" Target="externalLinks/externalLink5.xml"/><Relationship Id="rId36" Type="http://schemas.openxmlformats.org/officeDocument/2006/relationships/externalLink" Target="externalLinks/externalLink26.xml"/><Relationship Id="rId57" Type="http://schemas.openxmlformats.org/officeDocument/2006/relationships/externalLink" Target="externalLinks/externalLink47.xml"/><Relationship Id="rId262" Type="http://schemas.openxmlformats.org/officeDocument/2006/relationships/externalLink" Target="externalLinks/externalLink252.xml"/><Relationship Id="rId283" Type="http://schemas.openxmlformats.org/officeDocument/2006/relationships/externalLink" Target="externalLinks/externalLink273.xml"/><Relationship Id="rId318" Type="http://schemas.openxmlformats.org/officeDocument/2006/relationships/externalLink" Target="externalLinks/externalLink308.xml"/><Relationship Id="rId339" Type="http://schemas.openxmlformats.org/officeDocument/2006/relationships/externalLink" Target="externalLinks/externalLink329.xml"/><Relationship Id="rId78" Type="http://schemas.openxmlformats.org/officeDocument/2006/relationships/externalLink" Target="externalLinks/externalLink68.xml"/><Relationship Id="rId99" Type="http://schemas.openxmlformats.org/officeDocument/2006/relationships/externalLink" Target="externalLinks/externalLink89.xml"/><Relationship Id="rId101" Type="http://schemas.openxmlformats.org/officeDocument/2006/relationships/externalLink" Target="externalLinks/externalLink91.xml"/><Relationship Id="rId122" Type="http://schemas.openxmlformats.org/officeDocument/2006/relationships/externalLink" Target="externalLinks/externalLink112.xml"/><Relationship Id="rId143" Type="http://schemas.openxmlformats.org/officeDocument/2006/relationships/externalLink" Target="externalLinks/externalLink133.xml"/><Relationship Id="rId164" Type="http://schemas.openxmlformats.org/officeDocument/2006/relationships/externalLink" Target="externalLinks/externalLink154.xml"/><Relationship Id="rId185" Type="http://schemas.openxmlformats.org/officeDocument/2006/relationships/externalLink" Target="externalLinks/externalLink175.xml"/><Relationship Id="rId350" Type="http://schemas.openxmlformats.org/officeDocument/2006/relationships/externalLink" Target="externalLinks/externalLink340.xml"/><Relationship Id="rId371" Type="http://schemas.openxmlformats.org/officeDocument/2006/relationships/externalLink" Target="externalLinks/externalLink361.xml"/><Relationship Id="rId406" Type="http://schemas.openxmlformats.org/officeDocument/2006/relationships/externalLink" Target="externalLinks/externalLink396.xml"/><Relationship Id="rId9" Type="http://schemas.openxmlformats.org/officeDocument/2006/relationships/worksheet" Target="worksheets/sheet9.xml"/><Relationship Id="rId210" Type="http://schemas.openxmlformats.org/officeDocument/2006/relationships/externalLink" Target="externalLinks/externalLink200.xml"/><Relationship Id="rId392" Type="http://schemas.openxmlformats.org/officeDocument/2006/relationships/externalLink" Target="externalLinks/externalLink382.xml"/><Relationship Id="rId26" Type="http://schemas.openxmlformats.org/officeDocument/2006/relationships/externalLink" Target="externalLinks/externalLink16.xml"/><Relationship Id="rId231" Type="http://schemas.openxmlformats.org/officeDocument/2006/relationships/externalLink" Target="externalLinks/externalLink221.xml"/><Relationship Id="rId252" Type="http://schemas.openxmlformats.org/officeDocument/2006/relationships/externalLink" Target="externalLinks/externalLink242.xml"/><Relationship Id="rId273" Type="http://schemas.openxmlformats.org/officeDocument/2006/relationships/externalLink" Target="externalLinks/externalLink263.xml"/><Relationship Id="rId294" Type="http://schemas.openxmlformats.org/officeDocument/2006/relationships/externalLink" Target="externalLinks/externalLink284.xml"/><Relationship Id="rId308" Type="http://schemas.openxmlformats.org/officeDocument/2006/relationships/externalLink" Target="externalLinks/externalLink298.xml"/><Relationship Id="rId329" Type="http://schemas.openxmlformats.org/officeDocument/2006/relationships/externalLink" Target="externalLinks/externalLink319.xml"/><Relationship Id="rId47" Type="http://schemas.openxmlformats.org/officeDocument/2006/relationships/externalLink" Target="externalLinks/externalLink37.xml"/><Relationship Id="rId68" Type="http://schemas.openxmlformats.org/officeDocument/2006/relationships/externalLink" Target="externalLinks/externalLink58.xml"/><Relationship Id="rId89" Type="http://schemas.openxmlformats.org/officeDocument/2006/relationships/externalLink" Target="externalLinks/externalLink79.xml"/><Relationship Id="rId112" Type="http://schemas.openxmlformats.org/officeDocument/2006/relationships/externalLink" Target="externalLinks/externalLink102.xml"/><Relationship Id="rId133" Type="http://schemas.openxmlformats.org/officeDocument/2006/relationships/externalLink" Target="externalLinks/externalLink123.xml"/><Relationship Id="rId154" Type="http://schemas.openxmlformats.org/officeDocument/2006/relationships/externalLink" Target="externalLinks/externalLink144.xml"/><Relationship Id="rId175" Type="http://schemas.openxmlformats.org/officeDocument/2006/relationships/externalLink" Target="externalLinks/externalLink165.xml"/><Relationship Id="rId340" Type="http://schemas.openxmlformats.org/officeDocument/2006/relationships/externalLink" Target="externalLinks/externalLink330.xml"/><Relationship Id="rId361" Type="http://schemas.openxmlformats.org/officeDocument/2006/relationships/externalLink" Target="externalLinks/externalLink351.xml"/><Relationship Id="rId196" Type="http://schemas.openxmlformats.org/officeDocument/2006/relationships/externalLink" Target="externalLinks/externalLink186.xml"/><Relationship Id="rId200" Type="http://schemas.openxmlformats.org/officeDocument/2006/relationships/externalLink" Target="externalLinks/externalLink190.xml"/><Relationship Id="rId382" Type="http://schemas.openxmlformats.org/officeDocument/2006/relationships/externalLink" Target="externalLinks/externalLink372.xml"/><Relationship Id="rId16" Type="http://schemas.openxmlformats.org/officeDocument/2006/relationships/externalLink" Target="externalLinks/externalLink6.xml"/><Relationship Id="rId221" Type="http://schemas.openxmlformats.org/officeDocument/2006/relationships/externalLink" Target="externalLinks/externalLink211.xml"/><Relationship Id="rId242" Type="http://schemas.openxmlformats.org/officeDocument/2006/relationships/externalLink" Target="externalLinks/externalLink232.xml"/><Relationship Id="rId263" Type="http://schemas.openxmlformats.org/officeDocument/2006/relationships/externalLink" Target="externalLinks/externalLink253.xml"/><Relationship Id="rId284" Type="http://schemas.openxmlformats.org/officeDocument/2006/relationships/externalLink" Target="externalLinks/externalLink274.xml"/><Relationship Id="rId319" Type="http://schemas.openxmlformats.org/officeDocument/2006/relationships/externalLink" Target="externalLinks/externalLink309.xml"/><Relationship Id="rId37" Type="http://schemas.openxmlformats.org/officeDocument/2006/relationships/externalLink" Target="externalLinks/externalLink27.xml"/><Relationship Id="rId58" Type="http://schemas.openxmlformats.org/officeDocument/2006/relationships/externalLink" Target="externalLinks/externalLink48.xml"/><Relationship Id="rId79" Type="http://schemas.openxmlformats.org/officeDocument/2006/relationships/externalLink" Target="externalLinks/externalLink69.xml"/><Relationship Id="rId102" Type="http://schemas.openxmlformats.org/officeDocument/2006/relationships/externalLink" Target="externalLinks/externalLink92.xml"/><Relationship Id="rId123" Type="http://schemas.openxmlformats.org/officeDocument/2006/relationships/externalLink" Target="externalLinks/externalLink113.xml"/><Relationship Id="rId144" Type="http://schemas.openxmlformats.org/officeDocument/2006/relationships/externalLink" Target="externalLinks/externalLink134.xml"/><Relationship Id="rId330" Type="http://schemas.openxmlformats.org/officeDocument/2006/relationships/externalLink" Target="externalLinks/externalLink320.xml"/><Relationship Id="rId90" Type="http://schemas.openxmlformats.org/officeDocument/2006/relationships/externalLink" Target="externalLinks/externalLink80.xml"/><Relationship Id="rId165" Type="http://schemas.openxmlformats.org/officeDocument/2006/relationships/externalLink" Target="externalLinks/externalLink155.xml"/><Relationship Id="rId186" Type="http://schemas.openxmlformats.org/officeDocument/2006/relationships/externalLink" Target="externalLinks/externalLink176.xml"/><Relationship Id="rId351" Type="http://schemas.openxmlformats.org/officeDocument/2006/relationships/externalLink" Target="externalLinks/externalLink341.xml"/><Relationship Id="rId372" Type="http://schemas.openxmlformats.org/officeDocument/2006/relationships/externalLink" Target="externalLinks/externalLink362.xml"/><Relationship Id="rId393" Type="http://schemas.openxmlformats.org/officeDocument/2006/relationships/externalLink" Target="externalLinks/externalLink383.xml"/><Relationship Id="rId407" Type="http://schemas.openxmlformats.org/officeDocument/2006/relationships/externalLink" Target="externalLinks/externalLink397.xml"/><Relationship Id="rId211" Type="http://schemas.openxmlformats.org/officeDocument/2006/relationships/externalLink" Target="externalLinks/externalLink201.xml"/><Relationship Id="rId232" Type="http://schemas.openxmlformats.org/officeDocument/2006/relationships/externalLink" Target="externalLinks/externalLink222.xml"/><Relationship Id="rId253" Type="http://schemas.openxmlformats.org/officeDocument/2006/relationships/externalLink" Target="externalLinks/externalLink243.xml"/><Relationship Id="rId274" Type="http://schemas.openxmlformats.org/officeDocument/2006/relationships/externalLink" Target="externalLinks/externalLink264.xml"/><Relationship Id="rId295" Type="http://schemas.openxmlformats.org/officeDocument/2006/relationships/externalLink" Target="externalLinks/externalLink285.xml"/><Relationship Id="rId309" Type="http://schemas.openxmlformats.org/officeDocument/2006/relationships/externalLink" Target="externalLinks/externalLink299.xml"/><Relationship Id="rId27" Type="http://schemas.openxmlformats.org/officeDocument/2006/relationships/externalLink" Target="externalLinks/externalLink17.xml"/><Relationship Id="rId48" Type="http://schemas.openxmlformats.org/officeDocument/2006/relationships/externalLink" Target="externalLinks/externalLink38.xml"/><Relationship Id="rId69" Type="http://schemas.openxmlformats.org/officeDocument/2006/relationships/externalLink" Target="externalLinks/externalLink59.xml"/><Relationship Id="rId113" Type="http://schemas.openxmlformats.org/officeDocument/2006/relationships/externalLink" Target="externalLinks/externalLink103.xml"/><Relationship Id="rId134" Type="http://schemas.openxmlformats.org/officeDocument/2006/relationships/externalLink" Target="externalLinks/externalLink124.xml"/><Relationship Id="rId320" Type="http://schemas.openxmlformats.org/officeDocument/2006/relationships/externalLink" Target="externalLinks/externalLink310.xml"/><Relationship Id="rId80" Type="http://schemas.openxmlformats.org/officeDocument/2006/relationships/externalLink" Target="externalLinks/externalLink70.xml"/><Relationship Id="rId155" Type="http://schemas.openxmlformats.org/officeDocument/2006/relationships/externalLink" Target="externalLinks/externalLink145.xml"/><Relationship Id="rId176" Type="http://schemas.openxmlformats.org/officeDocument/2006/relationships/externalLink" Target="externalLinks/externalLink166.xml"/><Relationship Id="rId197" Type="http://schemas.openxmlformats.org/officeDocument/2006/relationships/externalLink" Target="externalLinks/externalLink187.xml"/><Relationship Id="rId341" Type="http://schemas.openxmlformats.org/officeDocument/2006/relationships/externalLink" Target="externalLinks/externalLink331.xml"/><Relationship Id="rId362" Type="http://schemas.openxmlformats.org/officeDocument/2006/relationships/externalLink" Target="externalLinks/externalLink352.xml"/><Relationship Id="rId383" Type="http://schemas.openxmlformats.org/officeDocument/2006/relationships/externalLink" Target="externalLinks/externalLink373.xml"/><Relationship Id="rId201" Type="http://schemas.openxmlformats.org/officeDocument/2006/relationships/externalLink" Target="externalLinks/externalLink191.xml"/><Relationship Id="rId222" Type="http://schemas.openxmlformats.org/officeDocument/2006/relationships/externalLink" Target="externalLinks/externalLink212.xml"/><Relationship Id="rId243" Type="http://schemas.openxmlformats.org/officeDocument/2006/relationships/externalLink" Target="externalLinks/externalLink233.xml"/><Relationship Id="rId264" Type="http://schemas.openxmlformats.org/officeDocument/2006/relationships/externalLink" Target="externalLinks/externalLink254.xml"/><Relationship Id="rId285" Type="http://schemas.openxmlformats.org/officeDocument/2006/relationships/externalLink" Target="externalLinks/externalLink275.xml"/><Relationship Id="rId17" Type="http://schemas.openxmlformats.org/officeDocument/2006/relationships/externalLink" Target="externalLinks/externalLink7.xml"/><Relationship Id="rId38" Type="http://schemas.openxmlformats.org/officeDocument/2006/relationships/externalLink" Target="externalLinks/externalLink28.xml"/><Relationship Id="rId59" Type="http://schemas.openxmlformats.org/officeDocument/2006/relationships/externalLink" Target="externalLinks/externalLink49.xml"/><Relationship Id="rId103" Type="http://schemas.openxmlformats.org/officeDocument/2006/relationships/externalLink" Target="externalLinks/externalLink93.xml"/><Relationship Id="rId124" Type="http://schemas.openxmlformats.org/officeDocument/2006/relationships/externalLink" Target="externalLinks/externalLink114.xml"/><Relationship Id="rId310" Type="http://schemas.openxmlformats.org/officeDocument/2006/relationships/externalLink" Target="externalLinks/externalLink300.xml"/><Relationship Id="rId70" Type="http://schemas.openxmlformats.org/officeDocument/2006/relationships/externalLink" Target="externalLinks/externalLink60.xml"/><Relationship Id="rId91" Type="http://schemas.openxmlformats.org/officeDocument/2006/relationships/externalLink" Target="externalLinks/externalLink81.xml"/><Relationship Id="rId145" Type="http://schemas.openxmlformats.org/officeDocument/2006/relationships/externalLink" Target="externalLinks/externalLink135.xml"/><Relationship Id="rId166" Type="http://schemas.openxmlformats.org/officeDocument/2006/relationships/externalLink" Target="externalLinks/externalLink156.xml"/><Relationship Id="rId187" Type="http://schemas.openxmlformats.org/officeDocument/2006/relationships/externalLink" Target="externalLinks/externalLink177.xml"/><Relationship Id="rId331" Type="http://schemas.openxmlformats.org/officeDocument/2006/relationships/externalLink" Target="externalLinks/externalLink321.xml"/><Relationship Id="rId352" Type="http://schemas.openxmlformats.org/officeDocument/2006/relationships/externalLink" Target="externalLinks/externalLink342.xml"/><Relationship Id="rId373" Type="http://schemas.openxmlformats.org/officeDocument/2006/relationships/externalLink" Target="externalLinks/externalLink363.xml"/><Relationship Id="rId394" Type="http://schemas.openxmlformats.org/officeDocument/2006/relationships/externalLink" Target="externalLinks/externalLink384.xml"/><Relationship Id="rId408" Type="http://schemas.openxmlformats.org/officeDocument/2006/relationships/externalLink" Target="externalLinks/externalLink398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202.xml"/><Relationship Id="rId233" Type="http://schemas.openxmlformats.org/officeDocument/2006/relationships/externalLink" Target="externalLinks/externalLink223.xml"/><Relationship Id="rId254" Type="http://schemas.openxmlformats.org/officeDocument/2006/relationships/externalLink" Target="externalLinks/externalLink244.xml"/><Relationship Id="rId28" Type="http://schemas.openxmlformats.org/officeDocument/2006/relationships/externalLink" Target="externalLinks/externalLink18.xml"/><Relationship Id="rId49" Type="http://schemas.openxmlformats.org/officeDocument/2006/relationships/externalLink" Target="externalLinks/externalLink39.xml"/><Relationship Id="rId114" Type="http://schemas.openxmlformats.org/officeDocument/2006/relationships/externalLink" Target="externalLinks/externalLink104.xml"/><Relationship Id="rId275" Type="http://schemas.openxmlformats.org/officeDocument/2006/relationships/externalLink" Target="externalLinks/externalLink265.xml"/><Relationship Id="rId296" Type="http://schemas.openxmlformats.org/officeDocument/2006/relationships/externalLink" Target="externalLinks/externalLink286.xml"/><Relationship Id="rId300" Type="http://schemas.openxmlformats.org/officeDocument/2006/relationships/externalLink" Target="externalLinks/externalLink290.xml"/><Relationship Id="rId60" Type="http://schemas.openxmlformats.org/officeDocument/2006/relationships/externalLink" Target="externalLinks/externalLink50.xml"/><Relationship Id="rId81" Type="http://schemas.openxmlformats.org/officeDocument/2006/relationships/externalLink" Target="externalLinks/externalLink71.xml"/><Relationship Id="rId135" Type="http://schemas.openxmlformats.org/officeDocument/2006/relationships/externalLink" Target="externalLinks/externalLink125.xml"/><Relationship Id="rId156" Type="http://schemas.openxmlformats.org/officeDocument/2006/relationships/externalLink" Target="externalLinks/externalLink146.xml"/><Relationship Id="rId177" Type="http://schemas.openxmlformats.org/officeDocument/2006/relationships/externalLink" Target="externalLinks/externalLink167.xml"/><Relationship Id="rId198" Type="http://schemas.openxmlformats.org/officeDocument/2006/relationships/externalLink" Target="externalLinks/externalLink188.xml"/><Relationship Id="rId321" Type="http://schemas.openxmlformats.org/officeDocument/2006/relationships/externalLink" Target="externalLinks/externalLink311.xml"/><Relationship Id="rId342" Type="http://schemas.openxmlformats.org/officeDocument/2006/relationships/externalLink" Target="externalLinks/externalLink332.xml"/><Relationship Id="rId363" Type="http://schemas.openxmlformats.org/officeDocument/2006/relationships/externalLink" Target="externalLinks/externalLink353.xml"/><Relationship Id="rId384" Type="http://schemas.openxmlformats.org/officeDocument/2006/relationships/externalLink" Target="externalLinks/externalLink374.xml"/><Relationship Id="rId202" Type="http://schemas.openxmlformats.org/officeDocument/2006/relationships/externalLink" Target="externalLinks/externalLink192.xml"/><Relationship Id="rId223" Type="http://schemas.openxmlformats.org/officeDocument/2006/relationships/externalLink" Target="externalLinks/externalLink213.xml"/><Relationship Id="rId244" Type="http://schemas.openxmlformats.org/officeDocument/2006/relationships/externalLink" Target="externalLinks/externalLink234.xml"/><Relationship Id="rId18" Type="http://schemas.openxmlformats.org/officeDocument/2006/relationships/externalLink" Target="externalLinks/externalLink8.xml"/><Relationship Id="rId39" Type="http://schemas.openxmlformats.org/officeDocument/2006/relationships/externalLink" Target="externalLinks/externalLink29.xml"/><Relationship Id="rId265" Type="http://schemas.openxmlformats.org/officeDocument/2006/relationships/externalLink" Target="externalLinks/externalLink255.xml"/><Relationship Id="rId286" Type="http://schemas.openxmlformats.org/officeDocument/2006/relationships/externalLink" Target="externalLinks/externalLink276.xml"/><Relationship Id="rId50" Type="http://schemas.openxmlformats.org/officeDocument/2006/relationships/externalLink" Target="externalLinks/externalLink40.xml"/><Relationship Id="rId104" Type="http://schemas.openxmlformats.org/officeDocument/2006/relationships/externalLink" Target="externalLinks/externalLink94.xml"/><Relationship Id="rId125" Type="http://schemas.openxmlformats.org/officeDocument/2006/relationships/externalLink" Target="externalLinks/externalLink115.xml"/><Relationship Id="rId146" Type="http://schemas.openxmlformats.org/officeDocument/2006/relationships/externalLink" Target="externalLinks/externalLink136.xml"/><Relationship Id="rId167" Type="http://schemas.openxmlformats.org/officeDocument/2006/relationships/externalLink" Target="externalLinks/externalLink157.xml"/><Relationship Id="rId188" Type="http://schemas.openxmlformats.org/officeDocument/2006/relationships/externalLink" Target="externalLinks/externalLink178.xml"/><Relationship Id="rId311" Type="http://schemas.openxmlformats.org/officeDocument/2006/relationships/externalLink" Target="externalLinks/externalLink301.xml"/><Relationship Id="rId332" Type="http://schemas.openxmlformats.org/officeDocument/2006/relationships/externalLink" Target="externalLinks/externalLink322.xml"/><Relationship Id="rId353" Type="http://schemas.openxmlformats.org/officeDocument/2006/relationships/externalLink" Target="externalLinks/externalLink343.xml"/><Relationship Id="rId374" Type="http://schemas.openxmlformats.org/officeDocument/2006/relationships/externalLink" Target="externalLinks/externalLink364.xml"/><Relationship Id="rId395" Type="http://schemas.openxmlformats.org/officeDocument/2006/relationships/externalLink" Target="externalLinks/externalLink385.xml"/><Relationship Id="rId409" Type="http://schemas.openxmlformats.org/officeDocument/2006/relationships/externalLink" Target="externalLinks/externalLink399.xml"/><Relationship Id="rId71" Type="http://schemas.openxmlformats.org/officeDocument/2006/relationships/externalLink" Target="externalLinks/externalLink61.xml"/><Relationship Id="rId92" Type="http://schemas.openxmlformats.org/officeDocument/2006/relationships/externalLink" Target="externalLinks/externalLink82.xml"/><Relationship Id="rId213" Type="http://schemas.openxmlformats.org/officeDocument/2006/relationships/externalLink" Target="externalLinks/externalLink203.xml"/><Relationship Id="rId234" Type="http://schemas.openxmlformats.org/officeDocument/2006/relationships/externalLink" Target="externalLinks/externalLink22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9.xml"/><Relationship Id="rId255" Type="http://schemas.openxmlformats.org/officeDocument/2006/relationships/externalLink" Target="externalLinks/externalLink245.xml"/><Relationship Id="rId276" Type="http://schemas.openxmlformats.org/officeDocument/2006/relationships/externalLink" Target="externalLinks/externalLink266.xml"/><Relationship Id="rId297" Type="http://schemas.openxmlformats.org/officeDocument/2006/relationships/externalLink" Target="externalLinks/externalLink287.xml"/><Relationship Id="rId40" Type="http://schemas.openxmlformats.org/officeDocument/2006/relationships/externalLink" Target="externalLinks/externalLink30.xml"/><Relationship Id="rId115" Type="http://schemas.openxmlformats.org/officeDocument/2006/relationships/externalLink" Target="externalLinks/externalLink105.xml"/><Relationship Id="rId136" Type="http://schemas.openxmlformats.org/officeDocument/2006/relationships/externalLink" Target="externalLinks/externalLink126.xml"/><Relationship Id="rId157" Type="http://schemas.openxmlformats.org/officeDocument/2006/relationships/externalLink" Target="externalLinks/externalLink147.xml"/><Relationship Id="rId178" Type="http://schemas.openxmlformats.org/officeDocument/2006/relationships/externalLink" Target="externalLinks/externalLink168.xml"/><Relationship Id="rId301" Type="http://schemas.openxmlformats.org/officeDocument/2006/relationships/externalLink" Target="externalLinks/externalLink291.xml"/><Relationship Id="rId322" Type="http://schemas.openxmlformats.org/officeDocument/2006/relationships/externalLink" Target="externalLinks/externalLink312.xml"/><Relationship Id="rId343" Type="http://schemas.openxmlformats.org/officeDocument/2006/relationships/externalLink" Target="externalLinks/externalLink333.xml"/><Relationship Id="rId364" Type="http://schemas.openxmlformats.org/officeDocument/2006/relationships/externalLink" Target="externalLinks/externalLink354.xml"/><Relationship Id="rId61" Type="http://schemas.openxmlformats.org/officeDocument/2006/relationships/externalLink" Target="externalLinks/externalLink51.xml"/><Relationship Id="rId82" Type="http://schemas.openxmlformats.org/officeDocument/2006/relationships/externalLink" Target="externalLinks/externalLink72.xml"/><Relationship Id="rId199" Type="http://schemas.openxmlformats.org/officeDocument/2006/relationships/externalLink" Target="externalLinks/externalLink189.xml"/><Relationship Id="rId203" Type="http://schemas.openxmlformats.org/officeDocument/2006/relationships/externalLink" Target="externalLinks/externalLink193.xml"/><Relationship Id="rId385" Type="http://schemas.openxmlformats.org/officeDocument/2006/relationships/externalLink" Target="externalLinks/externalLink375.xml"/><Relationship Id="rId19" Type="http://schemas.openxmlformats.org/officeDocument/2006/relationships/externalLink" Target="externalLinks/externalLink9.xml"/><Relationship Id="rId224" Type="http://schemas.openxmlformats.org/officeDocument/2006/relationships/externalLink" Target="externalLinks/externalLink214.xml"/><Relationship Id="rId245" Type="http://schemas.openxmlformats.org/officeDocument/2006/relationships/externalLink" Target="externalLinks/externalLink235.xml"/><Relationship Id="rId266" Type="http://schemas.openxmlformats.org/officeDocument/2006/relationships/externalLink" Target="externalLinks/externalLink256.xml"/><Relationship Id="rId287" Type="http://schemas.openxmlformats.org/officeDocument/2006/relationships/externalLink" Target="externalLinks/externalLink277.xml"/><Relationship Id="rId410" Type="http://schemas.openxmlformats.org/officeDocument/2006/relationships/theme" Target="theme/theme1.xml"/><Relationship Id="rId30" Type="http://schemas.openxmlformats.org/officeDocument/2006/relationships/externalLink" Target="externalLinks/externalLink20.xml"/><Relationship Id="rId105" Type="http://schemas.openxmlformats.org/officeDocument/2006/relationships/externalLink" Target="externalLinks/externalLink95.xml"/><Relationship Id="rId126" Type="http://schemas.openxmlformats.org/officeDocument/2006/relationships/externalLink" Target="externalLinks/externalLink116.xml"/><Relationship Id="rId147" Type="http://schemas.openxmlformats.org/officeDocument/2006/relationships/externalLink" Target="externalLinks/externalLink137.xml"/><Relationship Id="rId168" Type="http://schemas.openxmlformats.org/officeDocument/2006/relationships/externalLink" Target="externalLinks/externalLink158.xml"/><Relationship Id="rId312" Type="http://schemas.openxmlformats.org/officeDocument/2006/relationships/externalLink" Target="externalLinks/externalLink302.xml"/><Relationship Id="rId333" Type="http://schemas.openxmlformats.org/officeDocument/2006/relationships/externalLink" Target="externalLinks/externalLink323.xml"/><Relationship Id="rId354" Type="http://schemas.openxmlformats.org/officeDocument/2006/relationships/externalLink" Target="externalLinks/externalLink344.xml"/><Relationship Id="rId51" Type="http://schemas.openxmlformats.org/officeDocument/2006/relationships/externalLink" Target="externalLinks/externalLink41.xml"/><Relationship Id="rId72" Type="http://schemas.openxmlformats.org/officeDocument/2006/relationships/externalLink" Target="externalLinks/externalLink62.xml"/><Relationship Id="rId93" Type="http://schemas.openxmlformats.org/officeDocument/2006/relationships/externalLink" Target="externalLinks/externalLink83.xml"/><Relationship Id="rId189" Type="http://schemas.openxmlformats.org/officeDocument/2006/relationships/externalLink" Target="externalLinks/externalLink179.xml"/><Relationship Id="rId375" Type="http://schemas.openxmlformats.org/officeDocument/2006/relationships/externalLink" Target="externalLinks/externalLink365.xml"/><Relationship Id="rId396" Type="http://schemas.openxmlformats.org/officeDocument/2006/relationships/externalLink" Target="externalLinks/externalLink386.xml"/><Relationship Id="rId3" Type="http://schemas.openxmlformats.org/officeDocument/2006/relationships/worksheet" Target="worksheets/sheet3.xml"/><Relationship Id="rId214" Type="http://schemas.openxmlformats.org/officeDocument/2006/relationships/externalLink" Target="externalLinks/externalLink204.xml"/><Relationship Id="rId235" Type="http://schemas.openxmlformats.org/officeDocument/2006/relationships/externalLink" Target="externalLinks/externalLink225.xml"/><Relationship Id="rId256" Type="http://schemas.openxmlformats.org/officeDocument/2006/relationships/externalLink" Target="externalLinks/externalLink246.xml"/><Relationship Id="rId277" Type="http://schemas.openxmlformats.org/officeDocument/2006/relationships/externalLink" Target="externalLinks/externalLink267.xml"/><Relationship Id="rId298" Type="http://schemas.openxmlformats.org/officeDocument/2006/relationships/externalLink" Target="externalLinks/externalLink288.xml"/><Relationship Id="rId400" Type="http://schemas.openxmlformats.org/officeDocument/2006/relationships/externalLink" Target="externalLinks/externalLink390.xml"/><Relationship Id="rId116" Type="http://schemas.openxmlformats.org/officeDocument/2006/relationships/externalLink" Target="externalLinks/externalLink106.xml"/><Relationship Id="rId137" Type="http://schemas.openxmlformats.org/officeDocument/2006/relationships/externalLink" Target="externalLinks/externalLink127.xml"/><Relationship Id="rId158" Type="http://schemas.openxmlformats.org/officeDocument/2006/relationships/externalLink" Target="externalLinks/externalLink148.xml"/><Relationship Id="rId302" Type="http://schemas.openxmlformats.org/officeDocument/2006/relationships/externalLink" Target="externalLinks/externalLink292.xml"/><Relationship Id="rId323" Type="http://schemas.openxmlformats.org/officeDocument/2006/relationships/externalLink" Target="externalLinks/externalLink313.xml"/><Relationship Id="rId344" Type="http://schemas.openxmlformats.org/officeDocument/2006/relationships/externalLink" Target="externalLinks/externalLink334.xml"/><Relationship Id="rId20" Type="http://schemas.openxmlformats.org/officeDocument/2006/relationships/externalLink" Target="externalLinks/externalLink10.xml"/><Relationship Id="rId41" Type="http://schemas.openxmlformats.org/officeDocument/2006/relationships/externalLink" Target="externalLinks/externalLink31.xml"/><Relationship Id="rId62" Type="http://schemas.openxmlformats.org/officeDocument/2006/relationships/externalLink" Target="externalLinks/externalLink52.xml"/><Relationship Id="rId83" Type="http://schemas.openxmlformats.org/officeDocument/2006/relationships/externalLink" Target="externalLinks/externalLink73.xml"/><Relationship Id="rId179" Type="http://schemas.openxmlformats.org/officeDocument/2006/relationships/externalLink" Target="externalLinks/externalLink169.xml"/><Relationship Id="rId365" Type="http://schemas.openxmlformats.org/officeDocument/2006/relationships/externalLink" Target="externalLinks/externalLink355.xml"/><Relationship Id="rId386" Type="http://schemas.openxmlformats.org/officeDocument/2006/relationships/externalLink" Target="externalLinks/externalLink376.xml"/><Relationship Id="rId190" Type="http://schemas.openxmlformats.org/officeDocument/2006/relationships/externalLink" Target="externalLinks/externalLink180.xml"/><Relationship Id="rId204" Type="http://schemas.openxmlformats.org/officeDocument/2006/relationships/externalLink" Target="externalLinks/externalLink194.xml"/><Relationship Id="rId225" Type="http://schemas.openxmlformats.org/officeDocument/2006/relationships/externalLink" Target="externalLinks/externalLink215.xml"/><Relationship Id="rId246" Type="http://schemas.openxmlformats.org/officeDocument/2006/relationships/externalLink" Target="externalLinks/externalLink236.xml"/><Relationship Id="rId267" Type="http://schemas.openxmlformats.org/officeDocument/2006/relationships/externalLink" Target="externalLinks/externalLink257.xml"/><Relationship Id="rId288" Type="http://schemas.openxmlformats.org/officeDocument/2006/relationships/externalLink" Target="externalLinks/externalLink278.xml"/><Relationship Id="rId411" Type="http://schemas.openxmlformats.org/officeDocument/2006/relationships/styles" Target="styles.xml"/><Relationship Id="rId106" Type="http://schemas.openxmlformats.org/officeDocument/2006/relationships/externalLink" Target="externalLinks/externalLink96.xml"/><Relationship Id="rId127" Type="http://schemas.openxmlformats.org/officeDocument/2006/relationships/externalLink" Target="externalLinks/externalLink117.xml"/><Relationship Id="rId313" Type="http://schemas.openxmlformats.org/officeDocument/2006/relationships/externalLink" Target="externalLinks/externalLink303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1.xml"/><Relationship Id="rId52" Type="http://schemas.openxmlformats.org/officeDocument/2006/relationships/externalLink" Target="externalLinks/externalLink42.xml"/><Relationship Id="rId73" Type="http://schemas.openxmlformats.org/officeDocument/2006/relationships/externalLink" Target="externalLinks/externalLink63.xml"/><Relationship Id="rId94" Type="http://schemas.openxmlformats.org/officeDocument/2006/relationships/externalLink" Target="externalLinks/externalLink84.xml"/><Relationship Id="rId148" Type="http://schemas.openxmlformats.org/officeDocument/2006/relationships/externalLink" Target="externalLinks/externalLink138.xml"/><Relationship Id="rId169" Type="http://schemas.openxmlformats.org/officeDocument/2006/relationships/externalLink" Target="externalLinks/externalLink159.xml"/><Relationship Id="rId334" Type="http://schemas.openxmlformats.org/officeDocument/2006/relationships/externalLink" Target="externalLinks/externalLink324.xml"/><Relationship Id="rId355" Type="http://schemas.openxmlformats.org/officeDocument/2006/relationships/externalLink" Target="externalLinks/externalLink345.xml"/><Relationship Id="rId376" Type="http://schemas.openxmlformats.org/officeDocument/2006/relationships/externalLink" Target="externalLinks/externalLink366.xml"/><Relationship Id="rId397" Type="http://schemas.openxmlformats.org/officeDocument/2006/relationships/externalLink" Target="externalLinks/externalLink387.xml"/><Relationship Id="rId4" Type="http://schemas.openxmlformats.org/officeDocument/2006/relationships/worksheet" Target="worksheets/sheet4.xml"/><Relationship Id="rId180" Type="http://schemas.openxmlformats.org/officeDocument/2006/relationships/externalLink" Target="externalLinks/externalLink170.xml"/><Relationship Id="rId215" Type="http://schemas.openxmlformats.org/officeDocument/2006/relationships/externalLink" Target="externalLinks/externalLink205.xml"/><Relationship Id="rId236" Type="http://schemas.openxmlformats.org/officeDocument/2006/relationships/externalLink" Target="externalLinks/externalLink226.xml"/><Relationship Id="rId257" Type="http://schemas.openxmlformats.org/officeDocument/2006/relationships/externalLink" Target="externalLinks/externalLink247.xml"/><Relationship Id="rId278" Type="http://schemas.openxmlformats.org/officeDocument/2006/relationships/externalLink" Target="externalLinks/externalLink268.xml"/><Relationship Id="rId401" Type="http://schemas.openxmlformats.org/officeDocument/2006/relationships/externalLink" Target="externalLinks/externalLink391.xml"/><Relationship Id="rId303" Type="http://schemas.openxmlformats.org/officeDocument/2006/relationships/externalLink" Target="externalLinks/externalLink293.xml"/><Relationship Id="rId42" Type="http://schemas.openxmlformats.org/officeDocument/2006/relationships/externalLink" Target="externalLinks/externalLink32.xml"/><Relationship Id="rId84" Type="http://schemas.openxmlformats.org/officeDocument/2006/relationships/externalLink" Target="externalLinks/externalLink74.xml"/><Relationship Id="rId138" Type="http://schemas.openxmlformats.org/officeDocument/2006/relationships/externalLink" Target="externalLinks/externalLink128.xml"/><Relationship Id="rId345" Type="http://schemas.openxmlformats.org/officeDocument/2006/relationships/externalLink" Target="externalLinks/externalLink335.xml"/><Relationship Id="rId387" Type="http://schemas.openxmlformats.org/officeDocument/2006/relationships/externalLink" Target="externalLinks/externalLink377.xml"/><Relationship Id="rId191" Type="http://schemas.openxmlformats.org/officeDocument/2006/relationships/externalLink" Target="externalLinks/externalLink181.xml"/><Relationship Id="rId205" Type="http://schemas.openxmlformats.org/officeDocument/2006/relationships/externalLink" Target="externalLinks/externalLink195.xml"/><Relationship Id="rId247" Type="http://schemas.openxmlformats.org/officeDocument/2006/relationships/externalLink" Target="externalLinks/externalLink237.xml"/><Relationship Id="rId412" Type="http://schemas.openxmlformats.org/officeDocument/2006/relationships/sharedStrings" Target="sharedStrings.xml"/><Relationship Id="rId107" Type="http://schemas.openxmlformats.org/officeDocument/2006/relationships/externalLink" Target="externalLinks/externalLink97.xml"/><Relationship Id="rId289" Type="http://schemas.openxmlformats.org/officeDocument/2006/relationships/externalLink" Target="externalLinks/externalLink279.xml"/><Relationship Id="rId11" Type="http://schemas.openxmlformats.org/officeDocument/2006/relationships/externalLink" Target="externalLinks/externalLink1.xml"/><Relationship Id="rId53" Type="http://schemas.openxmlformats.org/officeDocument/2006/relationships/externalLink" Target="externalLinks/externalLink43.xml"/><Relationship Id="rId149" Type="http://schemas.openxmlformats.org/officeDocument/2006/relationships/externalLink" Target="externalLinks/externalLink139.xml"/><Relationship Id="rId314" Type="http://schemas.openxmlformats.org/officeDocument/2006/relationships/externalLink" Target="externalLinks/externalLink304.xml"/><Relationship Id="rId356" Type="http://schemas.openxmlformats.org/officeDocument/2006/relationships/externalLink" Target="externalLinks/externalLink346.xml"/><Relationship Id="rId398" Type="http://schemas.openxmlformats.org/officeDocument/2006/relationships/externalLink" Target="externalLinks/externalLink38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25</xdr:row>
      <xdr:rowOff>133350</xdr:rowOff>
    </xdr:from>
    <xdr:to>
      <xdr:col>3</xdr:col>
      <xdr:colOff>238125</xdr:colOff>
      <xdr:row>31</xdr:row>
      <xdr:rowOff>47625</xdr:rowOff>
    </xdr:to>
    <xdr:cxnSp macro="">
      <xdr:nvCxnSpPr>
        <xdr:cNvPr id="3" name="Straight Arrow Connector 2"/>
        <xdr:cNvCxnSpPr/>
      </xdr:nvCxnSpPr>
      <xdr:spPr>
        <a:xfrm flipH="1">
          <a:off x="3524250" y="4181475"/>
          <a:ext cx="1600200" cy="885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01a-TRU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07b-TRU.xlsx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53-RA_2015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54-RA_2015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55-RA_2015.xlsx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56-RA_2015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57-RA_2015.xlsx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58-AM_2015.xlsx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59-RA_2015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60-TBX_2015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61-RA_2015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62-RA_201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08-TRU.xlsx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63-RA_2015.xlsx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64-RA_2015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65-RA_2015.xlsx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66-AM_2015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67-RA_2015.xlsx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68-RA_2015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69-RA_2015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70-RA_2015.xlsx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71-RA_2015.xlsx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72-P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09-TRU.xlsx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73-RA_2015.xlsx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74-RA_2015.xlsx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75-TRU_2015.xlsx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76-TRU_2015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77-TBX_2015.xlsx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78-TBX_2015.xlsx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80-RA_2015.xlsx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81-RA_2015.xlsx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CY-0001-ZEP-2015.xlsx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CY-0002-TRU-2015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10-TRU.xlsx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CY-0003-DIM-2015.xlsx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CY-0004-DIM-2015.xlsx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CY-0005-TRU-2015.xlsx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01-TRU.xlsx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02-TRU.xlsx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03-TRU.xlsx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04-AM.xlsx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05-AM.xlsx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06-AM.xlsx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07-RA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11-AM.xlsx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08-Zep.xlsx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09-Zep.xlsx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10-DIM.xlsx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11-PRMA.xlsx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12-RA.xlsx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13-RA.xlsx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14-AM.xlsx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15-AM.xlsx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16-AM.xlsx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17-TRU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12-TRU.xlsx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18-TRU.xlsx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19-TRU.xlsx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20-TRU.xlsx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21-DIM.xlsx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22-Zep.xlsx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22b-Zep.xlsx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23-RA.xlsx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24-AM.xlsx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25-RA.xlsx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26-Zep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13-AM.xlsx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27-TRU.xlsx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28-KM.xlsx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29-KM.xlsx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30-TRU.xlsx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31-AM.xlsx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32-KM.xlsx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33-TRU.xlsx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34-AM.xlsx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35-TRU.xlsx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36-DIM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14-TRU.xlsx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37-BMS.xlsx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38-DIM.xlsx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39-TRU.xlsx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01-Zep.xlsx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02-AM.xlsx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03-DIM.xlsx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04-DIM.xlsx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05-Zep.xlsx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06-AM.xlsx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07-Zep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15-TRU.xlsx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08-RA.xlsx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09-Zep.xlsx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10-Zep.xlsx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11-Zep.xlsx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12-RA.xlsx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13-RA.xlsx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14-RA.xlsx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15-Zep.xlsx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16-RA.xlsx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17-Zep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16-ZEP.xlsx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18-DIM.xlsx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19-RA.xlsx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01-AM.xlsx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02-AM.xlsx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03-RA.xlsx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04-RA.xlsx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05-ZEP%20.xlsx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06-ZEP.xlsx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07-DIM.xlsx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08-T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01b-TRU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17-AM.xlsx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09-TRU.xlsx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10-FA.xlsx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11-AM.xlsx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12-RA.xlsx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13-FA.xlsx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14-DIM.xlsx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15-TRU.xlsx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16-DIM.xlsx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17-TRU.xlsx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18-AM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18-TRU.xlsx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19-TRU.xlsx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20-AM.xlsx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21-AM.xlsx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22-AM.xlsx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23-RA.xlsx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24-DIM.xlsx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25-ZEP.xlsx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26-TRU.xlsx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27-ZEP.xlsx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28-TRU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19-ZEP.xlsx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29-RA.xlsx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30-MIN.xlsx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31-FA.xlsx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32-RA.xlsx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33-TRU.xlsx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34-V5.xlsx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35-RA.xlsx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36-AM.xlsx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37-AM.xlsx" TargetMode="External"/></Relationships>
</file>

<file path=xl/externalLinks/_rels/externalLink22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38-AM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20-AM.xlsx" TargetMode="External"/></Relationships>
</file>

<file path=xl/externalLinks/_rels/externalLink23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39-DIM.xlsx" TargetMode="External"/></Relationships>
</file>

<file path=xl/externalLinks/_rels/externalLink23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40-DIM.xlsx" TargetMode="External"/></Relationships>
</file>

<file path=xl/externalLinks/_rels/externalLink23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41-TRU.xlsx" TargetMode="External"/></Relationships>
</file>

<file path=xl/externalLinks/_rels/externalLink23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42-TRU.xlsx" TargetMode="External"/></Relationships>
</file>

<file path=xl/externalLinks/_rels/externalLink23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43-BMS.xlsx" TargetMode="External"/></Relationships>
</file>

<file path=xl/externalLinks/_rels/externalLink23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44-AM.xlsx" TargetMode="External"/></Relationships>
</file>

<file path=xl/externalLinks/_rels/externalLink23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45-RA.xlsx" TargetMode="External"/></Relationships>
</file>

<file path=xl/externalLinks/_rels/externalLink23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46-FA.xlsx" TargetMode="External"/></Relationships>
</file>

<file path=xl/externalLinks/_rels/externalLink23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47-AM.xlsx" TargetMode="External"/></Relationships>
</file>

<file path=xl/externalLinks/_rels/externalLink23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48-TRU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21-TRU.xlsx" TargetMode="External"/></Relationships>
</file>

<file path=xl/externalLinks/_rels/externalLink24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49-DIM.xlsx" TargetMode="External"/></Relationships>
</file>

<file path=xl/externalLinks/_rels/externalLink24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50-DIM.xlsx" TargetMode="External"/></Relationships>
</file>

<file path=xl/externalLinks/_rels/externalLink24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51-RA.xlsx" TargetMode="External"/></Relationships>
</file>

<file path=xl/externalLinks/_rels/externalLink24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52-FA.xlsx" TargetMode="External"/></Relationships>
</file>

<file path=xl/externalLinks/_rels/externalLink24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53-DIM.xlsx" TargetMode="External"/></Relationships>
</file>

<file path=xl/externalLinks/_rels/externalLink24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54-DIM%20.xlsx" TargetMode="External"/></Relationships>
</file>

<file path=xl/externalLinks/_rels/externalLink24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55-TRU.xlsx" TargetMode="External"/></Relationships>
</file>

<file path=xl/externalLinks/_rels/externalLink24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56-AM.xlsx" TargetMode="External"/></Relationships>
</file>

<file path=xl/externalLinks/_rels/externalLink24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57-AM.xlsx" TargetMode="External"/></Relationships>
</file>

<file path=xl/externalLinks/_rels/externalLink24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58-RA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22-TRU.xlsx" TargetMode="External"/></Relationships>
</file>

<file path=xl/externalLinks/_rels/externalLink25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59-FA.xlsx" TargetMode="External"/></Relationships>
</file>

<file path=xl/externalLinks/_rels/externalLink25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60-TRU.xlsx" TargetMode="External"/></Relationships>
</file>

<file path=xl/externalLinks/_rels/externalLink25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61-FA.xlsx" TargetMode="External"/></Relationships>
</file>

<file path=xl/externalLinks/_rels/externalLink25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62-RA.xlsx" TargetMode="External"/></Relationships>
</file>

<file path=xl/externalLinks/_rels/externalLink25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63-RA.xlsx" TargetMode="External"/></Relationships>
</file>

<file path=xl/externalLinks/_rels/externalLink25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64-FA.xlsx" TargetMode="External"/></Relationships>
</file>

<file path=xl/externalLinks/_rels/externalLink25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65-AM.xlsx" TargetMode="External"/></Relationships>
</file>

<file path=xl/externalLinks/_rels/externalLink25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66-FA.xlsx" TargetMode="External"/></Relationships>
</file>

<file path=xl/externalLinks/_rels/externalLink25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67-TRU.xlsx" TargetMode="External"/></Relationships>
</file>

<file path=xl/externalLinks/_rels/externalLink25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68-RA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23-ZEP.xlsx" TargetMode="External"/></Relationships>
</file>

<file path=xl/externalLinks/_rels/externalLink26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69-TRU.xlsx" TargetMode="External"/></Relationships>
</file>

<file path=xl/externalLinks/_rels/externalLink26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70-RA.xlsx" TargetMode="External"/></Relationships>
</file>

<file path=xl/externalLinks/_rels/externalLink26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71-FA.xlsx" TargetMode="External"/></Relationships>
</file>

<file path=xl/externalLinks/_rels/externalLink26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72-RA.xlsx" TargetMode="External"/></Relationships>
</file>

<file path=xl/externalLinks/_rels/externalLink26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73-RA.xlsx" TargetMode="External"/></Relationships>
</file>

<file path=xl/externalLinks/_rels/externalLink26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74-DIM.xlsx" TargetMode="External"/></Relationships>
</file>

<file path=xl/externalLinks/_rels/externalLink26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75-DIM.xlsx" TargetMode="External"/></Relationships>
</file>

<file path=xl/externalLinks/_rels/externalLink26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76-AM.xlsx" TargetMode="External"/></Relationships>
</file>

<file path=xl/externalLinks/_rels/externalLink26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77-AM.xlsx" TargetMode="External"/></Relationships>
</file>

<file path=xl/externalLinks/_rels/externalLink26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78-TRU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24-DIM.xlsx" TargetMode="External"/></Relationships>
</file>

<file path=xl/externalLinks/_rels/externalLink27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79-TRU.xlsx" TargetMode="External"/></Relationships>
</file>

<file path=xl/externalLinks/_rels/externalLink27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80-TRU.xlsx" TargetMode="External"/></Relationships>
</file>

<file path=xl/externalLinks/_rels/externalLink27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81-FA.xlsx" TargetMode="External"/></Relationships>
</file>

<file path=xl/externalLinks/_rels/externalLink27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82-DIM.xlsx" TargetMode="External"/></Relationships>
</file>

<file path=xl/externalLinks/_rels/externalLink27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83-RA.xlsx" TargetMode="External"/></Relationships>
</file>

<file path=xl/externalLinks/_rels/externalLink27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84-FA.xlsx" TargetMode="External"/></Relationships>
</file>

<file path=xl/externalLinks/_rels/externalLink27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85-FA.xlsx" TargetMode="External"/></Relationships>
</file>

<file path=xl/externalLinks/_rels/externalLink27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86-FA.xlsx" TargetMode="External"/></Relationships>
</file>

<file path=xl/externalLinks/_rels/externalLink27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87-FA.xlsx" TargetMode="External"/></Relationships>
</file>

<file path=xl/externalLinks/_rels/externalLink27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88-RA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25-TRU.xlsx" TargetMode="External"/></Relationships>
</file>

<file path=xl/externalLinks/_rels/externalLink28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89-RA.xlsx" TargetMode="External"/></Relationships>
</file>

<file path=xl/externalLinks/_rels/externalLink28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90-TRU.xlsx" TargetMode="External"/></Relationships>
</file>

<file path=xl/externalLinks/_rels/externalLink28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91-TRU.xlsx" TargetMode="External"/></Relationships>
</file>

<file path=xl/externalLinks/_rels/externalLink28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92-DIM.xlsx" TargetMode="External"/></Relationships>
</file>

<file path=xl/externalLinks/_rels/externalLink28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93-V5.xlsx" TargetMode="External"/></Relationships>
</file>

<file path=xl/externalLinks/_rels/externalLink28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94-DIM.xlsx" TargetMode="External"/></Relationships>
</file>

<file path=xl/externalLinks/_rels/externalLink28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95-DIM.xlsx" TargetMode="External"/></Relationships>
</file>

<file path=xl/externalLinks/_rels/externalLink28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96-TRU.xlsx" TargetMode="External"/></Relationships>
</file>

<file path=xl/externalLinks/_rels/externalLink28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97-TRU.xlsx" TargetMode="External"/></Relationships>
</file>

<file path=xl/externalLinks/_rels/externalLink28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98-AM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26-SUA.xlsx" TargetMode="External"/></Relationships>
</file>

<file path=xl/externalLinks/_rels/externalLink29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099-RA.xlsx" TargetMode="External"/></Relationships>
</file>

<file path=xl/externalLinks/_rels/externalLink29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100-RA.xlsx" TargetMode="External"/></Relationships>
</file>

<file path=xl/externalLinks/_rels/externalLink29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TML-0503a-LAZ.xlsx" TargetMode="External"/></Relationships>
</file>

<file path=xl/externalLinks/_rels/externalLink29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TML-0503b-LAZ.xlsx" TargetMode="External"/></Relationships>
</file>

<file path=xl/externalLinks/_rels/externalLink29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TML-0503-LAZ.xlsx" TargetMode="External"/></Relationships>
</file>

<file path=xl/externalLinks/_rels/externalLink29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TML-0903-PH.xlsx" TargetMode="External"/></Relationships>
</file>

<file path=xl/externalLinks/_rels/externalLink29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TML-0904-DIM.xlsx" TargetMode="External"/></Relationships>
</file>

<file path=xl/externalLinks/_rels/externalLink29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TML-0905-DIM.xlsx" TargetMode="External"/></Relationships>
</file>

<file path=xl/externalLinks/_rels/externalLink29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20-Zep.xlsx" TargetMode="External"/></Relationships>
</file>

<file path=xl/externalLinks/_rels/externalLink29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20a-Ze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01c-TRU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27-SUA.xlsx" TargetMode="External"/></Relationships>
</file>

<file path=xl/externalLinks/_rels/externalLink30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21-RA.xlsx" TargetMode="External"/></Relationships>
</file>

<file path=xl/externalLinks/_rels/externalLink30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21b-RA.xlsx" TargetMode="External"/></Relationships>
</file>

<file path=xl/externalLinks/_rels/externalLink30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22-Zep.xlsx" TargetMode="External"/></Relationships>
</file>

<file path=xl/externalLinks/_rels/externalLink30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23-RA.xlsx" TargetMode="External"/></Relationships>
</file>

<file path=xl/externalLinks/_rels/externalLink30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24-RA.xlsx" TargetMode="External"/></Relationships>
</file>

<file path=xl/externalLinks/_rels/externalLink30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40-TRU.xlsx" TargetMode="External"/></Relationships>
</file>

<file path=xl/externalLinks/_rels/externalLink30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41-DIM.xlsx" TargetMode="External"/></Relationships>
</file>

<file path=xl/externalLinks/_rels/externalLink30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42-AM.xlsx" TargetMode="External"/></Relationships>
</file>

<file path=xl/externalLinks/_rels/externalLink30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43-TRU.xlsx" TargetMode="External"/></Relationships>
</file>

<file path=xl/externalLinks/_rels/externalLink30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44-TRU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28-AM.xlsx" TargetMode="External"/></Relationships>
</file>

<file path=xl/externalLinks/_rels/externalLink31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45-DIM.xlsx" TargetMode="External"/></Relationships>
</file>

<file path=xl/externalLinks/_rels/externalLink31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82-RA_2015.xlsx" TargetMode="External"/></Relationships>
</file>

<file path=xl/externalLinks/_rels/externalLink31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83-RA_2015.xlsx" TargetMode="External"/></Relationships>
</file>

<file path=xl/externalLinks/_rels/externalLink31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84-RA_2015.xlsx" TargetMode="External"/></Relationships>
</file>

<file path=xl/externalLinks/_rels/externalLink31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85-RA_2015.xlsx" TargetMode="External"/></Relationships>
</file>

<file path=xl/externalLinks/_rels/externalLink31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88-RA_2015.xlsx" TargetMode="External"/></Relationships>
</file>

<file path=xl/externalLinks/_rels/externalLink31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89-RA_2015.xlsx" TargetMode="External"/></Relationships>
</file>

<file path=xl/externalLinks/_rels/externalLink31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91-RA_2015.xlsx" TargetMode="External"/></Relationships>
</file>

<file path=xl/externalLinks/_rels/externalLink31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92-RA_2015.xlsx" TargetMode="External"/></Relationships>
</file>

<file path=xl/externalLinks/_rels/externalLink31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93-AM_2015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29-AM.xlsx" TargetMode="External"/></Relationships>
</file>

<file path=xl/externalLinks/_rels/externalLink32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94-RA_2015.xlsx" TargetMode="External"/></Relationships>
</file>

<file path=xl/externalLinks/_rels/externalLink32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95-RA_2015.xlsx" TargetMode="External"/></Relationships>
</file>

<file path=xl/externalLinks/_rels/externalLink32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96-RA_2015.xlsx" TargetMode="External"/></Relationships>
</file>

<file path=xl/externalLinks/_rels/externalLink32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97-RA_2015.xlsx" TargetMode="External"/></Relationships>
</file>

<file path=xl/externalLinks/_rels/externalLink32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90-RA_2015.xlsx" TargetMode="External"/></Relationships>
</file>

<file path=xl/externalLinks/_rels/externalLink32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25-RA.xlsx" TargetMode="External"/></Relationships>
</file>

<file path=xl/externalLinks/_rels/externalLink32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45-TRU.xlsx" TargetMode="External"/></Relationships>
</file>

<file path=xl/externalLinks/_rels/externalLink32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46-TRU.xlsx" TargetMode="External"/></Relationships>
</file>

<file path=xl/externalLinks/_rels/externalLink32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47-DIM.xlsx" TargetMode="External"/></Relationships>
</file>

<file path=xl/externalLinks/_rels/externalLink32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48-DIM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30-TRU.xlsx" TargetMode="External"/></Relationships>
</file>

<file path=xl/externalLinks/_rels/externalLink33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50-ZEP.xlsx" TargetMode="External"/></Relationships>
</file>

<file path=xl/externalLinks/_rels/externalLink33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101-TRU.xlsx" TargetMode="External"/></Relationships>
</file>

<file path=xl/externalLinks/_rels/externalLink33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98-DIM_2015.xlsx" TargetMode="External"/></Relationships>
</file>

<file path=xl/externalLinks/_rels/externalLink33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102-MJ_2015.xlsx" TargetMode="External"/></Relationships>
</file>

<file path=xl/externalLinks/_rels/externalLink33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99-DIM_2015.xlsx" TargetMode="External"/></Relationships>
</file>

<file path=xl/externalLinks/_rels/externalLink33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53-ZEP.xlsx" TargetMode="External"/></Relationships>
</file>

<file path=xl/externalLinks/_rels/externalLink33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54-DIM.xlsx" TargetMode="External"/></Relationships>
</file>

<file path=xl/externalLinks/_rels/externalLink33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55-DIM.xlsx" TargetMode="External"/></Relationships>
</file>

<file path=xl/externalLinks/_rels/externalLink33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100-TBX_2015.xlsx" TargetMode="External"/></Relationships>
</file>

<file path=xl/externalLinks/_rels/externalLink33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101-TBX_2015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31-TRU.xlsx" TargetMode="External"/></Relationships>
</file>

<file path=xl/externalLinks/_rels/externalLink34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103-BMS_2015.xlsx" TargetMode="External"/></Relationships>
</file>

<file path=xl/externalLinks/_rels/externalLink34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102-TRU.xlsx" TargetMode="External"/></Relationships>
</file>

<file path=xl/externalLinks/_rels/externalLink34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51-DIM.xlsx" TargetMode="External"/></Relationships>
</file>

<file path=xl/externalLinks/_rels/externalLink34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52-ZEP.xlsx" TargetMode="External"/></Relationships>
</file>

<file path=xl/externalLinks/_rels/externalLink34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56-ZEP.xlsx" TargetMode="External"/></Relationships>
</file>

<file path=xl/externalLinks/_rels/externalLink34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57-ZEP.xlsx" TargetMode="External"/></Relationships>
</file>

<file path=xl/externalLinks/_rels/externalLink34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58-DIM.xlsx" TargetMode="External"/></Relationships>
</file>

<file path=xl/externalLinks/_rels/externalLink34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59-DIM.xlsx" TargetMode="External"/></Relationships>
</file>

<file path=xl/externalLinks/_rels/externalLink34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60-TRU.xlsx" TargetMode="External"/></Relationships>
</file>

<file path=xl/externalLinks/_rels/externalLink34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61-TRU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32-DIM.xlsx" TargetMode="External"/></Relationships>
</file>

<file path=xl/externalLinks/_rels/externalLink35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62-DIM.xlsx" TargetMode="External"/></Relationships>
</file>

<file path=xl/externalLinks/_rels/externalLink35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104-DIM_2015.xlsx" TargetMode="External"/></Relationships>
</file>

<file path=xl/externalLinks/_rels/externalLink35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105-PR_2015.xlsx" TargetMode="External"/></Relationships>
</file>

<file path=xl/externalLinks/_rels/externalLink35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63-AM.xlsx" TargetMode="External"/></Relationships>
</file>

<file path=xl/externalLinks/_rels/externalLink35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-0001-ZEP.xlsx" TargetMode="External"/></Relationships>
</file>

<file path=xl/externalLinks/_rels/externalLink35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103-RA.xlsx" TargetMode="External"/></Relationships>
</file>

<file path=xl/externalLinks/_rels/externalLink35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104-FA.xlsx" TargetMode="External"/></Relationships>
</file>

<file path=xl/externalLinks/_rels/externalLink35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64-AM.xlsx" TargetMode="External"/></Relationships>
</file>

<file path=xl/externalLinks/_rels/externalLink35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65-TRU.xlsx" TargetMode="External"/></Relationships>
</file>

<file path=xl/externalLinks/_rels/externalLink35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66-TRU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33-TRU.xlsx" TargetMode="External"/></Relationships>
</file>

<file path=xl/externalLinks/_rels/externalLink36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26-RA.xlsx" TargetMode="External"/></Relationships>
</file>

<file path=xl/externalLinks/_rels/externalLink36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105-FA.xlsx" TargetMode="External"/></Relationships>
</file>

<file path=xl/externalLinks/_rels/externalLink36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106-RA.xlsx" TargetMode="External"/></Relationships>
</file>

<file path=xl/externalLinks/_rels/externalLink36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107-TRU.xlsx" TargetMode="External"/></Relationships>
</file>

<file path=xl/externalLinks/_rels/externalLink36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108-DIM.xlsx" TargetMode="External"/></Relationships>
</file>

<file path=xl/externalLinks/_rels/externalLink36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109-DIM.xlsx" TargetMode="External"/></Relationships>
</file>

<file path=xl/externalLinks/_rels/externalLink36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110-TRU.xlsx" TargetMode="External"/></Relationships>
</file>

<file path=xl/externalLinks/_rels/externalLink36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112-TRU.xlsx" TargetMode="External"/></Relationships>
</file>

<file path=xl/externalLinks/_rels/externalLink36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113-FA.xlsx" TargetMode="External"/></Relationships>
</file>

<file path=xl/externalLinks/_rels/externalLink36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114-RA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34-TRU.xlsx" TargetMode="External"/></Relationships>
</file>

<file path=xl/externalLinks/_rels/externalLink37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115-FA.xlsx" TargetMode="External"/></Relationships>
</file>

<file path=xl/externalLinks/_rels/externalLink37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116-FA.xlsx" TargetMode="External"/></Relationships>
</file>

<file path=xl/externalLinks/_rels/externalLink37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108-RA_2015.xlsx" TargetMode="External"/></Relationships>
</file>

<file path=xl/externalLinks/_rels/externalLink37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109-AM_2015.xlsx" TargetMode="External"/></Relationships>
</file>

<file path=xl/externalLinks/_rels/externalLink37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110-RA_2015.xlsx" TargetMode="External"/></Relationships>
</file>

<file path=xl/externalLinks/_rels/externalLink37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112-RA_2015.xlsx" TargetMode="External"/></Relationships>
</file>

<file path=xl/externalLinks/_rels/externalLink37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113-RA_2015.xlsx" TargetMode="External"/></Relationships>
</file>

<file path=xl/externalLinks/_rels/externalLink37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114-RA_2015.xlsx" TargetMode="External"/></Relationships>
</file>

<file path=xl/externalLinks/_rels/externalLink37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118-RA_2015.xlsx" TargetMode="External"/></Relationships>
</file>

<file path=xl/externalLinks/_rels/externalLink37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67-AM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35-TRU.xlsx" TargetMode="External"/></Relationships>
</file>

<file path=xl/externalLinks/_rels/externalLink38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68-TRU.xlsx" TargetMode="External"/></Relationships>
</file>

<file path=xl/externalLinks/_rels/externalLink38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46-PRMA.xlsx" TargetMode="External"/></Relationships>
</file>

<file path=xl/externalLinks/_rels/externalLink38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47-AM.xlsx" TargetMode="External"/></Relationships>
</file>

<file path=xl/externalLinks/_rels/externalLink38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48-DIM.xlsx" TargetMode="External"/></Relationships>
</file>

<file path=xl/externalLinks/_rels/externalLink38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117a-DIM.xlsx" TargetMode="External"/></Relationships>
</file>

<file path=xl/externalLinks/_rels/externalLink38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118-DIM.xlsx" TargetMode="External"/></Relationships>
</file>

<file path=xl/externalLinks/_rels/externalLink38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E-0119-AM.xlsx" TargetMode="External"/></Relationships>
</file>

<file path=xl/externalLinks/_rels/externalLink38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27-RA.xlsx" TargetMode="External"/></Relationships>
</file>

<file path=xl/externalLinks/_rels/externalLink38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KL-0028-Zep.xlsx" TargetMode="External"/></Relationships>
</file>

<file path=xl/externalLinks/_rels/externalLink38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107-AM_2015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36-AM.xlsx" TargetMode="External"/></Relationships>
</file>

<file path=xl/externalLinks/_rels/externalLink39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79-RA_2015.xls" TargetMode="External"/></Relationships>
</file>

<file path=xl/externalLinks/_rels/externalLink39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HM-0049-TRU.xlsx" TargetMode="External"/></Relationships>
</file>

<file path=xl/externalLinks/_rels/externalLink39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-0003-ZEP.xlsx" TargetMode="External"/></Relationships>
</file>

<file path=xl/externalLinks/_rels/externalLink39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-0004-ZEP.xlsx" TargetMode="External"/></Relationships>
</file>

<file path=xl/externalLinks/_rels/externalLink39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120-RA_2015.xlsx" TargetMode="External"/></Relationships>
</file>

<file path=xl/externalLinks/_rels/externalLink39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S-0002-ZEP.xlsx" TargetMode="External"/></Relationships>
</file>

<file path=xl/externalLinks/_rels/externalLink39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121-RA.xlsx" TargetMode="External"/></Relationships>
</file>

<file path=xl/externalLinks/_rels/externalLink39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122-RA.xlsx" TargetMode="External"/></Relationships>
</file>

<file path=xl/externalLinks/_rels/externalLink39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115-TBX_2015.xlsx" TargetMode="External"/></Relationships>
</file>

<file path=xl/externalLinks/_rels/externalLink39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116-DIM_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02-AM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37-AM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38-SUA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39-SUA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40-SUA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41-SUA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42-AM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43-AM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44-TRU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01b-AM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01-TB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03-ZEP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02-RA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03-RA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04-RA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05-ZEP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06-DIM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07-PR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08-ME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09-DIM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10-BMS_2015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11-TBX_201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04-AM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13-RA_2015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14-BMS_2015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15-RA_2015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16-RA_2015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17-RA_2015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18-RA_2015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19-RA_2015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20-RA_2015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21-RA_2015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22-RA_201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05-TRU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23-RA_2015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24-RA_2015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25-ZEP_2015%20-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26-TBX_2015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27-PR_2015%20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28-DIM_2015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29-RA_2015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30-RA_2015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31-TBX_2015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32-RA_201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06-TRU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33-BMS_2015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34-RA_2015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35-RA_2015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36-RA_2015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37-AM_2015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38-RA_2015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39-ME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40-DIM_2015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41-RA_2015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42-RA_201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A-0007a-TRU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43-RA_2015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44-RA_2015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45-TBX_2015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46-RA_2015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47-TRU_2015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48-TRU_2015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49-BMS_2015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50-RA_2015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51-DIM_2015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Minta%202015/BI-0052-M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-0001a-TRU"/>
      <sheetName val="Lampiran-A"/>
      <sheetName val="Prgrk Doc Prod"/>
    </sheetNames>
    <sheetDataSet>
      <sheetData sheetId="0">
        <row r="29">
          <cell r="H29">
            <v>3355</v>
          </cell>
        </row>
      </sheetData>
      <sheetData sheetId="1">
        <row r="10">
          <cell r="D10" t="str">
            <v>13.03.15</v>
          </cell>
        </row>
        <row r="11">
          <cell r="D11" t="str">
            <v>L0251140501150841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BA-0007b-TRU"/>
      <sheetName val="Lampiran-A"/>
      <sheetName val="Prgrk Doc Prod"/>
    </sheetNames>
    <sheetDataSet>
      <sheetData sheetId="0">
        <row r="26">
          <cell r="H26">
            <v>4550</v>
          </cell>
        </row>
      </sheetData>
      <sheetData sheetId="1">
        <row r="10">
          <cell r="D10">
            <v>42076</v>
          </cell>
        </row>
        <row r="11">
          <cell r="D11" t="str">
            <v>L0251140501150834</v>
          </cell>
        </row>
      </sheetData>
      <sheetData sheetId="2"/>
    </sheetDataSet>
  </externalBook>
</externalLink>
</file>

<file path=xl/externalLinks/externalLink100.xml><?xml version="1.0" encoding="utf-8"?>
<externalLink xmlns="http://schemas.openxmlformats.org/spreadsheetml/2006/main">
  <externalBook xmlns:r="http://schemas.openxmlformats.org/officeDocument/2006/relationships" r:id="rId1">
    <sheetNames>
      <sheetName val="BI-0053-RA_2015"/>
      <sheetName val="Lampiran-A"/>
      <sheetName val="Prgrk Doc Prod"/>
    </sheetNames>
    <sheetDataSet>
      <sheetData sheetId="0">
        <row r="22">
          <cell r="H22">
            <v>13640</v>
          </cell>
        </row>
      </sheetData>
      <sheetData sheetId="1">
        <row r="10">
          <cell r="D10">
            <v>42198</v>
          </cell>
        </row>
        <row r="11">
          <cell r="D11" t="str">
            <v>L0251140501151919</v>
          </cell>
        </row>
      </sheetData>
      <sheetData sheetId="2"/>
    </sheetDataSet>
  </externalBook>
</externalLink>
</file>

<file path=xl/externalLinks/externalLink101.xml><?xml version="1.0" encoding="utf-8"?>
<externalLink xmlns="http://schemas.openxmlformats.org/spreadsheetml/2006/main">
  <externalBook xmlns:r="http://schemas.openxmlformats.org/officeDocument/2006/relationships" r:id="rId1">
    <sheetNames>
      <sheetName val="BI-0054-RA_2015"/>
      <sheetName val="Lampiran-A"/>
      <sheetName val="Prgrk Doc Prod"/>
    </sheetNames>
    <sheetDataSet>
      <sheetData sheetId="0">
        <row r="16">
          <cell r="H16">
            <v>22500</v>
          </cell>
        </row>
      </sheetData>
      <sheetData sheetId="1">
        <row r="10">
          <cell r="D10">
            <v>42228</v>
          </cell>
        </row>
        <row r="11">
          <cell r="D11" t="str">
            <v>L0251140501152085</v>
          </cell>
        </row>
      </sheetData>
      <sheetData sheetId="2"/>
    </sheetDataSet>
  </externalBook>
</externalLink>
</file>

<file path=xl/externalLinks/externalLink102.xml><?xml version="1.0" encoding="utf-8"?>
<externalLink xmlns="http://schemas.openxmlformats.org/spreadsheetml/2006/main">
  <externalBook xmlns:r="http://schemas.openxmlformats.org/officeDocument/2006/relationships" r:id="rId1">
    <sheetNames>
      <sheetName val="BI-0055-RA_2015"/>
      <sheetName val="Lampiran-A"/>
      <sheetName val="Prgrk Doc Prod"/>
    </sheetNames>
    <sheetDataSet>
      <sheetData sheetId="0">
        <row r="28">
          <cell r="H28">
            <v>26980</v>
          </cell>
        </row>
      </sheetData>
      <sheetData sheetId="1">
        <row r="10">
          <cell r="D10">
            <v>42208</v>
          </cell>
        </row>
        <row r="11">
          <cell r="D11" t="str">
            <v>L0251140501151931</v>
          </cell>
        </row>
      </sheetData>
      <sheetData sheetId="2"/>
    </sheetDataSet>
  </externalBook>
</externalLink>
</file>

<file path=xl/externalLinks/externalLink103.xml><?xml version="1.0" encoding="utf-8"?>
<externalLink xmlns="http://schemas.openxmlformats.org/spreadsheetml/2006/main">
  <externalBook xmlns:r="http://schemas.openxmlformats.org/officeDocument/2006/relationships" r:id="rId1">
    <sheetNames>
      <sheetName val="BI-0056-RA_2015"/>
      <sheetName val="Lampiran-A"/>
      <sheetName val="Prgrk Doc Prod"/>
    </sheetNames>
    <sheetDataSet>
      <sheetData sheetId="0">
        <row r="27">
          <cell r="H27">
            <v>16500</v>
          </cell>
        </row>
      </sheetData>
      <sheetData sheetId="1">
        <row r="10">
          <cell r="D10">
            <v>42208</v>
          </cell>
        </row>
        <row r="11">
          <cell r="D11" t="str">
            <v>L0251140501151932</v>
          </cell>
        </row>
      </sheetData>
      <sheetData sheetId="2"/>
    </sheetDataSet>
  </externalBook>
</externalLink>
</file>

<file path=xl/externalLinks/externalLink104.xml><?xml version="1.0" encoding="utf-8"?>
<externalLink xmlns="http://schemas.openxmlformats.org/spreadsheetml/2006/main">
  <externalBook xmlns:r="http://schemas.openxmlformats.org/officeDocument/2006/relationships" r:id="rId1">
    <sheetNames>
      <sheetName val="BI-0057-RA_2015"/>
      <sheetName val="Lampiran-A"/>
      <sheetName val="Prgrk Doc Prod"/>
    </sheetNames>
    <sheetDataSet>
      <sheetData sheetId="0"/>
      <sheetData sheetId="1">
        <row r="10">
          <cell r="D10">
            <v>42228</v>
          </cell>
        </row>
        <row r="11">
          <cell r="D11" t="str">
            <v>L0251140501152093</v>
          </cell>
        </row>
      </sheetData>
      <sheetData sheetId="2"/>
    </sheetDataSet>
  </externalBook>
</externalLink>
</file>

<file path=xl/externalLinks/externalLink105.xml><?xml version="1.0" encoding="utf-8"?>
<externalLink xmlns="http://schemas.openxmlformats.org/spreadsheetml/2006/main">
  <externalBook xmlns:r="http://schemas.openxmlformats.org/officeDocument/2006/relationships" r:id="rId1">
    <sheetNames>
      <sheetName val="BI-0058-AM_2015"/>
      <sheetName val="Lampiran-A"/>
      <sheetName val="Prgrk Doc Prod"/>
    </sheetNames>
    <sheetDataSet>
      <sheetData sheetId="0">
        <row r="16">
          <cell r="H16">
            <v>3125</v>
          </cell>
        </row>
      </sheetData>
      <sheetData sheetId="1">
        <row r="10">
          <cell r="D10">
            <v>42228</v>
          </cell>
        </row>
        <row r="11">
          <cell r="D11" t="str">
            <v>L0251140501152091</v>
          </cell>
        </row>
      </sheetData>
      <sheetData sheetId="2"/>
    </sheetDataSet>
  </externalBook>
</externalLink>
</file>

<file path=xl/externalLinks/externalLink106.xml><?xml version="1.0" encoding="utf-8"?>
<externalLink xmlns="http://schemas.openxmlformats.org/spreadsheetml/2006/main">
  <externalBook xmlns:r="http://schemas.openxmlformats.org/officeDocument/2006/relationships" r:id="rId1">
    <sheetNames>
      <sheetName val="BI-0059-RA_2015"/>
      <sheetName val="Lampiran-A"/>
      <sheetName val="Prgrk Doc Prod"/>
    </sheetNames>
    <sheetDataSet>
      <sheetData sheetId="0">
        <row r="16">
          <cell r="H16">
            <v>4400</v>
          </cell>
        </row>
      </sheetData>
      <sheetData sheetId="1">
        <row r="10">
          <cell r="D10">
            <v>42228</v>
          </cell>
        </row>
        <row r="11">
          <cell r="D11" t="str">
            <v>L0251140501152084</v>
          </cell>
        </row>
      </sheetData>
      <sheetData sheetId="2"/>
    </sheetDataSet>
  </externalBook>
</externalLink>
</file>

<file path=xl/externalLinks/externalLink107.xml><?xml version="1.0" encoding="utf-8"?>
<externalLink xmlns="http://schemas.openxmlformats.org/spreadsheetml/2006/main">
  <externalBook xmlns:r="http://schemas.openxmlformats.org/officeDocument/2006/relationships" r:id="rId1">
    <sheetNames>
      <sheetName val="BI-0060-TBX_2015"/>
      <sheetName val="Lampiran-A"/>
      <sheetName val="Prgrk Doc Prod"/>
    </sheetNames>
    <sheetDataSet>
      <sheetData sheetId="0">
        <row r="16">
          <cell r="H16">
            <v>3990</v>
          </cell>
        </row>
      </sheetData>
      <sheetData sheetId="1">
        <row r="10">
          <cell r="D10">
            <v>42228</v>
          </cell>
        </row>
        <row r="11">
          <cell r="D11" t="str">
            <v>L0251140501152086</v>
          </cell>
        </row>
      </sheetData>
      <sheetData sheetId="2"/>
    </sheetDataSet>
  </externalBook>
</externalLink>
</file>

<file path=xl/externalLinks/externalLink108.xml><?xml version="1.0" encoding="utf-8"?>
<externalLink xmlns="http://schemas.openxmlformats.org/spreadsheetml/2006/main">
  <externalBook xmlns:r="http://schemas.openxmlformats.org/officeDocument/2006/relationships" r:id="rId1">
    <sheetNames>
      <sheetName val="BI-0061-RA_2015"/>
      <sheetName val="Lampiran-A"/>
      <sheetName val="Prgrk Doc Prod"/>
    </sheetNames>
    <sheetDataSet>
      <sheetData sheetId="0">
        <row r="21">
          <cell r="H21">
            <v>21990</v>
          </cell>
        </row>
      </sheetData>
      <sheetData sheetId="1">
        <row r="10">
          <cell r="D10">
            <v>42235</v>
          </cell>
        </row>
        <row r="11">
          <cell r="D11" t="str">
            <v>L0251140501152169</v>
          </cell>
        </row>
      </sheetData>
      <sheetData sheetId="2"/>
    </sheetDataSet>
  </externalBook>
</externalLink>
</file>

<file path=xl/externalLinks/externalLink109.xml><?xml version="1.0" encoding="utf-8"?>
<externalLink xmlns="http://schemas.openxmlformats.org/spreadsheetml/2006/main">
  <externalBook xmlns:r="http://schemas.openxmlformats.org/officeDocument/2006/relationships" r:id="rId1">
    <sheetNames>
      <sheetName val="BI-0062-RA_2015"/>
      <sheetName val="Lampiran-A"/>
      <sheetName val="Prgrk Doc Prod"/>
    </sheetNames>
    <sheetDataSet>
      <sheetData sheetId="0">
        <row r="27">
          <cell r="H27">
            <v>32460</v>
          </cell>
        </row>
      </sheetData>
      <sheetData sheetId="1">
        <row r="10">
          <cell r="D10">
            <v>42235</v>
          </cell>
        </row>
        <row r="11">
          <cell r="D11" t="str">
            <v>L0251140501152168</v>
          </cell>
        </row>
      </sheetData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BA-0008-TRU"/>
      <sheetName val="Lampiran-A"/>
      <sheetName val="Prgrk Doc Prod"/>
    </sheetNames>
    <sheetDataSet>
      <sheetData sheetId="0">
        <row r="15">
          <cell r="H15">
            <v>57200</v>
          </cell>
        </row>
      </sheetData>
      <sheetData sheetId="1">
        <row r="10">
          <cell r="D10">
            <v>42075</v>
          </cell>
        </row>
        <row r="11">
          <cell r="D11" t="str">
            <v>L0251140501150820</v>
          </cell>
        </row>
      </sheetData>
      <sheetData sheetId="2"/>
    </sheetDataSet>
  </externalBook>
</externalLink>
</file>

<file path=xl/externalLinks/externalLink110.xml><?xml version="1.0" encoding="utf-8"?>
<externalLink xmlns="http://schemas.openxmlformats.org/spreadsheetml/2006/main">
  <externalBook xmlns:r="http://schemas.openxmlformats.org/officeDocument/2006/relationships" r:id="rId1">
    <sheetNames>
      <sheetName val="BI-0063-RA_2015"/>
      <sheetName val="Lampiran-A"/>
      <sheetName val="Prgrk Doc Prod"/>
    </sheetNames>
    <sheetDataSet>
      <sheetData sheetId="0">
        <row r="19">
          <cell r="H19">
            <v>20880</v>
          </cell>
        </row>
      </sheetData>
      <sheetData sheetId="1">
        <row r="10">
          <cell r="D10">
            <v>42235</v>
          </cell>
        </row>
        <row r="11">
          <cell r="D11" t="str">
            <v>L0251140501152167</v>
          </cell>
        </row>
      </sheetData>
      <sheetData sheetId="2"/>
    </sheetDataSet>
  </externalBook>
</externalLink>
</file>

<file path=xl/externalLinks/externalLink111.xml><?xml version="1.0" encoding="utf-8"?>
<externalLink xmlns="http://schemas.openxmlformats.org/spreadsheetml/2006/main">
  <externalBook xmlns:r="http://schemas.openxmlformats.org/officeDocument/2006/relationships" r:id="rId1">
    <sheetNames>
      <sheetName val="BI-0064-RA_2015"/>
      <sheetName val="Lampiran-A"/>
      <sheetName val="Prgrk Doc Prod"/>
    </sheetNames>
    <sheetDataSet>
      <sheetData sheetId="0">
        <row r="25">
          <cell r="H25">
            <v>31340</v>
          </cell>
        </row>
      </sheetData>
      <sheetData sheetId="1">
        <row r="10">
          <cell r="D10">
            <v>42235</v>
          </cell>
        </row>
        <row r="11">
          <cell r="D11" t="str">
            <v>L0251140501152166</v>
          </cell>
        </row>
      </sheetData>
      <sheetData sheetId="2"/>
    </sheetDataSet>
  </externalBook>
</externalLink>
</file>

<file path=xl/externalLinks/externalLink112.xml><?xml version="1.0" encoding="utf-8"?>
<externalLink xmlns="http://schemas.openxmlformats.org/spreadsheetml/2006/main">
  <externalBook xmlns:r="http://schemas.openxmlformats.org/officeDocument/2006/relationships" r:id="rId1">
    <sheetNames>
      <sheetName val="BI-0065-RA_2015"/>
      <sheetName val="Lampiran-A"/>
      <sheetName val="Prgrk Doc Prod"/>
    </sheetNames>
    <sheetDataSet>
      <sheetData sheetId="0">
        <row r="26">
          <cell r="H26">
            <v>33630</v>
          </cell>
        </row>
      </sheetData>
      <sheetData sheetId="1">
        <row r="10">
          <cell r="D10">
            <v>42235</v>
          </cell>
        </row>
        <row r="11">
          <cell r="D11" t="str">
            <v>L0251140501152170</v>
          </cell>
        </row>
      </sheetData>
      <sheetData sheetId="2"/>
    </sheetDataSet>
  </externalBook>
</externalLink>
</file>

<file path=xl/externalLinks/externalLink113.xml><?xml version="1.0" encoding="utf-8"?>
<externalLink xmlns="http://schemas.openxmlformats.org/spreadsheetml/2006/main">
  <externalBook xmlns:r="http://schemas.openxmlformats.org/officeDocument/2006/relationships" r:id="rId1">
    <sheetNames>
      <sheetName val="BI-0066-AM_2015"/>
      <sheetName val="Lampiran-A"/>
      <sheetName val="Prgrk Doc Prod"/>
    </sheetNames>
    <sheetDataSet>
      <sheetData sheetId="0">
        <row r="16">
          <cell r="H16">
            <v>7500</v>
          </cell>
        </row>
      </sheetData>
      <sheetData sheetId="1">
        <row r="10">
          <cell r="D10">
            <v>42229</v>
          </cell>
        </row>
        <row r="11">
          <cell r="D11" t="str">
            <v>L0251140501152126</v>
          </cell>
        </row>
      </sheetData>
      <sheetData sheetId="2"/>
    </sheetDataSet>
  </externalBook>
</externalLink>
</file>

<file path=xl/externalLinks/externalLink114.xml><?xml version="1.0" encoding="utf-8"?>
<externalLink xmlns="http://schemas.openxmlformats.org/spreadsheetml/2006/main">
  <externalBook xmlns:r="http://schemas.openxmlformats.org/officeDocument/2006/relationships" r:id="rId1">
    <sheetNames>
      <sheetName val="BI-0067-RA_2015"/>
      <sheetName val="Lampiran-A"/>
      <sheetName val="Prgrk Doc Prod"/>
    </sheetNames>
    <sheetDataSet>
      <sheetData sheetId="0">
        <row r="16">
          <cell r="H16">
            <v>10560</v>
          </cell>
        </row>
      </sheetData>
      <sheetData sheetId="1">
        <row r="10">
          <cell r="D10">
            <v>42228</v>
          </cell>
        </row>
        <row r="11">
          <cell r="D11" t="str">
            <v>L0251140501152077</v>
          </cell>
        </row>
      </sheetData>
      <sheetData sheetId="2"/>
    </sheetDataSet>
  </externalBook>
</externalLink>
</file>

<file path=xl/externalLinks/externalLink115.xml><?xml version="1.0" encoding="utf-8"?>
<externalLink xmlns="http://schemas.openxmlformats.org/spreadsheetml/2006/main">
  <externalBook xmlns:r="http://schemas.openxmlformats.org/officeDocument/2006/relationships" r:id="rId1">
    <sheetNames>
      <sheetName val="BI-0068-RA_2015"/>
      <sheetName val="Lampiran-A"/>
      <sheetName val="Prgrk Doc Prod"/>
    </sheetNames>
    <sheetDataSet>
      <sheetData sheetId="0">
        <row r="16">
          <cell r="H16">
            <v>30000</v>
          </cell>
        </row>
      </sheetData>
      <sheetData sheetId="1">
        <row r="10">
          <cell r="D10">
            <v>42228</v>
          </cell>
        </row>
        <row r="11">
          <cell r="D11" t="str">
            <v>L0251140501152080</v>
          </cell>
        </row>
      </sheetData>
      <sheetData sheetId="2"/>
    </sheetDataSet>
  </externalBook>
</externalLink>
</file>

<file path=xl/externalLinks/externalLink116.xml><?xml version="1.0" encoding="utf-8"?>
<externalLink xmlns="http://schemas.openxmlformats.org/spreadsheetml/2006/main">
  <externalBook xmlns:r="http://schemas.openxmlformats.org/officeDocument/2006/relationships" r:id="rId1">
    <sheetNames>
      <sheetName val="BI-0069-RA_2015"/>
      <sheetName val="Lampiran-A"/>
      <sheetName val="Prgrk Doc Prod"/>
    </sheetNames>
    <sheetDataSet>
      <sheetData sheetId="0">
        <row r="16">
          <cell r="H16">
            <v>5880</v>
          </cell>
        </row>
      </sheetData>
      <sheetData sheetId="1">
        <row r="10">
          <cell r="D10">
            <v>42228</v>
          </cell>
        </row>
        <row r="11">
          <cell r="D11" t="str">
            <v>L0251140501152078</v>
          </cell>
        </row>
      </sheetData>
      <sheetData sheetId="2"/>
    </sheetDataSet>
  </externalBook>
</externalLink>
</file>

<file path=xl/externalLinks/externalLink117.xml><?xml version="1.0" encoding="utf-8"?>
<externalLink xmlns="http://schemas.openxmlformats.org/spreadsheetml/2006/main">
  <externalBook xmlns:r="http://schemas.openxmlformats.org/officeDocument/2006/relationships" r:id="rId1">
    <sheetNames>
      <sheetName val="BI-0070-RA_2015"/>
      <sheetName val="Lampiran-A"/>
      <sheetName val="Prgrk Doc Prod"/>
    </sheetNames>
    <sheetDataSet>
      <sheetData sheetId="0">
        <row r="16">
          <cell r="H16">
            <v>5595</v>
          </cell>
        </row>
      </sheetData>
      <sheetData sheetId="1">
        <row r="10">
          <cell r="D10">
            <v>42228</v>
          </cell>
        </row>
        <row r="11">
          <cell r="D11" t="str">
            <v>L0251140501152076</v>
          </cell>
        </row>
      </sheetData>
      <sheetData sheetId="2"/>
    </sheetDataSet>
  </externalBook>
</externalLink>
</file>

<file path=xl/externalLinks/externalLink118.xml><?xml version="1.0" encoding="utf-8"?>
<externalLink xmlns="http://schemas.openxmlformats.org/spreadsheetml/2006/main">
  <externalBook xmlns:r="http://schemas.openxmlformats.org/officeDocument/2006/relationships" r:id="rId1">
    <sheetNames>
      <sheetName val="BI-0071-RA_2015"/>
      <sheetName val="Lampiran-A"/>
      <sheetName val="Prgrk Doc Prod"/>
    </sheetNames>
    <sheetDataSet>
      <sheetData sheetId="0">
        <row r="16">
          <cell r="H16">
            <v>4470</v>
          </cell>
        </row>
      </sheetData>
      <sheetData sheetId="1">
        <row r="10">
          <cell r="D10">
            <v>42228</v>
          </cell>
        </row>
        <row r="11">
          <cell r="D11" t="str">
            <v>L0251140501152081</v>
          </cell>
        </row>
      </sheetData>
      <sheetData sheetId="2"/>
    </sheetDataSet>
  </externalBook>
</externalLink>
</file>

<file path=xl/externalLinks/externalLink119.xml><?xml version="1.0" encoding="utf-8"?>
<externalLink xmlns="http://schemas.openxmlformats.org/spreadsheetml/2006/main">
  <externalBook xmlns:r="http://schemas.openxmlformats.org/officeDocument/2006/relationships" r:id="rId1">
    <sheetNames>
      <sheetName val="BI-0072-PR"/>
      <sheetName val="Lampiran-A"/>
      <sheetName val="Prgrk Doc Prod"/>
    </sheetNames>
    <sheetDataSet>
      <sheetData sheetId="0">
        <row r="15">
          <cell r="H15">
            <v>32640</v>
          </cell>
        </row>
      </sheetData>
      <sheetData sheetId="1">
        <row r="10">
          <cell r="D10">
            <v>42234</v>
          </cell>
        </row>
        <row r="11">
          <cell r="D11" t="str">
            <v>L0251140501152159</v>
          </cell>
        </row>
      </sheetData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BA-0009-TRU"/>
      <sheetName val="Lampiran-A"/>
      <sheetName val="Prgrk Doc Prod"/>
    </sheetNames>
    <sheetDataSet>
      <sheetData sheetId="0">
        <row r="15">
          <cell r="H15">
            <v>41600</v>
          </cell>
        </row>
      </sheetData>
      <sheetData sheetId="1">
        <row r="10">
          <cell r="D10">
            <v>42075</v>
          </cell>
        </row>
        <row r="11">
          <cell r="D11" t="str">
            <v>L0251140501150819</v>
          </cell>
        </row>
      </sheetData>
      <sheetData sheetId="2"/>
    </sheetDataSet>
  </externalBook>
</externalLink>
</file>

<file path=xl/externalLinks/externalLink120.xml><?xml version="1.0" encoding="utf-8"?>
<externalLink xmlns="http://schemas.openxmlformats.org/spreadsheetml/2006/main">
  <externalBook xmlns:r="http://schemas.openxmlformats.org/officeDocument/2006/relationships" r:id="rId1">
    <sheetNames>
      <sheetName val="BI-0073-RA_2015"/>
      <sheetName val="Lampiran-A"/>
      <sheetName val="Prgrk Doc Prod"/>
    </sheetNames>
    <sheetDataSet>
      <sheetData sheetId="0">
        <row r="26">
          <cell r="H26">
            <v>48300</v>
          </cell>
        </row>
      </sheetData>
      <sheetData sheetId="1">
        <row r="10">
          <cell r="D10">
            <v>42235</v>
          </cell>
        </row>
        <row r="11">
          <cell r="D11" t="str">
            <v>L0251140501152174</v>
          </cell>
        </row>
      </sheetData>
      <sheetData sheetId="2"/>
    </sheetDataSet>
  </externalBook>
</externalLink>
</file>

<file path=xl/externalLinks/externalLink121.xml><?xml version="1.0" encoding="utf-8"?>
<externalLink xmlns="http://schemas.openxmlformats.org/spreadsheetml/2006/main">
  <externalBook xmlns:r="http://schemas.openxmlformats.org/officeDocument/2006/relationships" r:id="rId1">
    <sheetNames>
      <sheetName val="BI-0074-RA_2015"/>
      <sheetName val="Lampiran-A"/>
      <sheetName val="Prgrk Doc Prod"/>
    </sheetNames>
    <sheetDataSet>
      <sheetData sheetId="0">
        <row r="20">
          <cell r="H20">
            <v>32720</v>
          </cell>
        </row>
      </sheetData>
      <sheetData sheetId="1">
        <row r="10">
          <cell r="D10">
            <v>42235</v>
          </cell>
        </row>
        <row r="11">
          <cell r="D11" t="str">
            <v>L0251140501152173</v>
          </cell>
        </row>
      </sheetData>
      <sheetData sheetId="2"/>
    </sheetDataSet>
  </externalBook>
</externalLink>
</file>

<file path=xl/externalLinks/externalLink122.xml><?xml version="1.0" encoding="utf-8"?>
<externalLink xmlns="http://schemas.openxmlformats.org/spreadsheetml/2006/main">
  <externalBook xmlns:r="http://schemas.openxmlformats.org/officeDocument/2006/relationships" r:id="rId1">
    <sheetNames>
      <sheetName val="BI-0075-TRU_2015"/>
      <sheetName val="Lampiran-A"/>
      <sheetName val="Prgrk Doc Prod"/>
    </sheetNames>
    <sheetDataSet>
      <sheetData sheetId="0">
        <row r="17">
          <cell r="H17">
            <v>10260</v>
          </cell>
        </row>
      </sheetData>
      <sheetData sheetId="1">
        <row r="10">
          <cell r="D10">
            <v>42256</v>
          </cell>
        </row>
        <row r="11">
          <cell r="D11" t="str">
            <v>L0251140501152374</v>
          </cell>
        </row>
      </sheetData>
      <sheetData sheetId="2"/>
    </sheetDataSet>
  </externalBook>
</externalLink>
</file>

<file path=xl/externalLinks/externalLink123.xml><?xml version="1.0" encoding="utf-8"?>
<externalLink xmlns="http://schemas.openxmlformats.org/spreadsheetml/2006/main">
  <externalBook xmlns:r="http://schemas.openxmlformats.org/officeDocument/2006/relationships" r:id="rId1">
    <sheetNames>
      <sheetName val="BI-0076-TRU_2015"/>
      <sheetName val="Lampiran-A"/>
      <sheetName val="Prgrk Doc Prod"/>
    </sheetNames>
    <sheetDataSet>
      <sheetData sheetId="0">
        <row r="15">
          <cell r="H15">
            <v>3855</v>
          </cell>
        </row>
      </sheetData>
      <sheetData sheetId="1">
        <row r="10">
          <cell r="D10">
            <v>42264</v>
          </cell>
        </row>
        <row r="11">
          <cell r="D11" t="str">
            <v>L0251140501142454</v>
          </cell>
        </row>
      </sheetData>
      <sheetData sheetId="2"/>
    </sheetDataSet>
  </externalBook>
</externalLink>
</file>

<file path=xl/externalLinks/externalLink124.xml><?xml version="1.0" encoding="utf-8"?>
<externalLink xmlns="http://schemas.openxmlformats.org/spreadsheetml/2006/main">
  <externalBook xmlns:r="http://schemas.openxmlformats.org/officeDocument/2006/relationships" r:id="rId1">
    <sheetNames>
      <sheetName val="BI-0077-TBX_2015"/>
      <sheetName val="Lampiran-A"/>
      <sheetName val="Prgrk Doc Prod"/>
    </sheetNames>
    <sheetDataSet>
      <sheetData sheetId="0">
        <row r="16">
          <cell r="H16">
            <v>17100</v>
          </cell>
        </row>
      </sheetData>
      <sheetData sheetId="1">
        <row r="10">
          <cell r="D10">
            <v>42264</v>
          </cell>
        </row>
        <row r="11">
          <cell r="D11" t="str">
            <v>L0251140501152455</v>
          </cell>
        </row>
      </sheetData>
      <sheetData sheetId="2"/>
    </sheetDataSet>
  </externalBook>
</externalLink>
</file>

<file path=xl/externalLinks/externalLink125.xml><?xml version="1.0" encoding="utf-8"?>
<externalLink xmlns="http://schemas.openxmlformats.org/spreadsheetml/2006/main">
  <externalBook xmlns:r="http://schemas.openxmlformats.org/officeDocument/2006/relationships" r:id="rId1">
    <sheetNames>
      <sheetName val="BI-0078-TBX_2015"/>
      <sheetName val="Lampiran-A"/>
      <sheetName val="Prgrk Doc Prod"/>
    </sheetNames>
    <sheetDataSet>
      <sheetData sheetId="0">
        <row r="17">
          <cell r="H17">
            <v>5940</v>
          </cell>
        </row>
      </sheetData>
      <sheetData sheetId="1">
        <row r="10">
          <cell r="D10">
            <v>42275</v>
          </cell>
        </row>
        <row r="11">
          <cell r="D11" t="str">
            <v>L0251140501152562</v>
          </cell>
        </row>
      </sheetData>
      <sheetData sheetId="2"/>
    </sheetDataSet>
  </externalBook>
</externalLink>
</file>

<file path=xl/externalLinks/externalLink126.xml><?xml version="1.0" encoding="utf-8"?>
<externalLink xmlns="http://schemas.openxmlformats.org/spreadsheetml/2006/main">
  <externalBook xmlns:r="http://schemas.openxmlformats.org/officeDocument/2006/relationships" r:id="rId1">
    <sheetNames>
      <sheetName val="BI-0080-RA_2015"/>
      <sheetName val="Lampiran-A"/>
      <sheetName val="Prgrk Doc Prod"/>
    </sheetNames>
    <sheetDataSet>
      <sheetData sheetId="0">
        <row r="29">
          <cell r="H29">
            <v>40720</v>
          </cell>
        </row>
      </sheetData>
      <sheetData sheetId="1">
        <row r="10">
          <cell r="D10">
            <v>42275</v>
          </cell>
        </row>
        <row r="11">
          <cell r="D11" t="str">
            <v>L0251140501152565</v>
          </cell>
        </row>
      </sheetData>
      <sheetData sheetId="2"/>
    </sheetDataSet>
  </externalBook>
</externalLink>
</file>

<file path=xl/externalLinks/externalLink127.xml><?xml version="1.0" encoding="utf-8"?>
<externalLink xmlns="http://schemas.openxmlformats.org/spreadsheetml/2006/main">
  <externalBook xmlns:r="http://schemas.openxmlformats.org/officeDocument/2006/relationships" r:id="rId1">
    <sheetNames>
      <sheetName val="BI-0081-RA_2015"/>
      <sheetName val="Lampiran-A"/>
      <sheetName val="Prgrk Doc Prod"/>
    </sheetNames>
    <sheetDataSet>
      <sheetData sheetId="0">
        <row r="26">
          <cell r="H26">
            <v>25760</v>
          </cell>
        </row>
      </sheetData>
      <sheetData sheetId="1">
        <row r="10">
          <cell r="D10">
            <v>42275</v>
          </cell>
        </row>
        <row r="11">
          <cell r="D11" t="str">
            <v>L0251140501152566</v>
          </cell>
        </row>
      </sheetData>
      <sheetData sheetId="2"/>
    </sheetDataSet>
  </externalBook>
</externalLink>
</file>

<file path=xl/externalLinks/externalLink128.xml><?xml version="1.0" encoding="utf-8"?>
<externalLink xmlns="http://schemas.openxmlformats.org/spreadsheetml/2006/main">
  <externalBook xmlns:r="http://schemas.openxmlformats.org/officeDocument/2006/relationships" r:id="rId1">
    <sheetNames>
      <sheetName val="CY-0001-ZEP-2015"/>
      <sheetName val="Lampiran-A"/>
      <sheetName val="Prgrk Doc Prod"/>
    </sheetNames>
    <sheetDataSet>
      <sheetData sheetId="0">
        <row r="17">
          <cell r="H17">
            <v>1870</v>
          </cell>
        </row>
      </sheetData>
      <sheetData sheetId="1">
        <row r="10">
          <cell r="D10" t="str">
            <v>02.03.15</v>
          </cell>
        </row>
        <row r="11">
          <cell r="D11" t="str">
            <v>L0251140501150675</v>
          </cell>
        </row>
      </sheetData>
      <sheetData sheetId="2"/>
    </sheetDataSet>
  </externalBook>
</externalLink>
</file>

<file path=xl/externalLinks/externalLink129.xml><?xml version="1.0" encoding="utf-8"?>
<externalLink xmlns="http://schemas.openxmlformats.org/spreadsheetml/2006/main">
  <externalBook xmlns:r="http://schemas.openxmlformats.org/officeDocument/2006/relationships" r:id="rId1">
    <sheetNames>
      <sheetName val="CY-0002-TRU_2015"/>
      <sheetName val="Lampiran-A"/>
      <sheetName val="Prgrk Doc Prod"/>
    </sheetNames>
    <sheetDataSet>
      <sheetData sheetId="0">
        <row r="20">
          <cell r="H20">
            <v>4200</v>
          </cell>
        </row>
      </sheetData>
      <sheetData sheetId="1">
        <row r="10">
          <cell r="D10">
            <v>42073</v>
          </cell>
        </row>
        <row r="11">
          <cell r="D11" t="str">
            <v>L0251140501150793</v>
          </cell>
        </row>
      </sheetData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BA-0010-TRU"/>
      <sheetName val="Lampiran-A"/>
      <sheetName val="Prgrk Doc Prod"/>
    </sheetNames>
    <sheetDataSet>
      <sheetData sheetId="0">
        <row r="15">
          <cell r="H15">
            <v>63700</v>
          </cell>
        </row>
      </sheetData>
      <sheetData sheetId="1">
        <row r="10">
          <cell r="D10">
            <v>42075</v>
          </cell>
        </row>
        <row r="11">
          <cell r="D11" t="str">
            <v>L0251140501150818</v>
          </cell>
        </row>
      </sheetData>
      <sheetData sheetId="2"/>
    </sheetDataSet>
  </externalBook>
</externalLink>
</file>

<file path=xl/externalLinks/externalLink130.xml><?xml version="1.0" encoding="utf-8"?>
<externalLink xmlns="http://schemas.openxmlformats.org/spreadsheetml/2006/main">
  <externalBook xmlns:r="http://schemas.openxmlformats.org/officeDocument/2006/relationships" r:id="rId1">
    <sheetNames>
      <sheetName val="CY-0003-DIM-2015"/>
      <sheetName val="Lampiran-A"/>
      <sheetName val="Prgrk Doc Prod"/>
    </sheetNames>
    <sheetDataSet>
      <sheetData sheetId="0">
        <row r="16">
          <cell r="H16">
            <v>1750</v>
          </cell>
        </row>
      </sheetData>
      <sheetData sheetId="1">
        <row r="10">
          <cell r="D10">
            <v>42065</v>
          </cell>
        </row>
        <row r="11">
          <cell r="D11" t="str">
            <v>L0251140501150674</v>
          </cell>
        </row>
      </sheetData>
      <sheetData sheetId="2"/>
    </sheetDataSet>
  </externalBook>
</externalLink>
</file>

<file path=xl/externalLinks/externalLink131.xml><?xml version="1.0" encoding="utf-8"?>
<externalLink xmlns="http://schemas.openxmlformats.org/spreadsheetml/2006/main">
  <externalBook xmlns:r="http://schemas.openxmlformats.org/officeDocument/2006/relationships" r:id="rId1">
    <sheetNames>
      <sheetName val="CY-0004-DIM-2015"/>
      <sheetName val="Lampiran-A"/>
      <sheetName val="Prgrk Doc Prod"/>
    </sheetNames>
    <sheetDataSet>
      <sheetData sheetId="0">
        <row r="16">
          <cell r="H16">
            <v>1750</v>
          </cell>
        </row>
      </sheetData>
      <sheetData sheetId="1">
        <row r="10">
          <cell r="D10">
            <v>42234</v>
          </cell>
        </row>
        <row r="11">
          <cell r="D11" t="str">
            <v>L0251140501152153</v>
          </cell>
        </row>
      </sheetData>
      <sheetData sheetId="2"/>
    </sheetDataSet>
  </externalBook>
</externalLink>
</file>

<file path=xl/externalLinks/externalLink132.xml><?xml version="1.0" encoding="utf-8"?>
<externalLink xmlns="http://schemas.openxmlformats.org/spreadsheetml/2006/main">
  <externalBook xmlns:r="http://schemas.openxmlformats.org/officeDocument/2006/relationships" r:id="rId1">
    <sheetNames>
      <sheetName val="CY-0005-TRU_2015"/>
      <sheetName val="Lampiran-A"/>
      <sheetName val="Prgrk Doc Prod"/>
    </sheetNames>
    <sheetDataSet>
      <sheetData sheetId="0">
        <row r="19">
          <cell r="H19">
            <v>5515</v>
          </cell>
        </row>
      </sheetData>
      <sheetData sheetId="1">
        <row r="10">
          <cell r="D10">
            <v>42256</v>
          </cell>
        </row>
        <row r="11">
          <cell r="D11" t="str">
            <v>L0251140501152376</v>
          </cell>
        </row>
      </sheetData>
      <sheetData sheetId="2"/>
    </sheetDataSet>
  </externalBook>
</externalLink>
</file>

<file path=xl/externalLinks/externalLink133.xml><?xml version="1.0" encoding="utf-8"?>
<externalLink xmlns="http://schemas.openxmlformats.org/spreadsheetml/2006/main">
  <externalBook xmlns:r="http://schemas.openxmlformats.org/officeDocument/2006/relationships" r:id="rId1">
    <sheetNames>
      <sheetName val="HM-0001-TRU"/>
      <sheetName val="Lampiran-A"/>
      <sheetName val="Prgrk Doc Prod"/>
    </sheetNames>
    <sheetDataSet>
      <sheetData sheetId="0">
        <row r="16">
          <cell r="H16">
            <v>6000</v>
          </cell>
        </row>
      </sheetData>
      <sheetData sheetId="1">
        <row r="10">
          <cell r="D10" t="str">
            <v>20.01.15</v>
          </cell>
        </row>
        <row r="11">
          <cell r="D11" t="str">
            <v>L025140501150069</v>
          </cell>
        </row>
      </sheetData>
      <sheetData sheetId="2"/>
    </sheetDataSet>
  </externalBook>
</externalLink>
</file>

<file path=xl/externalLinks/externalLink134.xml><?xml version="1.0" encoding="utf-8"?>
<externalLink xmlns="http://schemas.openxmlformats.org/spreadsheetml/2006/main">
  <externalBook xmlns:r="http://schemas.openxmlformats.org/officeDocument/2006/relationships" r:id="rId1">
    <sheetNames>
      <sheetName val="HM-0002-TRU"/>
      <sheetName val="Lampiran-A"/>
      <sheetName val="Prgrk Doc Prod"/>
      <sheetName val="Sheet2"/>
    </sheetNames>
    <sheetDataSet>
      <sheetData sheetId="0">
        <row r="16">
          <cell r="H16">
            <v>7704</v>
          </cell>
        </row>
      </sheetData>
      <sheetData sheetId="1">
        <row r="10">
          <cell r="D10" t="str">
            <v>20.01.15</v>
          </cell>
        </row>
        <row r="11">
          <cell r="D11" t="str">
            <v>L0251140501150067</v>
          </cell>
        </row>
      </sheetData>
      <sheetData sheetId="2"/>
      <sheetData sheetId="3"/>
    </sheetDataSet>
  </externalBook>
</externalLink>
</file>

<file path=xl/externalLinks/externalLink135.xml><?xml version="1.0" encoding="utf-8"?>
<externalLink xmlns="http://schemas.openxmlformats.org/spreadsheetml/2006/main">
  <externalBook xmlns:r="http://schemas.openxmlformats.org/officeDocument/2006/relationships" r:id="rId1">
    <sheetNames>
      <sheetName val="HM-0003-TRU"/>
      <sheetName val="Lampiran-A"/>
      <sheetName val="Prgrk Doc Prod"/>
      <sheetName val="Sheet2"/>
    </sheetNames>
    <sheetDataSet>
      <sheetData sheetId="0">
        <row r="18">
          <cell r="H18">
            <v>4255</v>
          </cell>
        </row>
      </sheetData>
      <sheetData sheetId="1">
        <row r="10">
          <cell r="D10" t="str">
            <v>10.03.15</v>
          </cell>
        </row>
        <row r="11">
          <cell r="D11" t="str">
            <v>L0251140501150794</v>
          </cell>
        </row>
      </sheetData>
      <sheetData sheetId="2"/>
      <sheetData sheetId="3"/>
    </sheetDataSet>
  </externalBook>
</externalLink>
</file>

<file path=xl/externalLinks/externalLink136.xml><?xml version="1.0" encoding="utf-8"?>
<externalLink xmlns="http://schemas.openxmlformats.org/spreadsheetml/2006/main">
  <externalBook xmlns:r="http://schemas.openxmlformats.org/officeDocument/2006/relationships" r:id="rId1">
    <sheetNames>
      <sheetName val="HM-0004-AM"/>
      <sheetName val="Lampiran-A"/>
      <sheetName val="Prgrk Doc Prod"/>
    </sheetNames>
    <sheetDataSet>
      <sheetData sheetId="0">
        <row r="20">
          <cell r="H20">
            <v>13215</v>
          </cell>
        </row>
      </sheetData>
      <sheetData sheetId="1">
        <row r="10">
          <cell r="D10" t="str">
            <v>03.02.15</v>
          </cell>
        </row>
        <row r="11">
          <cell r="D11" t="str">
            <v>L0251140501150339</v>
          </cell>
        </row>
      </sheetData>
      <sheetData sheetId="2"/>
    </sheetDataSet>
  </externalBook>
</externalLink>
</file>

<file path=xl/externalLinks/externalLink137.xml><?xml version="1.0" encoding="utf-8"?>
<externalLink xmlns="http://schemas.openxmlformats.org/spreadsheetml/2006/main">
  <externalBook xmlns:r="http://schemas.openxmlformats.org/officeDocument/2006/relationships" r:id="rId1">
    <sheetNames>
      <sheetName val="HM-0005-AM"/>
      <sheetName val="Lampiran-A"/>
      <sheetName val="Prgrk Doc Prod"/>
    </sheetNames>
    <sheetDataSet>
      <sheetData sheetId="0">
        <row r="16">
          <cell r="H16">
            <v>49200</v>
          </cell>
        </row>
      </sheetData>
      <sheetData sheetId="1">
        <row r="10">
          <cell r="D10" t="str">
            <v>27.01.15</v>
          </cell>
        </row>
        <row r="11">
          <cell r="D11" t="str">
            <v>L0251140501150196</v>
          </cell>
        </row>
      </sheetData>
      <sheetData sheetId="2"/>
    </sheetDataSet>
  </externalBook>
</externalLink>
</file>

<file path=xl/externalLinks/externalLink138.xml><?xml version="1.0" encoding="utf-8"?>
<externalLink xmlns="http://schemas.openxmlformats.org/spreadsheetml/2006/main">
  <externalBook xmlns:r="http://schemas.openxmlformats.org/officeDocument/2006/relationships" r:id="rId1">
    <sheetNames>
      <sheetName val="HM-0006-AM"/>
      <sheetName val="Lampiran-A"/>
      <sheetName val="Prgrk Doc Prod"/>
    </sheetNames>
    <sheetDataSet>
      <sheetData sheetId="0">
        <row r="16">
          <cell r="H16">
            <v>16120</v>
          </cell>
        </row>
      </sheetData>
      <sheetData sheetId="1">
        <row r="10">
          <cell r="D10" t="str">
            <v>27.01.15</v>
          </cell>
        </row>
        <row r="11">
          <cell r="D11" t="str">
            <v>L0251140501150193</v>
          </cell>
        </row>
      </sheetData>
      <sheetData sheetId="2"/>
    </sheetDataSet>
  </externalBook>
</externalLink>
</file>

<file path=xl/externalLinks/externalLink139.xml><?xml version="1.0" encoding="utf-8"?>
<externalLink xmlns="http://schemas.openxmlformats.org/spreadsheetml/2006/main">
  <externalBook xmlns:r="http://schemas.openxmlformats.org/officeDocument/2006/relationships" r:id="rId1">
    <sheetNames>
      <sheetName val="HM-0007-RA"/>
      <sheetName val="Lampiran-A"/>
      <sheetName val="Prgrk Doc Prod"/>
    </sheetNames>
    <sheetDataSet>
      <sheetData sheetId="0">
        <row r="19">
          <cell r="H19">
            <v>1064</v>
          </cell>
        </row>
      </sheetData>
      <sheetData sheetId="1">
        <row r="10">
          <cell r="D10">
            <v>42031</v>
          </cell>
        </row>
        <row r="11">
          <cell r="D11" t="str">
            <v>L0251140501150191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BA-0011-AM"/>
      <sheetName val="Lampiran-A"/>
      <sheetName val="Prgrk Doc Prod"/>
    </sheetNames>
    <sheetDataSet>
      <sheetData sheetId="0">
        <row r="20">
          <cell r="H20">
            <v>6308</v>
          </cell>
        </row>
      </sheetData>
      <sheetData sheetId="1">
        <row r="10">
          <cell r="D10">
            <v>42093</v>
          </cell>
        </row>
        <row r="11">
          <cell r="D11" t="str">
            <v>L0251140501151082</v>
          </cell>
        </row>
      </sheetData>
      <sheetData sheetId="2"/>
    </sheetDataSet>
  </externalBook>
</externalLink>
</file>

<file path=xl/externalLinks/externalLink140.xml><?xml version="1.0" encoding="utf-8"?>
<externalLink xmlns="http://schemas.openxmlformats.org/spreadsheetml/2006/main">
  <externalBook xmlns:r="http://schemas.openxmlformats.org/officeDocument/2006/relationships" r:id="rId1">
    <sheetNames>
      <sheetName val="HM-0008-Zep"/>
      <sheetName val="Lampiran-A"/>
      <sheetName val="Prgrk Doc Prod"/>
    </sheetNames>
    <sheetDataSet>
      <sheetData sheetId="0">
        <row r="21">
          <cell r="H21">
            <v>6288</v>
          </cell>
        </row>
      </sheetData>
      <sheetData sheetId="1">
        <row r="10">
          <cell r="D10" t="str">
            <v>27.01.15</v>
          </cell>
        </row>
        <row r="11">
          <cell r="D11" t="str">
            <v>L0251140501150190</v>
          </cell>
        </row>
      </sheetData>
      <sheetData sheetId="2"/>
    </sheetDataSet>
  </externalBook>
</externalLink>
</file>

<file path=xl/externalLinks/externalLink141.xml><?xml version="1.0" encoding="utf-8"?>
<externalLink xmlns="http://schemas.openxmlformats.org/spreadsheetml/2006/main">
  <externalBook xmlns:r="http://schemas.openxmlformats.org/officeDocument/2006/relationships" r:id="rId1">
    <sheetNames>
      <sheetName val="HM-0009-Zep"/>
      <sheetName val="Lampiran-A"/>
      <sheetName val="Prgrk Doc Prod"/>
    </sheetNames>
    <sheetDataSet>
      <sheetData sheetId="0">
        <row r="17">
          <cell r="H17">
            <v>34300</v>
          </cell>
        </row>
      </sheetData>
      <sheetData sheetId="1">
        <row r="10">
          <cell r="D10" t="str">
            <v>13.04.15</v>
          </cell>
        </row>
        <row r="11">
          <cell r="D11" t="str">
            <v>L0251140501151218</v>
          </cell>
        </row>
      </sheetData>
      <sheetData sheetId="2"/>
    </sheetDataSet>
  </externalBook>
</externalLink>
</file>

<file path=xl/externalLinks/externalLink142.xml><?xml version="1.0" encoding="utf-8"?>
<externalLink xmlns="http://schemas.openxmlformats.org/spreadsheetml/2006/main">
  <externalBook xmlns:r="http://schemas.openxmlformats.org/officeDocument/2006/relationships" r:id="rId1">
    <sheetNames>
      <sheetName val="HM-0010-DIM"/>
      <sheetName val="Lampiran-A"/>
      <sheetName val="Prgrk Doc Prod"/>
    </sheetNames>
    <sheetDataSet>
      <sheetData sheetId="0">
        <row r="16">
          <cell r="H16">
            <v>4100</v>
          </cell>
        </row>
      </sheetData>
      <sheetData sheetId="1">
        <row r="10">
          <cell r="D10" t="str">
            <v>27.01.15</v>
          </cell>
        </row>
        <row r="11">
          <cell r="D11" t="str">
            <v>L0251140501150189</v>
          </cell>
        </row>
      </sheetData>
      <sheetData sheetId="2"/>
    </sheetDataSet>
  </externalBook>
</externalLink>
</file>

<file path=xl/externalLinks/externalLink143.xml><?xml version="1.0" encoding="utf-8"?>
<externalLink xmlns="http://schemas.openxmlformats.org/spreadsheetml/2006/main">
  <externalBook xmlns:r="http://schemas.openxmlformats.org/officeDocument/2006/relationships" r:id="rId1">
    <sheetNames>
      <sheetName val="HM-0011-PRMA"/>
      <sheetName val="Lampiran-A"/>
      <sheetName val="Prgrk Doc Prod"/>
    </sheetNames>
    <sheetDataSet>
      <sheetData sheetId="0">
        <row r="16">
          <cell r="H16">
            <v>7220</v>
          </cell>
        </row>
      </sheetData>
      <sheetData sheetId="1">
        <row r="10">
          <cell r="D10" t="str">
            <v>27.01.15</v>
          </cell>
        </row>
        <row r="11">
          <cell r="D11" t="str">
            <v>L0251140501150188</v>
          </cell>
        </row>
      </sheetData>
      <sheetData sheetId="2"/>
    </sheetDataSet>
  </externalBook>
</externalLink>
</file>

<file path=xl/externalLinks/externalLink144.xml><?xml version="1.0" encoding="utf-8"?>
<externalLink xmlns="http://schemas.openxmlformats.org/spreadsheetml/2006/main">
  <externalBook xmlns:r="http://schemas.openxmlformats.org/officeDocument/2006/relationships" r:id="rId1">
    <sheetNames>
      <sheetName val="HM-0012-RA"/>
      <sheetName val="Lampiran-A"/>
      <sheetName val="Prgrk Doc Prod"/>
    </sheetNames>
    <sheetDataSet>
      <sheetData sheetId="0">
        <row r="22">
          <cell r="H22">
            <v>10930</v>
          </cell>
        </row>
      </sheetData>
      <sheetData sheetId="1">
        <row r="10">
          <cell r="D10">
            <v>42107</v>
          </cell>
        </row>
        <row r="11">
          <cell r="D11" t="str">
            <v>L0251140501151220</v>
          </cell>
        </row>
      </sheetData>
      <sheetData sheetId="2"/>
    </sheetDataSet>
  </externalBook>
</externalLink>
</file>

<file path=xl/externalLinks/externalLink145.xml><?xml version="1.0" encoding="utf-8"?>
<externalLink xmlns="http://schemas.openxmlformats.org/spreadsheetml/2006/main">
  <externalBook xmlns:r="http://schemas.openxmlformats.org/officeDocument/2006/relationships" r:id="rId1">
    <sheetNames>
      <sheetName val="HM-0013-RA"/>
      <sheetName val="Lampiran-A"/>
      <sheetName val="Prgrk Doc Prod"/>
    </sheetNames>
    <sheetDataSet>
      <sheetData sheetId="0">
        <row r="17">
          <cell r="H17">
            <v>2380</v>
          </cell>
        </row>
      </sheetData>
      <sheetData sheetId="1">
        <row r="10">
          <cell r="D10">
            <v>42234</v>
          </cell>
        </row>
        <row r="11">
          <cell r="D11" t="str">
            <v>L0251140501152156</v>
          </cell>
        </row>
      </sheetData>
      <sheetData sheetId="2"/>
    </sheetDataSet>
  </externalBook>
</externalLink>
</file>

<file path=xl/externalLinks/externalLink146.xml><?xml version="1.0" encoding="utf-8"?>
<externalLink xmlns="http://schemas.openxmlformats.org/spreadsheetml/2006/main">
  <externalBook xmlns:r="http://schemas.openxmlformats.org/officeDocument/2006/relationships" r:id="rId1">
    <sheetNames>
      <sheetName val="HM-0014-AM"/>
      <sheetName val="Lampiran-A"/>
      <sheetName val="Prgrk Doc Prod"/>
    </sheetNames>
    <sheetDataSet>
      <sheetData sheetId="0">
        <row r="18">
          <cell r="H18">
            <v>5625</v>
          </cell>
        </row>
      </sheetData>
      <sheetData sheetId="1">
        <row r="10">
          <cell r="D10">
            <v>42107</v>
          </cell>
        </row>
        <row r="11">
          <cell r="D11" t="str">
            <v>L0251140501151210</v>
          </cell>
        </row>
      </sheetData>
      <sheetData sheetId="2"/>
    </sheetDataSet>
  </externalBook>
</externalLink>
</file>

<file path=xl/externalLinks/externalLink147.xml><?xml version="1.0" encoding="utf-8"?>
<externalLink xmlns="http://schemas.openxmlformats.org/spreadsheetml/2006/main">
  <externalBook xmlns:r="http://schemas.openxmlformats.org/officeDocument/2006/relationships" r:id="rId1">
    <sheetNames>
      <sheetName val="HM-0015-AM"/>
      <sheetName val="Lampiran-A"/>
      <sheetName val="Prgrk Doc Prod"/>
    </sheetNames>
    <sheetDataSet>
      <sheetData sheetId="0">
        <row r="16">
          <cell r="H16">
            <v>30750</v>
          </cell>
        </row>
      </sheetData>
      <sheetData sheetId="1">
        <row r="10">
          <cell r="D10">
            <v>42118</v>
          </cell>
        </row>
        <row r="11">
          <cell r="D11" t="str">
            <v>L0251140501151325</v>
          </cell>
        </row>
      </sheetData>
      <sheetData sheetId="2"/>
    </sheetDataSet>
  </externalBook>
</externalLink>
</file>

<file path=xl/externalLinks/externalLink148.xml><?xml version="1.0" encoding="utf-8"?>
<externalLink xmlns="http://schemas.openxmlformats.org/spreadsheetml/2006/main">
  <externalBook xmlns:r="http://schemas.openxmlformats.org/officeDocument/2006/relationships" r:id="rId1">
    <sheetNames>
      <sheetName val="HM-0016-AM"/>
      <sheetName val="Lampiran-A"/>
      <sheetName val="Prgrk Doc Prod"/>
    </sheetNames>
    <sheetDataSet>
      <sheetData sheetId="0">
        <row r="16">
          <cell r="H16">
            <v>15600</v>
          </cell>
        </row>
      </sheetData>
      <sheetData sheetId="1">
        <row r="10">
          <cell r="D10">
            <v>42118</v>
          </cell>
        </row>
        <row r="11">
          <cell r="D11" t="str">
            <v>L02511405011324</v>
          </cell>
        </row>
      </sheetData>
      <sheetData sheetId="2"/>
    </sheetDataSet>
  </externalBook>
</externalLink>
</file>

<file path=xl/externalLinks/externalLink149.xml><?xml version="1.0" encoding="utf-8"?>
<externalLink xmlns="http://schemas.openxmlformats.org/spreadsheetml/2006/main">
  <externalBook xmlns:r="http://schemas.openxmlformats.org/officeDocument/2006/relationships" r:id="rId1">
    <sheetNames>
      <sheetName val="HM-0017-TRU"/>
      <sheetName val="Lampiran-A"/>
      <sheetName val="Prgrk Doc Prod"/>
    </sheetNames>
    <sheetDataSet>
      <sheetData sheetId="0">
        <row r="16">
          <cell r="H16">
            <v>1500</v>
          </cell>
        </row>
      </sheetData>
      <sheetData sheetId="1">
        <row r="10">
          <cell r="D10">
            <v>42107</v>
          </cell>
        </row>
        <row r="11">
          <cell r="D11" t="str">
            <v>L0251140501151213</v>
          </cell>
        </row>
      </sheetData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BA-0012-TRU"/>
      <sheetName val="Lampiran-A"/>
      <sheetName val="Prgrk Doc Prod"/>
    </sheetNames>
    <sheetDataSet>
      <sheetData sheetId="0">
        <row r="16">
          <cell r="H16">
            <v>3860</v>
          </cell>
        </row>
      </sheetData>
      <sheetData sheetId="1">
        <row r="10">
          <cell r="D10">
            <v>42093</v>
          </cell>
        </row>
        <row r="11">
          <cell r="D11" t="str">
            <v>L0251140501151083</v>
          </cell>
        </row>
      </sheetData>
      <sheetData sheetId="2"/>
    </sheetDataSet>
  </externalBook>
</externalLink>
</file>

<file path=xl/externalLinks/externalLink150.xml><?xml version="1.0" encoding="utf-8"?>
<externalLink xmlns="http://schemas.openxmlformats.org/spreadsheetml/2006/main">
  <externalBook xmlns:r="http://schemas.openxmlformats.org/officeDocument/2006/relationships" r:id="rId1">
    <sheetNames>
      <sheetName val="HM-0018-TRU"/>
      <sheetName val="Lampiran-A"/>
      <sheetName val="Prgrk Doc Prod"/>
      <sheetName val="Sheet2"/>
    </sheetNames>
    <sheetDataSet>
      <sheetData sheetId="0">
        <row r="16">
          <cell r="H16">
            <v>963</v>
          </cell>
        </row>
      </sheetData>
      <sheetData sheetId="1">
        <row r="10">
          <cell r="D10">
            <v>42107</v>
          </cell>
        </row>
        <row r="11">
          <cell r="D11" t="str">
            <v>L0251140501151212</v>
          </cell>
        </row>
      </sheetData>
      <sheetData sheetId="2"/>
      <sheetData sheetId="3"/>
    </sheetDataSet>
  </externalBook>
</externalLink>
</file>

<file path=xl/externalLinks/externalLink151.xml><?xml version="1.0" encoding="utf-8"?>
<externalLink xmlns="http://schemas.openxmlformats.org/spreadsheetml/2006/main">
  <externalBook xmlns:r="http://schemas.openxmlformats.org/officeDocument/2006/relationships" r:id="rId1">
    <sheetNames>
      <sheetName val="HM-0019-TRU"/>
      <sheetName val="Lampiran-A"/>
      <sheetName val="Prgrk Doc Prod"/>
      <sheetName val="Sheet2"/>
      <sheetName val="Sheet1"/>
    </sheetNames>
    <sheetDataSet>
      <sheetData sheetId="0">
        <row r="18">
          <cell r="H18">
            <v>7510</v>
          </cell>
        </row>
      </sheetData>
      <sheetData sheetId="1">
        <row r="10">
          <cell r="D10">
            <v>42111</v>
          </cell>
        </row>
        <row r="11">
          <cell r="D11" t="str">
            <v>L0251140501151274</v>
          </cell>
        </row>
      </sheetData>
      <sheetData sheetId="2"/>
      <sheetData sheetId="3"/>
      <sheetData sheetId="4"/>
    </sheetDataSet>
  </externalBook>
</externalLink>
</file>

<file path=xl/externalLinks/externalLink152.xml><?xml version="1.0" encoding="utf-8"?>
<externalLink xmlns="http://schemas.openxmlformats.org/spreadsheetml/2006/main">
  <externalBook xmlns:r="http://schemas.openxmlformats.org/officeDocument/2006/relationships" r:id="rId1">
    <sheetNames>
      <sheetName val="HM-0020-TRU"/>
      <sheetName val="Lampiran-A"/>
      <sheetName val="Prgrk Doc Prod"/>
      <sheetName val="Sheet2"/>
    </sheetNames>
    <sheetDataSet>
      <sheetData sheetId="0">
        <row r="16">
          <cell r="H16">
            <v>5625</v>
          </cell>
        </row>
      </sheetData>
      <sheetData sheetId="1">
        <row r="10">
          <cell r="D10">
            <v>42107</v>
          </cell>
        </row>
        <row r="11">
          <cell r="D11" t="str">
            <v>L0251140501151211</v>
          </cell>
        </row>
      </sheetData>
      <sheetData sheetId="2"/>
      <sheetData sheetId="3"/>
    </sheetDataSet>
  </externalBook>
</externalLink>
</file>

<file path=xl/externalLinks/externalLink153.xml><?xml version="1.0" encoding="utf-8"?>
<externalLink xmlns="http://schemas.openxmlformats.org/spreadsheetml/2006/main">
  <externalBook xmlns:r="http://schemas.openxmlformats.org/officeDocument/2006/relationships" r:id="rId1">
    <sheetNames>
      <sheetName val="HM-0021-DIM"/>
      <sheetName val="Lampiran-A"/>
      <sheetName val="Prgrk Doc Prod"/>
    </sheetNames>
    <sheetDataSet>
      <sheetData sheetId="0">
        <row r="16">
          <cell r="H16">
            <v>4250</v>
          </cell>
        </row>
      </sheetData>
      <sheetData sheetId="1">
        <row r="10">
          <cell r="D10">
            <v>42107</v>
          </cell>
        </row>
        <row r="11">
          <cell r="D11" t="str">
            <v>L0251140501151221</v>
          </cell>
        </row>
      </sheetData>
      <sheetData sheetId="2"/>
    </sheetDataSet>
  </externalBook>
</externalLink>
</file>

<file path=xl/externalLinks/externalLink154.xml><?xml version="1.0" encoding="utf-8"?>
<externalLink xmlns="http://schemas.openxmlformats.org/spreadsheetml/2006/main">
  <externalBook xmlns:r="http://schemas.openxmlformats.org/officeDocument/2006/relationships" r:id="rId1">
    <sheetNames>
      <sheetName val="HM-0022a-Zep"/>
      <sheetName val="Lampiran-A"/>
      <sheetName val="Prgrk Doc Prod"/>
    </sheetNames>
    <sheetDataSet>
      <sheetData sheetId="0">
        <row r="16">
          <cell r="H16">
            <v>490.00000000000006</v>
          </cell>
        </row>
      </sheetData>
      <sheetData sheetId="1">
        <row r="10">
          <cell r="D10" t="str">
            <v>13.04.15</v>
          </cell>
        </row>
        <row r="11">
          <cell r="D11" t="str">
            <v>L0251140501151206</v>
          </cell>
        </row>
      </sheetData>
      <sheetData sheetId="2"/>
    </sheetDataSet>
  </externalBook>
</externalLink>
</file>

<file path=xl/externalLinks/externalLink155.xml><?xml version="1.0" encoding="utf-8"?>
<externalLink xmlns="http://schemas.openxmlformats.org/spreadsheetml/2006/main">
  <externalBook xmlns:r="http://schemas.openxmlformats.org/officeDocument/2006/relationships" r:id="rId1">
    <sheetNames>
      <sheetName val="HM-0022a-Zep"/>
      <sheetName val="Lampiran-A"/>
      <sheetName val="Prgrk Doc Prod"/>
    </sheetNames>
    <sheetDataSet>
      <sheetData sheetId="0">
        <row r="17">
          <cell r="H17">
            <v>1210</v>
          </cell>
        </row>
      </sheetData>
      <sheetData sheetId="1">
        <row r="10">
          <cell r="D10">
            <v>42107</v>
          </cell>
        </row>
        <row r="11">
          <cell r="D11" t="str">
            <v>L0251140501151208</v>
          </cell>
        </row>
      </sheetData>
      <sheetData sheetId="2"/>
    </sheetDataSet>
  </externalBook>
</externalLink>
</file>

<file path=xl/externalLinks/externalLink156.xml><?xml version="1.0" encoding="utf-8"?>
<externalLink xmlns="http://schemas.openxmlformats.org/spreadsheetml/2006/main">
  <externalBook xmlns:r="http://schemas.openxmlformats.org/officeDocument/2006/relationships" r:id="rId1">
    <sheetNames>
      <sheetName val="HM-0023-RA"/>
      <sheetName val="Lampiran-A"/>
      <sheetName val="Prgrk Doc Prod"/>
    </sheetNames>
    <sheetDataSet>
      <sheetData sheetId="0">
        <row r="16">
          <cell r="H16">
            <v>310</v>
          </cell>
        </row>
      </sheetData>
      <sheetData sheetId="1">
        <row r="10">
          <cell r="D10">
            <v>42111</v>
          </cell>
        </row>
        <row r="11">
          <cell r="D11" t="str">
            <v>L0251140501151277</v>
          </cell>
        </row>
      </sheetData>
      <sheetData sheetId="2"/>
    </sheetDataSet>
  </externalBook>
</externalLink>
</file>

<file path=xl/externalLinks/externalLink157.xml><?xml version="1.0" encoding="utf-8"?>
<externalLink xmlns="http://schemas.openxmlformats.org/spreadsheetml/2006/main">
  <externalBook xmlns:r="http://schemas.openxmlformats.org/officeDocument/2006/relationships" r:id="rId1">
    <sheetNames>
      <sheetName val="HM-0024-AM"/>
      <sheetName val="Lampiran-A"/>
      <sheetName val="Prgrk Doc Prod"/>
    </sheetNames>
    <sheetDataSet>
      <sheetData sheetId="0">
        <row r="18">
          <cell r="H18">
            <v>4200</v>
          </cell>
        </row>
      </sheetData>
      <sheetData sheetId="1">
        <row r="10">
          <cell r="D10">
            <v>42164</v>
          </cell>
        </row>
        <row r="11">
          <cell r="D11" t="str">
            <v>L0251140501151683</v>
          </cell>
        </row>
      </sheetData>
      <sheetData sheetId="2"/>
    </sheetDataSet>
  </externalBook>
</externalLink>
</file>

<file path=xl/externalLinks/externalLink158.xml><?xml version="1.0" encoding="utf-8"?>
<externalLink xmlns="http://schemas.openxmlformats.org/spreadsheetml/2006/main">
  <externalBook xmlns:r="http://schemas.openxmlformats.org/officeDocument/2006/relationships" r:id="rId1">
    <sheetNames>
      <sheetName val="HM-0025-RA"/>
      <sheetName val="Lampiran-A"/>
      <sheetName val="Prgrk Doc Prod"/>
    </sheetNames>
    <sheetDataSet>
      <sheetData sheetId="0">
        <row r="16">
          <cell r="H16">
            <v>680</v>
          </cell>
        </row>
      </sheetData>
      <sheetData sheetId="1">
        <row r="10">
          <cell r="D10">
            <v>42164</v>
          </cell>
        </row>
        <row r="11">
          <cell r="D11" t="str">
            <v>L0251140501151674</v>
          </cell>
        </row>
      </sheetData>
      <sheetData sheetId="2"/>
    </sheetDataSet>
  </externalBook>
</externalLink>
</file>

<file path=xl/externalLinks/externalLink159.xml><?xml version="1.0" encoding="utf-8"?>
<externalLink xmlns="http://schemas.openxmlformats.org/spreadsheetml/2006/main">
  <externalBook xmlns:r="http://schemas.openxmlformats.org/officeDocument/2006/relationships" r:id="rId1">
    <sheetNames>
      <sheetName val="HM-0026-Zep"/>
      <sheetName val="Lampiran-A"/>
      <sheetName val="Prgrk Doc Prod"/>
    </sheetNames>
    <sheetDataSet>
      <sheetData sheetId="0">
        <row r="16">
          <cell r="H16">
            <v>570</v>
          </cell>
        </row>
      </sheetData>
      <sheetData sheetId="1">
        <row r="10">
          <cell r="D10">
            <v>42164</v>
          </cell>
        </row>
        <row r="11">
          <cell r="D11" t="str">
            <v>L0251140501151680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BA-0013-AM"/>
      <sheetName val="Lampiran-A"/>
      <sheetName val="Prgrk Doc Prod"/>
    </sheetNames>
    <sheetDataSet>
      <sheetData sheetId="0">
        <row r="21">
          <cell r="H21">
            <v>1906</v>
          </cell>
        </row>
      </sheetData>
      <sheetData sheetId="1">
        <row r="10">
          <cell r="D10">
            <v>42093</v>
          </cell>
        </row>
        <row r="11">
          <cell r="D11" t="str">
            <v>L0251140501151084</v>
          </cell>
        </row>
      </sheetData>
      <sheetData sheetId="2"/>
    </sheetDataSet>
  </externalBook>
</externalLink>
</file>

<file path=xl/externalLinks/externalLink160.xml><?xml version="1.0" encoding="utf-8"?>
<externalLink xmlns="http://schemas.openxmlformats.org/spreadsheetml/2006/main">
  <externalBook xmlns:r="http://schemas.openxmlformats.org/officeDocument/2006/relationships" r:id="rId1">
    <sheetNames>
      <sheetName val="HM-0027-TRU"/>
      <sheetName val="Lampiran-A"/>
      <sheetName val="Prgrk Doc Prod"/>
      <sheetName val="Sheet2"/>
    </sheetNames>
    <sheetDataSet>
      <sheetData sheetId="0">
        <row r="18">
          <cell r="H18">
            <v>7866</v>
          </cell>
        </row>
      </sheetData>
      <sheetData sheetId="1">
        <row r="10">
          <cell r="D10">
            <v>42164</v>
          </cell>
        </row>
        <row r="11">
          <cell r="D11" t="str">
            <v>L0251140501151675</v>
          </cell>
        </row>
      </sheetData>
      <sheetData sheetId="2"/>
      <sheetData sheetId="3"/>
    </sheetDataSet>
  </externalBook>
</externalLink>
</file>

<file path=xl/externalLinks/externalLink161.xml><?xml version="1.0" encoding="utf-8"?>
<externalLink xmlns="http://schemas.openxmlformats.org/spreadsheetml/2006/main">
  <externalBook xmlns:r="http://schemas.openxmlformats.org/officeDocument/2006/relationships" r:id="rId1">
    <sheetNames>
      <sheetName val="HM-0028-KM"/>
      <sheetName val="Lampiran-A"/>
      <sheetName val="Prgrk Doc Prod"/>
      <sheetName val="Sheet2"/>
    </sheetNames>
    <sheetDataSet>
      <sheetData sheetId="0">
        <row r="18">
          <cell r="H18">
            <v>1200</v>
          </cell>
        </row>
      </sheetData>
      <sheetData sheetId="1">
        <row r="10">
          <cell r="D10">
            <v>42179</v>
          </cell>
        </row>
        <row r="11">
          <cell r="D11" t="str">
            <v>L0251140501151787</v>
          </cell>
        </row>
      </sheetData>
      <sheetData sheetId="2"/>
      <sheetData sheetId="3"/>
    </sheetDataSet>
  </externalBook>
</externalLink>
</file>

<file path=xl/externalLinks/externalLink162.xml><?xml version="1.0" encoding="utf-8"?>
<externalLink xmlns="http://schemas.openxmlformats.org/spreadsheetml/2006/main">
  <externalBook xmlns:r="http://schemas.openxmlformats.org/officeDocument/2006/relationships" r:id="rId1">
    <sheetNames>
      <sheetName val="HM-0029-KM"/>
      <sheetName val="Lampiran-A"/>
      <sheetName val="Prgrk Doc Prod"/>
      <sheetName val="Sheet2"/>
    </sheetNames>
    <sheetDataSet>
      <sheetData sheetId="0">
        <row r="17">
          <cell r="H17">
            <v>1800</v>
          </cell>
        </row>
      </sheetData>
      <sheetData sheetId="1">
        <row r="10">
          <cell r="D10">
            <v>42198</v>
          </cell>
        </row>
        <row r="11">
          <cell r="D11" t="str">
            <v>L0251140501151920</v>
          </cell>
        </row>
      </sheetData>
      <sheetData sheetId="2"/>
      <sheetData sheetId="3"/>
    </sheetDataSet>
  </externalBook>
</externalLink>
</file>

<file path=xl/externalLinks/externalLink163.xml><?xml version="1.0" encoding="utf-8"?>
<externalLink xmlns="http://schemas.openxmlformats.org/spreadsheetml/2006/main">
  <externalBook xmlns:r="http://schemas.openxmlformats.org/officeDocument/2006/relationships" r:id="rId1">
    <sheetNames>
      <sheetName val="HM-0030-TRU"/>
      <sheetName val="Lampiran-A"/>
      <sheetName val="Prgrk Doc Prod"/>
      <sheetName val="Sheet2"/>
    </sheetNames>
    <sheetDataSet>
      <sheetData sheetId="0">
        <row r="21">
          <cell r="H21">
            <v>24351</v>
          </cell>
        </row>
      </sheetData>
      <sheetData sheetId="1">
        <row r="10">
          <cell r="D10">
            <v>42198</v>
          </cell>
        </row>
        <row r="11">
          <cell r="D11" t="str">
            <v>L0251140501151918</v>
          </cell>
        </row>
      </sheetData>
      <sheetData sheetId="2"/>
      <sheetData sheetId="3"/>
    </sheetDataSet>
  </externalBook>
</externalLink>
</file>

<file path=xl/externalLinks/externalLink164.xml><?xml version="1.0" encoding="utf-8"?>
<externalLink xmlns="http://schemas.openxmlformats.org/spreadsheetml/2006/main">
  <externalBook xmlns:r="http://schemas.openxmlformats.org/officeDocument/2006/relationships" r:id="rId1">
    <sheetNames>
      <sheetName val="HM-0031-AM"/>
      <sheetName val="Lampiran-A"/>
      <sheetName val="Prgrk Doc Prod"/>
    </sheetNames>
    <sheetDataSet>
      <sheetData sheetId="0">
        <row r="18">
          <cell r="H18">
            <v>5550</v>
          </cell>
        </row>
      </sheetData>
      <sheetData sheetId="1">
        <row r="10">
          <cell r="D10">
            <v>42228</v>
          </cell>
        </row>
        <row r="11">
          <cell r="D11" t="str">
            <v>L0251140501152082</v>
          </cell>
        </row>
      </sheetData>
      <sheetData sheetId="2"/>
    </sheetDataSet>
  </externalBook>
</externalLink>
</file>

<file path=xl/externalLinks/externalLink165.xml><?xml version="1.0" encoding="utf-8"?>
<externalLink xmlns="http://schemas.openxmlformats.org/spreadsheetml/2006/main">
  <externalBook xmlns:r="http://schemas.openxmlformats.org/officeDocument/2006/relationships" r:id="rId1">
    <sheetNames>
      <sheetName val="HM-0032-KM"/>
      <sheetName val="Lampiran-A"/>
      <sheetName val="Prgrk Doc Prod"/>
      <sheetName val="Sheet2"/>
    </sheetNames>
    <sheetDataSet>
      <sheetData sheetId="0">
        <row r="20">
          <cell r="H20">
            <v>4200</v>
          </cell>
        </row>
      </sheetData>
      <sheetData sheetId="1">
        <row r="10">
          <cell r="D10">
            <v>42228</v>
          </cell>
        </row>
        <row r="11">
          <cell r="D11" t="str">
            <v>L0251140501152083</v>
          </cell>
        </row>
      </sheetData>
      <sheetData sheetId="2"/>
      <sheetData sheetId="3"/>
    </sheetDataSet>
  </externalBook>
</externalLink>
</file>

<file path=xl/externalLinks/externalLink166.xml><?xml version="1.0" encoding="utf-8"?>
<externalLink xmlns="http://schemas.openxmlformats.org/spreadsheetml/2006/main">
  <externalBook xmlns:r="http://schemas.openxmlformats.org/officeDocument/2006/relationships" r:id="rId1">
    <sheetNames>
      <sheetName val="HM-0033-TRU"/>
      <sheetName val="Lampiran-A"/>
      <sheetName val="Prgrk Doc Prod"/>
      <sheetName val="Sheet2"/>
    </sheetNames>
    <sheetDataSet>
      <sheetData sheetId="0">
        <row r="17">
          <cell r="H17">
            <v>12690</v>
          </cell>
        </row>
      </sheetData>
      <sheetData sheetId="1">
        <row r="10">
          <cell r="D10">
            <v>42234</v>
          </cell>
        </row>
        <row r="11">
          <cell r="D11" t="str">
            <v>L0251140501152147</v>
          </cell>
        </row>
      </sheetData>
      <sheetData sheetId="2"/>
      <sheetData sheetId="3"/>
    </sheetDataSet>
  </externalBook>
</externalLink>
</file>

<file path=xl/externalLinks/externalLink167.xml><?xml version="1.0" encoding="utf-8"?>
<externalLink xmlns="http://schemas.openxmlformats.org/spreadsheetml/2006/main">
  <externalBook xmlns:r="http://schemas.openxmlformats.org/officeDocument/2006/relationships" r:id="rId1">
    <sheetNames>
      <sheetName val="HM-0034-AM"/>
      <sheetName val="Lampiran-A"/>
      <sheetName val="Prgrk Doc Prod"/>
    </sheetNames>
    <sheetDataSet>
      <sheetData sheetId="0">
        <row r="20">
          <cell r="H20">
            <v>10075</v>
          </cell>
        </row>
      </sheetData>
      <sheetData sheetId="1">
        <row r="10">
          <cell r="D10">
            <v>42234</v>
          </cell>
        </row>
        <row r="11">
          <cell r="D11" t="str">
            <v>L0251140501152150</v>
          </cell>
        </row>
      </sheetData>
      <sheetData sheetId="2"/>
    </sheetDataSet>
  </externalBook>
</externalLink>
</file>

<file path=xl/externalLinks/externalLink168.xml><?xml version="1.0" encoding="utf-8"?>
<externalLink xmlns="http://schemas.openxmlformats.org/spreadsheetml/2006/main">
  <externalBook xmlns:r="http://schemas.openxmlformats.org/officeDocument/2006/relationships" r:id="rId1">
    <sheetNames>
      <sheetName val="HM-0035-TRU"/>
      <sheetName val="Lampiran-A"/>
      <sheetName val="Prgrk Doc Prod"/>
      <sheetName val="Sheet2"/>
    </sheetNames>
    <sheetDataSet>
      <sheetData sheetId="0">
        <row r="20">
          <cell r="H20">
            <v>17672.5</v>
          </cell>
        </row>
      </sheetData>
      <sheetData sheetId="1">
        <row r="10">
          <cell r="D10">
            <v>42234</v>
          </cell>
        </row>
        <row r="11">
          <cell r="D11" t="str">
            <v>L0251140501152146</v>
          </cell>
        </row>
      </sheetData>
      <sheetData sheetId="2"/>
      <sheetData sheetId="3"/>
    </sheetDataSet>
  </externalBook>
</externalLink>
</file>

<file path=xl/externalLinks/externalLink169.xml><?xml version="1.0" encoding="utf-8"?>
<externalLink xmlns="http://schemas.openxmlformats.org/spreadsheetml/2006/main">
  <externalBook xmlns:r="http://schemas.openxmlformats.org/officeDocument/2006/relationships" r:id="rId1">
    <sheetNames>
      <sheetName val="HM-0036-DIM"/>
      <sheetName val="Lampiran-A"/>
      <sheetName val="Prgrk Doc Prod"/>
    </sheetNames>
    <sheetDataSet>
      <sheetData sheetId="0">
        <row r="18">
          <cell r="H18">
            <v>1355</v>
          </cell>
        </row>
      </sheetData>
      <sheetData sheetId="1">
        <row r="10">
          <cell r="D10">
            <v>42234</v>
          </cell>
        </row>
        <row r="11">
          <cell r="D11" t="str">
            <v>L0251140501152154</v>
          </cell>
        </row>
      </sheetData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BA-0014-TRU"/>
      <sheetName val="Lampiran-A"/>
      <sheetName val="Prgrk Doc Prod"/>
    </sheetNames>
    <sheetDataSet>
      <sheetData sheetId="0">
        <row r="16">
          <cell r="H16">
            <v>440</v>
          </cell>
        </row>
      </sheetData>
      <sheetData sheetId="1">
        <row r="10">
          <cell r="D10">
            <v>42101</v>
          </cell>
        </row>
        <row r="11">
          <cell r="D11" t="str">
            <v>L0251140501151188</v>
          </cell>
        </row>
      </sheetData>
      <sheetData sheetId="2"/>
    </sheetDataSet>
  </externalBook>
</externalLink>
</file>

<file path=xl/externalLinks/externalLink170.xml><?xml version="1.0" encoding="utf-8"?>
<externalLink xmlns="http://schemas.openxmlformats.org/spreadsheetml/2006/main">
  <externalBook xmlns:r="http://schemas.openxmlformats.org/officeDocument/2006/relationships" r:id="rId1">
    <sheetNames>
      <sheetName val="HM-0037-BMS"/>
      <sheetName val="Lampiran-A"/>
      <sheetName val="Prgrk Doc Prod"/>
    </sheetNames>
    <sheetDataSet>
      <sheetData sheetId="0">
        <row r="16">
          <cell r="H16">
            <v>3000</v>
          </cell>
        </row>
      </sheetData>
      <sheetData sheetId="1">
        <row r="10">
          <cell r="D10">
            <v>42213</v>
          </cell>
        </row>
        <row r="11">
          <cell r="D11" t="str">
            <v>L0251140501152277</v>
          </cell>
        </row>
      </sheetData>
      <sheetData sheetId="2"/>
    </sheetDataSet>
  </externalBook>
</externalLink>
</file>

<file path=xl/externalLinks/externalLink171.xml><?xml version="1.0" encoding="utf-8"?>
<externalLink xmlns="http://schemas.openxmlformats.org/spreadsheetml/2006/main">
  <externalBook xmlns:r="http://schemas.openxmlformats.org/officeDocument/2006/relationships" r:id="rId1">
    <sheetNames>
      <sheetName val="HM-0038-DIM"/>
      <sheetName val="Lampiran-A"/>
      <sheetName val="Prgrk Doc Prod"/>
    </sheetNames>
    <sheetDataSet>
      <sheetData sheetId="0">
        <row r="16">
          <cell r="H16">
            <v>1020</v>
          </cell>
        </row>
      </sheetData>
      <sheetData sheetId="1">
        <row r="10">
          <cell r="D10">
            <v>42261</v>
          </cell>
        </row>
        <row r="11">
          <cell r="D11" t="str">
            <v>L0251140501152432</v>
          </cell>
        </row>
      </sheetData>
      <sheetData sheetId="2"/>
    </sheetDataSet>
  </externalBook>
</externalLink>
</file>

<file path=xl/externalLinks/externalLink172.xml><?xml version="1.0" encoding="utf-8"?>
<externalLink xmlns="http://schemas.openxmlformats.org/spreadsheetml/2006/main">
  <externalBook xmlns:r="http://schemas.openxmlformats.org/officeDocument/2006/relationships" r:id="rId1">
    <sheetNames>
      <sheetName val="HM-0039-TRU"/>
      <sheetName val="Lampiran-A"/>
      <sheetName val="Prgrk Doc Prod"/>
      <sheetName val="Sheet2"/>
    </sheetNames>
    <sheetDataSet>
      <sheetData sheetId="0">
        <row r="18">
          <cell r="H18">
            <v>6182</v>
          </cell>
        </row>
      </sheetData>
      <sheetData sheetId="1">
        <row r="10">
          <cell r="D10">
            <v>42285</v>
          </cell>
        </row>
        <row r="11">
          <cell r="D11" t="str">
            <v>L0251140501152665</v>
          </cell>
        </row>
      </sheetData>
      <sheetData sheetId="2"/>
      <sheetData sheetId="3"/>
    </sheetDataSet>
  </externalBook>
</externalLink>
</file>

<file path=xl/externalLinks/externalLink173.xml><?xml version="1.0" encoding="utf-8"?>
<externalLink xmlns="http://schemas.openxmlformats.org/spreadsheetml/2006/main">
  <externalBook xmlns:r="http://schemas.openxmlformats.org/officeDocument/2006/relationships" r:id="rId1">
    <sheetNames>
      <sheetName val="KL-0001-Zep"/>
      <sheetName val="Lampiran-A"/>
      <sheetName val="Prgrk Doc Prod"/>
    </sheetNames>
    <sheetDataSet>
      <sheetData sheetId="0">
        <row r="16">
          <cell r="H16">
            <v>3920.0000000000005</v>
          </cell>
        </row>
      </sheetData>
      <sheetData sheetId="1">
        <row r="10">
          <cell r="D10" t="str">
            <v>27.01.15</v>
          </cell>
        </row>
        <row r="11">
          <cell r="D11" t="str">
            <v>L0251140501150192</v>
          </cell>
        </row>
      </sheetData>
      <sheetData sheetId="2"/>
    </sheetDataSet>
  </externalBook>
</externalLink>
</file>

<file path=xl/externalLinks/externalLink174.xml><?xml version="1.0" encoding="utf-8"?>
<externalLink xmlns="http://schemas.openxmlformats.org/spreadsheetml/2006/main">
  <externalBook xmlns:r="http://schemas.openxmlformats.org/officeDocument/2006/relationships" r:id="rId1">
    <sheetNames>
      <sheetName val="KL-0002-AM"/>
      <sheetName val="Lampiran-A"/>
      <sheetName val="Prgrk Doc Prod"/>
    </sheetNames>
    <sheetDataSet>
      <sheetData sheetId="0"/>
      <sheetData sheetId="1">
        <row r="10">
          <cell r="D10" t="str">
            <v>03.02.15</v>
          </cell>
        </row>
        <row r="11">
          <cell r="D11" t="str">
            <v>L0251140501150345</v>
          </cell>
        </row>
      </sheetData>
      <sheetData sheetId="2"/>
    </sheetDataSet>
  </externalBook>
</externalLink>
</file>

<file path=xl/externalLinks/externalLink175.xml><?xml version="1.0" encoding="utf-8"?>
<externalLink xmlns="http://schemas.openxmlformats.org/spreadsheetml/2006/main">
  <externalBook xmlns:r="http://schemas.openxmlformats.org/officeDocument/2006/relationships" r:id="rId1">
    <sheetNames>
      <sheetName val="KL-0003-DIM"/>
      <sheetName val="Lampiran-A"/>
      <sheetName val="Prgrk Doc Prod"/>
    </sheetNames>
    <sheetDataSet>
      <sheetData sheetId="0">
        <row r="16">
          <cell r="H16">
            <v>1680</v>
          </cell>
        </row>
      </sheetData>
      <sheetData sheetId="1">
        <row r="10">
          <cell r="D10" t="str">
            <v>27.01.15</v>
          </cell>
        </row>
        <row r="11">
          <cell r="D11" t="str">
            <v>L0251140501150194</v>
          </cell>
        </row>
      </sheetData>
      <sheetData sheetId="2"/>
    </sheetDataSet>
  </externalBook>
</externalLink>
</file>

<file path=xl/externalLinks/externalLink176.xml><?xml version="1.0" encoding="utf-8"?>
<externalLink xmlns="http://schemas.openxmlformats.org/spreadsheetml/2006/main">
  <externalBook xmlns:r="http://schemas.openxmlformats.org/officeDocument/2006/relationships" r:id="rId1">
    <sheetNames>
      <sheetName val="KL-0004-DIM"/>
      <sheetName val="Lampiran-A"/>
      <sheetName val="Prgrk Doc Prod"/>
    </sheetNames>
    <sheetDataSet>
      <sheetData sheetId="0">
        <row r="16">
          <cell r="H16">
            <v>100</v>
          </cell>
        </row>
      </sheetData>
      <sheetData sheetId="1">
        <row r="10">
          <cell r="D10" t="str">
            <v>03.02.15</v>
          </cell>
        </row>
        <row r="11">
          <cell r="D11" t="str">
            <v>L0251140501150347</v>
          </cell>
        </row>
      </sheetData>
      <sheetData sheetId="2"/>
    </sheetDataSet>
  </externalBook>
</externalLink>
</file>

<file path=xl/externalLinks/externalLink177.xml><?xml version="1.0" encoding="utf-8"?>
<externalLink xmlns="http://schemas.openxmlformats.org/spreadsheetml/2006/main">
  <externalBook xmlns:r="http://schemas.openxmlformats.org/officeDocument/2006/relationships" r:id="rId1">
    <sheetNames>
      <sheetName val="KL-0005-Zep"/>
      <sheetName val="Lampiran-A"/>
      <sheetName val="Prgrk Doc Prod"/>
    </sheetNames>
    <sheetDataSet>
      <sheetData sheetId="0">
        <row r="16">
          <cell r="H16">
            <v>2548</v>
          </cell>
        </row>
      </sheetData>
      <sheetData sheetId="1">
        <row r="10">
          <cell r="D10" t="str">
            <v>10.03.15</v>
          </cell>
        </row>
        <row r="11">
          <cell r="D11" t="str">
            <v>L0251140501150792</v>
          </cell>
        </row>
      </sheetData>
      <sheetData sheetId="2"/>
    </sheetDataSet>
  </externalBook>
</externalLink>
</file>

<file path=xl/externalLinks/externalLink178.xml><?xml version="1.0" encoding="utf-8"?>
<externalLink xmlns="http://schemas.openxmlformats.org/spreadsheetml/2006/main">
  <externalBook xmlns:r="http://schemas.openxmlformats.org/officeDocument/2006/relationships" r:id="rId1">
    <sheetNames>
      <sheetName val="KL-0006-AM"/>
      <sheetName val="Lampiran-A"/>
      <sheetName val="Prgrk Doc Prod"/>
    </sheetNames>
    <sheetDataSet>
      <sheetData sheetId="0">
        <row r="18">
          <cell r="H18">
            <v>874</v>
          </cell>
        </row>
      </sheetData>
      <sheetData sheetId="1">
        <row r="10">
          <cell r="D10">
            <v>42073</v>
          </cell>
        </row>
        <row r="11">
          <cell r="D11" t="str">
            <v>L0251140501150789</v>
          </cell>
        </row>
      </sheetData>
      <sheetData sheetId="2"/>
    </sheetDataSet>
  </externalBook>
</externalLink>
</file>

<file path=xl/externalLinks/externalLink179.xml><?xml version="1.0" encoding="utf-8"?>
<externalLink xmlns="http://schemas.openxmlformats.org/spreadsheetml/2006/main">
  <externalBook xmlns:r="http://schemas.openxmlformats.org/officeDocument/2006/relationships" r:id="rId1">
    <sheetNames>
      <sheetName val="KL-0007-Zep"/>
      <sheetName val="Lampiran-A"/>
      <sheetName val="Prgrk Doc Prod"/>
    </sheetNames>
    <sheetDataSet>
      <sheetData sheetId="0">
        <row r="16">
          <cell r="H16">
            <v>4650</v>
          </cell>
        </row>
      </sheetData>
      <sheetData sheetId="1">
        <row r="10">
          <cell r="D10" t="str">
            <v>30.03.15</v>
          </cell>
        </row>
        <row r="11">
          <cell r="D11" t="str">
            <v>L0251140501151091</v>
          </cell>
        </row>
      </sheetData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BA-0015-TRU"/>
      <sheetName val="Lampiran-A"/>
      <sheetName val="Prgrk Doc Prod"/>
    </sheetNames>
    <sheetDataSet>
      <sheetData sheetId="0">
        <row r="21">
          <cell r="H21">
            <v>3625</v>
          </cell>
        </row>
      </sheetData>
      <sheetData sheetId="1">
        <row r="10">
          <cell r="D10">
            <v>42101</v>
          </cell>
        </row>
        <row r="11">
          <cell r="D11" t="str">
            <v>L0251140501151189</v>
          </cell>
        </row>
      </sheetData>
      <sheetData sheetId="2"/>
    </sheetDataSet>
  </externalBook>
</externalLink>
</file>

<file path=xl/externalLinks/externalLink180.xml><?xml version="1.0" encoding="utf-8"?>
<externalLink xmlns="http://schemas.openxmlformats.org/spreadsheetml/2006/main">
  <externalBook xmlns:r="http://schemas.openxmlformats.org/officeDocument/2006/relationships" r:id="rId1">
    <sheetNames>
      <sheetName val="KL-0008-RA"/>
      <sheetName val="Lampiran-A"/>
      <sheetName val="Prgrk Doc Prod"/>
    </sheetNames>
    <sheetDataSet>
      <sheetData sheetId="0">
        <row r="16">
          <cell r="H16">
            <v>1960</v>
          </cell>
        </row>
      </sheetData>
      <sheetData sheetId="1">
        <row r="10">
          <cell r="D10">
            <v>42111</v>
          </cell>
        </row>
        <row r="11">
          <cell r="D11" t="str">
            <v>L0251140501151276</v>
          </cell>
        </row>
      </sheetData>
      <sheetData sheetId="2"/>
    </sheetDataSet>
  </externalBook>
</externalLink>
</file>

<file path=xl/externalLinks/externalLink181.xml><?xml version="1.0" encoding="utf-8"?>
<externalLink xmlns="http://schemas.openxmlformats.org/spreadsheetml/2006/main">
  <externalBook xmlns:r="http://schemas.openxmlformats.org/officeDocument/2006/relationships" r:id="rId1">
    <sheetNames>
      <sheetName val="KL-0009-Zep"/>
      <sheetName val="Lampiran-A"/>
      <sheetName val="Prgrk Doc Prod"/>
    </sheetNames>
    <sheetDataSet>
      <sheetData sheetId="0">
        <row r="16">
          <cell r="H16">
            <v>540</v>
          </cell>
        </row>
      </sheetData>
      <sheetData sheetId="1">
        <row r="10">
          <cell r="D10">
            <v>42111</v>
          </cell>
        </row>
        <row r="11">
          <cell r="D11" t="str">
            <v>L0251140501151275</v>
          </cell>
        </row>
      </sheetData>
      <sheetData sheetId="2"/>
    </sheetDataSet>
  </externalBook>
</externalLink>
</file>

<file path=xl/externalLinks/externalLink182.xml><?xml version="1.0" encoding="utf-8"?>
<externalLink xmlns="http://schemas.openxmlformats.org/spreadsheetml/2006/main">
  <externalBook xmlns:r="http://schemas.openxmlformats.org/officeDocument/2006/relationships" r:id="rId1">
    <sheetNames>
      <sheetName val="KL-0010-ZEP"/>
      <sheetName val="Lampiran-A"/>
      <sheetName val="Prgrk Doc Prod"/>
    </sheetNames>
    <sheetDataSet>
      <sheetData sheetId="0">
        <row r="16">
          <cell r="H16">
            <v>220</v>
          </cell>
        </row>
      </sheetData>
      <sheetData sheetId="1">
        <row r="10">
          <cell r="D10">
            <v>42179</v>
          </cell>
        </row>
        <row r="11">
          <cell r="D11" t="str">
            <v>L0251140501151790</v>
          </cell>
        </row>
      </sheetData>
      <sheetData sheetId="2"/>
    </sheetDataSet>
  </externalBook>
</externalLink>
</file>

<file path=xl/externalLinks/externalLink183.xml><?xml version="1.0" encoding="utf-8"?>
<externalLink xmlns="http://schemas.openxmlformats.org/spreadsheetml/2006/main">
  <externalBook xmlns:r="http://schemas.openxmlformats.org/officeDocument/2006/relationships" r:id="rId1">
    <sheetNames>
      <sheetName val="KL-0011-ZEP"/>
      <sheetName val="Lampiran-A"/>
      <sheetName val="Prgrk Doc Prod"/>
    </sheetNames>
    <sheetDataSet>
      <sheetData sheetId="0">
        <row r="16">
          <cell r="H16">
            <v>3100</v>
          </cell>
        </row>
      </sheetData>
      <sheetData sheetId="1">
        <row r="10">
          <cell r="D10">
            <v>42179</v>
          </cell>
        </row>
        <row r="11">
          <cell r="D11" t="str">
            <v>L0251140501151789</v>
          </cell>
        </row>
      </sheetData>
      <sheetData sheetId="2"/>
    </sheetDataSet>
  </externalBook>
</externalLink>
</file>

<file path=xl/externalLinks/externalLink184.xml><?xml version="1.0" encoding="utf-8"?>
<externalLink xmlns="http://schemas.openxmlformats.org/spreadsheetml/2006/main">
  <externalBook xmlns:r="http://schemas.openxmlformats.org/officeDocument/2006/relationships" r:id="rId1">
    <sheetNames>
      <sheetName val="KL-0012-RA"/>
      <sheetName val="Lampiran-A"/>
      <sheetName val="Prgrk Doc Prod"/>
    </sheetNames>
    <sheetDataSet>
      <sheetData sheetId="0">
        <row r="16">
          <cell r="H16">
            <v>300</v>
          </cell>
        </row>
      </sheetData>
      <sheetData sheetId="1">
        <row r="10">
          <cell r="D10">
            <v>42179</v>
          </cell>
        </row>
        <row r="11">
          <cell r="D11" t="str">
            <v>L0251140501151779</v>
          </cell>
        </row>
      </sheetData>
      <sheetData sheetId="2"/>
    </sheetDataSet>
  </externalBook>
</externalLink>
</file>

<file path=xl/externalLinks/externalLink185.xml><?xml version="1.0" encoding="utf-8"?>
<externalLink xmlns="http://schemas.openxmlformats.org/spreadsheetml/2006/main">
  <externalBook xmlns:r="http://schemas.openxmlformats.org/officeDocument/2006/relationships" r:id="rId1">
    <sheetNames>
      <sheetName val="KL-0013-RA"/>
      <sheetName val="Lampiran-A"/>
      <sheetName val="Prgrk Doc Prod"/>
    </sheetNames>
    <sheetDataSet>
      <sheetData sheetId="0">
        <row r="16">
          <cell r="H16">
            <v>2670</v>
          </cell>
        </row>
      </sheetData>
      <sheetData sheetId="1">
        <row r="10">
          <cell r="D10">
            <v>42179</v>
          </cell>
        </row>
        <row r="11">
          <cell r="D11" t="str">
            <v>L0251140501151786</v>
          </cell>
        </row>
      </sheetData>
      <sheetData sheetId="2"/>
    </sheetDataSet>
  </externalBook>
</externalLink>
</file>

<file path=xl/externalLinks/externalLink186.xml><?xml version="1.0" encoding="utf-8"?>
<externalLink xmlns="http://schemas.openxmlformats.org/spreadsheetml/2006/main">
  <externalBook xmlns:r="http://schemas.openxmlformats.org/officeDocument/2006/relationships" r:id="rId1">
    <sheetNames>
      <sheetName val="KL-0014-RA"/>
      <sheetName val="Lampiran-A"/>
      <sheetName val="Prgrk Doc Prod"/>
    </sheetNames>
    <sheetDataSet>
      <sheetData sheetId="0">
        <row r="16">
          <cell r="H16">
            <v>1960</v>
          </cell>
        </row>
      </sheetData>
      <sheetData sheetId="1">
        <row r="10">
          <cell r="D10">
            <v>42185</v>
          </cell>
        </row>
        <row r="11">
          <cell r="D11" t="str">
            <v>L0251140501151836</v>
          </cell>
        </row>
      </sheetData>
      <sheetData sheetId="2"/>
    </sheetDataSet>
  </externalBook>
</externalLink>
</file>

<file path=xl/externalLinks/externalLink187.xml><?xml version="1.0" encoding="utf-8"?>
<externalLink xmlns="http://schemas.openxmlformats.org/spreadsheetml/2006/main">
  <externalBook xmlns:r="http://schemas.openxmlformats.org/officeDocument/2006/relationships" r:id="rId1">
    <sheetNames>
      <sheetName val="KL-0015-ZEP"/>
      <sheetName val="Lampiran-A"/>
      <sheetName val="Prgrk Doc Prod"/>
    </sheetNames>
    <sheetDataSet>
      <sheetData sheetId="0">
        <row r="16">
          <cell r="H16">
            <v>4650</v>
          </cell>
        </row>
      </sheetData>
      <sheetData sheetId="1">
        <row r="10">
          <cell r="D10">
            <v>42234</v>
          </cell>
        </row>
        <row r="11">
          <cell r="D11" t="str">
            <v>L0251140501152163</v>
          </cell>
        </row>
      </sheetData>
      <sheetData sheetId="2"/>
    </sheetDataSet>
  </externalBook>
</externalLink>
</file>

<file path=xl/externalLinks/externalLink188.xml><?xml version="1.0" encoding="utf-8"?>
<externalLink xmlns="http://schemas.openxmlformats.org/spreadsheetml/2006/main">
  <externalBook xmlns:r="http://schemas.openxmlformats.org/officeDocument/2006/relationships" r:id="rId1">
    <sheetNames>
      <sheetName val="KL-0016-RA"/>
      <sheetName val="Lampiran-A"/>
      <sheetName val="Prgrk Doc Prod"/>
    </sheetNames>
    <sheetDataSet>
      <sheetData sheetId="0">
        <row r="16">
          <cell r="H16">
            <v>9600</v>
          </cell>
        </row>
      </sheetData>
      <sheetData sheetId="1">
        <row r="10">
          <cell r="D10">
            <v>42235</v>
          </cell>
        </row>
        <row r="11">
          <cell r="D11" t="str">
            <v>L0251140501152164</v>
          </cell>
        </row>
      </sheetData>
      <sheetData sheetId="2"/>
    </sheetDataSet>
  </externalBook>
</externalLink>
</file>

<file path=xl/externalLinks/externalLink189.xml><?xml version="1.0" encoding="utf-8"?>
<externalLink xmlns="http://schemas.openxmlformats.org/spreadsheetml/2006/main">
  <externalBook xmlns:r="http://schemas.openxmlformats.org/officeDocument/2006/relationships" r:id="rId1">
    <sheetNames>
      <sheetName val="KL-0017-ZEP"/>
      <sheetName val="Lampiran-A"/>
      <sheetName val="Prgrk Doc Prod"/>
    </sheetNames>
    <sheetDataSet>
      <sheetData sheetId="0">
        <row r="16">
          <cell r="H16">
            <v>3960</v>
          </cell>
        </row>
      </sheetData>
      <sheetData sheetId="1">
        <row r="10">
          <cell r="D10">
            <v>42234</v>
          </cell>
        </row>
        <row r="11">
          <cell r="D11" t="str">
            <v>L0251140501152162</v>
          </cell>
        </row>
      </sheetData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BA-0016-ZEP"/>
      <sheetName val="Lampiran-A"/>
      <sheetName val="Prgrk Doc Prod"/>
    </sheetNames>
    <sheetDataSet>
      <sheetData sheetId="0">
        <row r="19">
          <cell r="H19">
            <v>3912</v>
          </cell>
        </row>
      </sheetData>
      <sheetData sheetId="1">
        <row r="10">
          <cell r="D10">
            <v>42093</v>
          </cell>
        </row>
        <row r="11">
          <cell r="D11" t="str">
            <v>L0251140501151085</v>
          </cell>
        </row>
      </sheetData>
      <sheetData sheetId="2"/>
    </sheetDataSet>
  </externalBook>
</externalLink>
</file>

<file path=xl/externalLinks/externalLink190.xml><?xml version="1.0" encoding="utf-8"?>
<externalLink xmlns="http://schemas.openxmlformats.org/spreadsheetml/2006/main">
  <externalBook xmlns:r="http://schemas.openxmlformats.org/officeDocument/2006/relationships" r:id="rId1">
    <sheetNames>
      <sheetName val="KL-0018-DIM"/>
      <sheetName val="Lampiran-A"/>
      <sheetName val="Prgrk Doc Prod"/>
    </sheetNames>
    <sheetDataSet>
      <sheetData sheetId="0">
        <row r="16">
          <cell r="H16">
            <v>1470</v>
          </cell>
        </row>
      </sheetData>
      <sheetData sheetId="1">
        <row r="10">
          <cell r="D10">
            <v>42265</v>
          </cell>
        </row>
        <row r="11">
          <cell r="D11" t="str">
            <v>L0251140501152479</v>
          </cell>
        </row>
      </sheetData>
      <sheetData sheetId="2"/>
    </sheetDataSet>
  </externalBook>
</externalLink>
</file>

<file path=xl/externalLinks/externalLink191.xml><?xml version="1.0" encoding="utf-8"?>
<externalLink xmlns="http://schemas.openxmlformats.org/spreadsheetml/2006/main">
  <externalBook xmlns:r="http://schemas.openxmlformats.org/officeDocument/2006/relationships" r:id="rId1">
    <sheetNames>
      <sheetName val="KL-0019-RA"/>
      <sheetName val="Lampiran-A"/>
      <sheetName val="Prgrk Doc Prod"/>
    </sheetNames>
    <sheetDataSet>
      <sheetData sheetId="0">
        <row r="16">
          <cell r="H16">
            <v>3500</v>
          </cell>
        </row>
      </sheetData>
      <sheetData sheetId="1">
        <row r="10">
          <cell r="D10">
            <v>42265</v>
          </cell>
        </row>
        <row r="11">
          <cell r="D11" t="str">
            <v>L0251140501152480</v>
          </cell>
        </row>
      </sheetData>
      <sheetData sheetId="2"/>
    </sheetDataSet>
  </externalBook>
</externalLink>
</file>

<file path=xl/externalLinks/externalLink192.xml><?xml version="1.0" encoding="utf-8"?>
<externalLink xmlns="http://schemas.openxmlformats.org/spreadsheetml/2006/main">
  <externalBook xmlns:r="http://schemas.openxmlformats.org/officeDocument/2006/relationships" r:id="rId1">
    <sheetNames>
      <sheetName val="SE-0001-AM"/>
      <sheetName val="Lampiran-A"/>
      <sheetName val="Prgrk Doc Prod"/>
    </sheetNames>
    <sheetDataSet>
      <sheetData sheetId="0">
        <row r="16">
          <cell r="H16">
            <v>17856</v>
          </cell>
        </row>
      </sheetData>
      <sheetData sheetId="1">
        <row r="10">
          <cell r="D10" t="str">
            <v>20.01.15</v>
          </cell>
        </row>
        <row r="11">
          <cell r="D11" t="str">
            <v>L0251140501150065</v>
          </cell>
        </row>
      </sheetData>
      <sheetData sheetId="2"/>
    </sheetDataSet>
  </externalBook>
</externalLink>
</file>

<file path=xl/externalLinks/externalLink193.xml><?xml version="1.0" encoding="utf-8"?>
<externalLink xmlns="http://schemas.openxmlformats.org/spreadsheetml/2006/main">
  <externalBook xmlns:r="http://schemas.openxmlformats.org/officeDocument/2006/relationships" r:id="rId1">
    <sheetNames>
      <sheetName val="SE-0002-AM"/>
      <sheetName val="Lampiran-A"/>
      <sheetName val="Prgrk Doc Prod"/>
    </sheetNames>
    <sheetDataSet>
      <sheetData sheetId="0">
        <row r="16">
          <cell r="H16">
            <v>27930</v>
          </cell>
        </row>
      </sheetData>
      <sheetData sheetId="1">
        <row r="10">
          <cell r="D10" t="str">
            <v>20.01.15</v>
          </cell>
        </row>
        <row r="11">
          <cell r="D11" t="str">
            <v>L0251140501150063</v>
          </cell>
        </row>
      </sheetData>
      <sheetData sheetId="2"/>
    </sheetDataSet>
  </externalBook>
</externalLink>
</file>

<file path=xl/externalLinks/externalLink194.xml><?xml version="1.0" encoding="utf-8"?>
<externalLink xmlns="http://schemas.openxmlformats.org/spreadsheetml/2006/main">
  <externalBook xmlns:r="http://schemas.openxmlformats.org/officeDocument/2006/relationships" r:id="rId1">
    <sheetNames>
      <sheetName val="SE-0003-RA"/>
      <sheetName val="Lampiran-A"/>
      <sheetName val="Prgrk Doc Prod"/>
    </sheetNames>
    <sheetDataSet>
      <sheetData sheetId="0">
        <row r="16">
          <cell r="H16">
            <v>2860</v>
          </cell>
        </row>
      </sheetData>
      <sheetData sheetId="1">
        <row r="10">
          <cell r="D10" t="str">
            <v>22.01.15</v>
          </cell>
        </row>
        <row r="11">
          <cell r="D11" t="str">
            <v>L0251140501150073</v>
          </cell>
        </row>
      </sheetData>
      <sheetData sheetId="2"/>
    </sheetDataSet>
  </externalBook>
</externalLink>
</file>

<file path=xl/externalLinks/externalLink195.xml><?xml version="1.0" encoding="utf-8"?>
<externalLink xmlns="http://schemas.openxmlformats.org/spreadsheetml/2006/main">
  <externalBook xmlns:r="http://schemas.openxmlformats.org/officeDocument/2006/relationships" r:id="rId1">
    <sheetNames>
      <sheetName val="SE-0004-RA"/>
      <sheetName val="Lampiran-A"/>
      <sheetName val="Prgrk Doc Prod"/>
    </sheetNames>
    <sheetDataSet>
      <sheetData sheetId="0">
        <row r="24">
          <cell r="H24">
            <v>11690</v>
          </cell>
        </row>
      </sheetData>
      <sheetData sheetId="1">
        <row r="10">
          <cell r="D10" t="str">
            <v>27.01.15</v>
          </cell>
        </row>
        <row r="11">
          <cell r="D11" t="str">
            <v>L0251140501150183</v>
          </cell>
        </row>
      </sheetData>
      <sheetData sheetId="2"/>
    </sheetDataSet>
  </externalBook>
</externalLink>
</file>

<file path=xl/externalLinks/externalLink196.xml><?xml version="1.0" encoding="utf-8"?>
<externalLink xmlns="http://schemas.openxmlformats.org/spreadsheetml/2006/main">
  <externalBook xmlns:r="http://schemas.openxmlformats.org/officeDocument/2006/relationships" r:id="rId1">
    <sheetNames>
      <sheetName val="SE-0005-ZEP"/>
      <sheetName val="Lampiran-A"/>
      <sheetName val="Prgrk Doc Prod"/>
    </sheetNames>
    <sheetDataSet>
      <sheetData sheetId="0">
        <row r="16">
          <cell r="H16">
            <v>2926</v>
          </cell>
        </row>
      </sheetData>
      <sheetData sheetId="1">
        <row r="10">
          <cell r="D10" t="str">
            <v>23.01.15</v>
          </cell>
        </row>
        <row r="11">
          <cell r="D11" t="str">
            <v>L0251140501150142</v>
          </cell>
        </row>
      </sheetData>
      <sheetData sheetId="2"/>
    </sheetDataSet>
  </externalBook>
</externalLink>
</file>

<file path=xl/externalLinks/externalLink197.xml><?xml version="1.0" encoding="utf-8"?>
<externalLink xmlns="http://schemas.openxmlformats.org/spreadsheetml/2006/main">
  <externalBook xmlns:r="http://schemas.openxmlformats.org/officeDocument/2006/relationships" r:id="rId1">
    <sheetNames>
      <sheetName val="SE-0006-ZEP"/>
      <sheetName val="Lampiran-A"/>
      <sheetName val="Prgrk Doc Prod"/>
    </sheetNames>
    <sheetDataSet>
      <sheetData sheetId="0">
        <row r="16">
          <cell r="H16">
            <v>4800</v>
          </cell>
        </row>
      </sheetData>
      <sheetData sheetId="1">
        <row r="10">
          <cell r="D10" t="str">
            <v>27.01.15</v>
          </cell>
        </row>
        <row r="11">
          <cell r="D11" t="str">
            <v>L0251140501150182</v>
          </cell>
        </row>
      </sheetData>
      <sheetData sheetId="2"/>
    </sheetDataSet>
  </externalBook>
</externalLink>
</file>

<file path=xl/externalLinks/externalLink198.xml><?xml version="1.0" encoding="utf-8"?>
<externalLink xmlns="http://schemas.openxmlformats.org/spreadsheetml/2006/main">
  <externalBook xmlns:r="http://schemas.openxmlformats.org/officeDocument/2006/relationships" r:id="rId1">
    <sheetNames>
      <sheetName val="SE-0007-DIM"/>
      <sheetName val="Lampiran-A"/>
      <sheetName val="Prgrk Doc Prod"/>
    </sheetNames>
    <sheetDataSet>
      <sheetData sheetId="0">
        <row r="16">
          <cell r="H16">
            <v>4760</v>
          </cell>
        </row>
      </sheetData>
      <sheetData sheetId="1">
        <row r="10">
          <cell r="D10" t="str">
            <v>20.01.15</v>
          </cell>
        </row>
        <row r="11">
          <cell r="D11" t="str">
            <v>L0251140501150066</v>
          </cell>
        </row>
      </sheetData>
      <sheetData sheetId="2"/>
    </sheetDataSet>
  </externalBook>
</externalLink>
</file>

<file path=xl/externalLinks/externalLink199.xml><?xml version="1.0" encoding="utf-8"?>
<externalLink xmlns="http://schemas.openxmlformats.org/spreadsheetml/2006/main">
  <externalBook xmlns:r="http://schemas.openxmlformats.org/officeDocument/2006/relationships" r:id="rId1">
    <sheetNames>
      <sheetName val="SE-0008-TRU"/>
      <sheetName val="Lampiran-A"/>
      <sheetName val="Prgrk Doc Prod"/>
    </sheetNames>
    <sheetDataSet>
      <sheetData sheetId="0">
        <row r="16">
          <cell r="H16">
            <v>1600</v>
          </cell>
        </row>
      </sheetData>
      <sheetData sheetId="1">
        <row r="10">
          <cell r="D10" t="str">
            <v>27.01.15</v>
          </cell>
        </row>
        <row r="11">
          <cell r="D11" t="str">
            <v>L0251140501150184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A-0001b-TRU"/>
      <sheetName val="Lampiran-A"/>
      <sheetName val="Prgrk Doc Prod"/>
    </sheetNames>
    <sheetDataSet>
      <sheetData sheetId="0">
        <row r="29">
          <cell r="H29">
            <v>2860</v>
          </cell>
        </row>
      </sheetData>
      <sheetData sheetId="1">
        <row r="10">
          <cell r="D10">
            <v>42076</v>
          </cell>
        </row>
        <row r="11">
          <cell r="D11" t="str">
            <v>L0251140501150835</v>
          </cell>
        </row>
      </sheetData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BA-0017-AM"/>
      <sheetName val="Lampiran-A"/>
      <sheetName val="Prgrk Doc Prod"/>
    </sheetNames>
    <sheetDataSet>
      <sheetData sheetId="0">
        <row r="21">
          <cell r="H21">
            <v>5275</v>
          </cell>
        </row>
      </sheetData>
      <sheetData sheetId="1">
        <row r="10">
          <cell r="D10">
            <v>42107</v>
          </cell>
        </row>
        <row r="11">
          <cell r="D11" t="str">
            <v>L0251140501151209</v>
          </cell>
        </row>
      </sheetData>
      <sheetData sheetId="2"/>
    </sheetDataSet>
  </externalBook>
</externalLink>
</file>

<file path=xl/externalLinks/externalLink200.xml><?xml version="1.0" encoding="utf-8"?>
<externalLink xmlns="http://schemas.openxmlformats.org/spreadsheetml/2006/main">
  <externalBook xmlns:r="http://schemas.openxmlformats.org/officeDocument/2006/relationships" r:id="rId1">
    <sheetNames>
      <sheetName val="SE-0009-TRU"/>
      <sheetName val="Lampiran-A"/>
      <sheetName val="Prgrk Doc Prod"/>
    </sheetNames>
    <sheetDataSet>
      <sheetData sheetId="0">
        <row r="16">
          <cell r="H16">
            <v>9800</v>
          </cell>
        </row>
      </sheetData>
      <sheetData sheetId="1">
        <row r="10">
          <cell r="D10" t="str">
            <v>20.01.15</v>
          </cell>
        </row>
        <row r="11">
          <cell r="D11" t="str">
            <v>L0251140501150064</v>
          </cell>
        </row>
      </sheetData>
      <sheetData sheetId="2"/>
    </sheetDataSet>
  </externalBook>
</externalLink>
</file>

<file path=xl/externalLinks/externalLink201.xml><?xml version="1.0" encoding="utf-8"?>
<externalLink xmlns="http://schemas.openxmlformats.org/spreadsheetml/2006/main">
  <externalBook xmlns:r="http://schemas.openxmlformats.org/officeDocument/2006/relationships" r:id="rId1">
    <sheetNames>
      <sheetName val="SE-0010-FA"/>
      <sheetName val="Lampiran-A"/>
      <sheetName val="Prgrk Doc Prod"/>
    </sheetNames>
    <sheetDataSet>
      <sheetData sheetId="0">
        <row r="17">
          <cell r="H17">
            <v>3580</v>
          </cell>
        </row>
      </sheetData>
      <sheetData sheetId="1">
        <row r="10">
          <cell r="D10" t="str">
            <v>22.01.15</v>
          </cell>
        </row>
        <row r="11">
          <cell r="D11" t="str">
            <v>L0251140501150072</v>
          </cell>
        </row>
      </sheetData>
      <sheetData sheetId="2"/>
    </sheetDataSet>
  </externalBook>
</externalLink>
</file>

<file path=xl/externalLinks/externalLink202.xml><?xml version="1.0" encoding="utf-8"?>
<externalLink xmlns="http://schemas.openxmlformats.org/spreadsheetml/2006/main">
  <externalBook xmlns:r="http://schemas.openxmlformats.org/officeDocument/2006/relationships" r:id="rId1">
    <sheetNames>
      <sheetName val="SE-0011-AM"/>
      <sheetName val="Lampiran-A"/>
      <sheetName val="Prgrk Doc Prod"/>
    </sheetNames>
    <sheetDataSet>
      <sheetData sheetId="0">
        <row r="16">
          <cell r="H16">
            <v>21240</v>
          </cell>
        </row>
      </sheetData>
      <sheetData sheetId="1">
        <row r="10">
          <cell r="D10" t="str">
            <v>20.01.15</v>
          </cell>
        </row>
        <row r="11">
          <cell r="D11" t="str">
            <v>L0251140501150068</v>
          </cell>
        </row>
      </sheetData>
      <sheetData sheetId="2"/>
    </sheetDataSet>
  </externalBook>
</externalLink>
</file>

<file path=xl/externalLinks/externalLink203.xml><?xml version="1.0" encoding="utf-8"?>
<externalLink xmlns="http://schemas.openxmlformats.org/spreadsheetml/2006/main">
  <externalBook xmlns:r="http://schemas.openxmlformats.org/officeDocument/2006/relationships" r:id="rId1">
    <sheetNames>
      <sheetName val="SE-0012-RA"/>
      <sheetName val="Lampiran-A"/>
      <sheetName val="Prgrk Doc Prod"/>
    </sheetNames>
    <sheetDataSet>
      <sheetData sheetId="0">
        <row r="16">
          <cell r="H16">
            <v>9407</v>
          </cell>
        </row>
      </sheetData>
      <sheetData sheetId="1">
        <row r="10">
          <cell r="D10" t="str">
            <v>23.01.15</v>
          </cell>
        </row>
        <row r="11">
          <cell r="D11" t="str">
            <v>L0251140501150141</v>
          </cell>
        </row>
      </sheetData>
      <sheetData sheetId="2"/>
    </sheetDataSet>
  </externalBook>
</externalLink>
</file>

<file path=xl/externalLinks/externalLink204.xml><?xml version="1.0" encoding="utf-8"?>
<externalLink xmlns="http://schemas.openxmlformats.org/spreadsheetml/2006/main">
  <externalBook xmlns:r="http://schemas.openxmlformats.org/officeDocument/2006/relationships" r:id="rId1">
    <sheetNames>
      <sheetName val="SE-0013-FA"/>
      <sheetName val="Lampiran-A"/>
      <sheetName val="Prgrk Doc Prod"/>
    </sheetNames>
    <sheetDataSet>
      <sheetData sheetId="0">
        <row r="16">
          <cell r="H16">
            <v>1380</v>
          </cell>
        </row>
      </sheetData>
      <sheetData sheetId="1">
        <row r="10">
          <cell r="D10">
            <v>42093</v>
          </cell>
        </row>
        <row r="11">
          <cell r="D11" t="str">
            <v>L0251140501151092</v>
          </cell>
        </row>
      </sheetData>
      <sheetData sheetId="2"/>
    </sheetDataSet>
  </externalBook>
</externalLink>
</file>

<file path=xl/externalLinks/externalLink205.xml><?xml version="1.0" encoding="utf-8"?>
<externalLink xmlns="http://schemas.openxmlformats.org/spreadsheetml/2006/main">
  <externalBook xmlns:r="http://schemas.openxmlformats.org/officeDocument/2006/relationships" r:id="rId1">
    <sheetNames>
      <sheetName val="SE-0014-DIM"/>
      <sheetName val="Lampiran-A"/>
      <sheetName val="Prgrk Doc Prod"/>
    </sheetNames>
    <sheetDataSet>
      <sheetData sheetId="0">
        <row r="16">
          <cell r="H16">
            <v>2080</v>
          </cell>
        </row>
      </sheetData>
      <sheetData sheetId="1">
        <row r="10">
          <cell r="D10" t="str">
            <v>27.01.15</v>
          </cell>
        </row>
        <row r="11">
          <cell r="D11" t="str">
            <v>L0251140501150185</v>
          </cell>
        </row>
      </sheetData>
      <sheetData sheetId="2"/>
    </sheetDataSet>
  </externalBook>
</externalLink>
</file>

<file path=xl/externalLinks/externalLink206.xml><?xml version="1.0" encoding="utf-8"?>
<externalLink xmlns="http://schemas.openxmlformats.org/spreadsheetml/2006/main">
  <externalBook xmlns:r="http://schemas.openxmlformats.org/officeDocument/2006/relationships" r:id="rId1">
    <sheetNames>
      <sheetName val="SE-0015-TRU"/>
      <sheetName val="Lampiran-A"/>
      <sheetName val="Prgrk Doc Prod"/>
    </sheetNames>
    <sheetDataSet>
      <sheetData sheetId="0">
        <row r="16">
          <cell r="H16">
            <v>320</v>
          </cell>
        </row>
      </sheetData>
      <sheetData sheetId="1">
        <row r="10">
          <cell r="D10" t="str">
            <v>27.01.15</v>
          </cell>
        </row>
        <row r="11">
          <cell r="D11" t="str">
            <v>L0251140501150186</v>
          </cell>
        </row>
      </sheetData>
      <sheetData sheetId="2"/>
    </sheetDataSet>
  </externalBook>
</externalLink>
</file>

<file path=xl/externalLinks/externalLink207.xml><?xml version="1.0" encoding="utf-8"?>
<externalLink xmlns="http://schemas.openxmlformats.org/spreadsheetml/2006/main">
  <externalBook xmlns:r="http://schemas.openxmlformats.org/officeDocument/2006/relationships" r:id="rId1">
    <sheetNames>
      <sheetName val="SE-0016-DIM"/>
      <sheetName val="Lampiran-A"/>
      <sheetName val="Prgrk Doc Prod"/>
    </sheetNames>
    <sheetDataSet>
      <sheetData sheetId="0">
        <row r="17">
          <cell r="H17">
            <v>338</v>
          </cell>
        </row>
      </sheetData>
      <sheetData sheetId="1">
        <row r="10">
          <cell r="D10" t="str">
            <v>27.01.15</v>
          </cell>
        </row>
        <row r="11">
          <cell r="D11" t="str">
            <v>L0251140501150187</v>
          </cell>
        </row>
      </sheetData>
      <sheetData sheetId="2"/>
    </sheetDataSet>
  </externalBook>
</externalLink>
</file>

<file path=xl/externalLinks/externalLink208.xml><?xml version="1.0" encoding="utf-8"?>
<externalLink xmlns="http://schemas.openxmlformats.org/spreadsheetml/2006/main">
  <externalBook xmlns:r="http://schemas.openxmlformats.org/officeDocument/2006/relationships" r:id="rId1">
    <sheetNames>
      <sheetName val="SE-0017-TRU"/>
      <sheetName val="Lampiran-A"/>
      <sheetName val="Prgrk Doc Prod"/>
    </sheetNames>
    <sheetDataSet>
      <sheetData sheetId="0">
        <row r="16">
          <cell r="H16">
            <v>3500</v>
          </cell>
        </row>
      </sheetData>
      <sheetData sheetId="1">
        <row r="10">
          <cell r="D10" t="str">
            <v>27.01.15</v>
          </cell>
        </row>
        <row r="11">
          <cell r="D11" t="str">
            <v>L0251140501150195</v>
          </cell>
        </row>
      </sheetData>
      <sheetData sheetId="2"/>
    </sheetDataSet>
  </externalBook>
</externalLink>
</file>

<file path=xl/externalLinks/externalLink209.xml><?xml version="1.0" encoding="utf-8"?>
<externalLink xmlns="http://schemas.openxmlformats.org/spreadsheetml/2006/main">
  <externalBook xmlns:r="http://schemas.openxmlformats.org/officeDocument/2006/relationships" r:id="rId1">
    <sheetNames>
      <sheetName val="SE-0018-AM"/>
      <sheetName val="Lampiran-A"/>
      <sheetName val="Prgrk Doc Prod"/>
    </sheetNames>
    <sheetDataSet>
      <sheetData sheetId="0">
        <row r="16">
          <cell r="H16">
            <v>1704</v>
          </cell>
        </row>
      </sheetData>
      <sheetData sheetId="1">
        <row r="10">
          <cell r="D10" t="str">
            <v>06.02.15</v>
          </cell>
        </row>
        <row r="11">
          <cell r="D11" t="str">
            <v>L0251140501150386</v>
          </cell>
        </row>
      </sheetData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BA-0018-TRU"/>
      <sheetName val="Lampiran-A"/>
      <sheetName val="Prgrk Doc Prod"/>
    </sheetNames>
    <sheetDataSet>
      <sheetData sheetId="0">
        <row r="17">
          <cell r="H17">
            <v>1550</v>
          </cell>
        </row>
      </sheetData>
      <sheetData sheetId="1">
        <row r="10">
          <cell r="D10">
            <v>42107</v>
          </cell>
        </row>
        <row r="11">
          <cell r="D11" t="str">
            <v>L0251140501151217</v>
          </cell>
        </row>
      </sheetData>
      <sheetData sheetId="2"/>
    </sheetDataSet>
  </externalBook>
</externalLink>
</file>

<file path=xl/externalLinks/externalLink210.xml><?xml version="1.0" encoding="utf-8"?>
<externalLink xmlns="http://schemas.openxmlformats.org/spreadsheetml/2006/main">
  <externalBook xmlns:r="http://schemas.openxmlformats.org/officeDocument/2006/relationships" r:id="rId1">
    <sheetNames>
      <sheetName val="SE-0019-TRU"/>
      <sheetName val="Lampiran-A"/>
      <sheetName val="Prgrk Doc Prod"/>
    </sheetNames>
    <sheetDataSet>
      <sheetData sheetId="0">
        <row r="16">
          <cell r="H16">
            <v>920</v>
          </cell>
        </row>
      </sheetData>
      <sheetData sheetId="1">
        <row r="10">
          <cell r="D10" t="str">
            <v>27.01.15</v>
          </cell>
        </row>
        <row r="11">
          <cell r="D11" t="str">
            <v>L0251140501150197</v>
          </cell>
        </row>
      </sheetData>
      <sheetData sheetId="2"/>
    </sheetDataSet>
  </externalBook>
</externalLink>
</file>

<file path=xl/externalLinks/externalLink211.xml><?xml version="1.0" encoding="utf-8"?>
<externalLink xmlns="http://schemas.openxmlformats.org/spreadsheetml/2006/main">
  <externalBook xmlns:r="http://schemas.openxmlformats.org/officeDocument/2006/relationships" r:id="rId1">
    <sheetNames>
      <sheetName val="SE-0020-AM"/>
      <sheetName val="Lampiran-A"/>
      <sheetName val="Prgrk Doc Prod"/>
    </sheetNames>
    <sheetDataSet>
      <sheetData sheetId="0">
        <row r="16">
          <cell r="H16">
            <v>8928</v>
          </cell>
        </row>
      </sheetData>
      <sheetData sheetId="1">
        <row r="10">
          <cell r="D10" t="str">
            <v>12.03.15</v>
          </cell>
        </row>
        <row r="11">
          <cell r="D11" t="str">
            <v>L0251140501150817</v>
          </cell>
        </row>
      </sheetData>
      <sheetData sheetId="2"/>
    </sheetDataSet>
  </externalBook>
</externalLink>
</file>

<file path=xl/externalLinks/externalLink212.xml><?xml version="1.0" encoding="utf-8"?>
<externalLink xmlns="http://schemas.openxmlformats.org/spreadsheetml/2006/main">
  <externalBook xmlns:r="http://schemas.openxmlformats.org/officeDocument/2006/relationships" r:id="rId1">
    <sheetNames>
      <sheetName val="SE-0021-AM"/>
      <sheetName val="Lampiran-A"/>
      <sheetName val="Prgrk Doc Prod"/>
    </sheetNames>
    <sheetDataSet>
      <sheetData sheetId="0">
        <row r="16">
          <cell r="H16">
            <v>9440</v>
          </cell>
        </row>
      </sheetData>
      <sheetData sheetId="1">
        <row r="10">
          <cell r="D10" t="str">
            <v>12.03.15</v>
          </cell>
        </row>
        <row r="11">
          <cell r="D11" t="str">
            <v>L0251140501150816</v>
          </cell>
        </row>
      </sheetData>
      <sheetData sheetId="2"/>
    </sheetDataSet>
  </externalBook>
</externalLink>
</file>

<file path=xl/externalLinks/externalLink213.xml><?xml version="1.0" encoding="utf-8"?>
<externalLink xmlns="http://schemas.openxmlformats.org/spreadsheetml/2006/main">
  <externalBook xmlns:r="http://schemas.openxmlformats.org/officeDocument/2006/relationships" r:id="rId1">
    <sheetNames>
      <sheetName val="SE-0022-AM"/>
      <sheetName val="Lampiran-A"/>
      <sheetName val="Prgrk Doc Prod"/>
    </sheetNames>
    <sheetDataSet>
      <sheetData sheetId="0">
        <row r="16">
          <cell r="H16">
            <v>11970</v>
          </cell>
        </row>
      </sheetData>
      <sheetData sheetId="1">
        <row r="10">
          <cell r="D10" t="str">
            <v>12.03.15</v>
          </cell>
        </row>
        <row r="11">
          <cell r="D11" t="str">
            <v>L0251140501150815</v>
          </cell>
        </row>
      </sheetData>
      <sheetData sheetId="2"/>
    </sheetDataSet>
  </externalBook>
</externalLink>
</file>

<file path=xl/externalLinks/externalLink214.xml><?xml version="1.0" encoding="utf-8"?>
<externalLink xmlns="http://schemas.openxmlformats.org/spreadsheetml/2006/main">
  <externalBook xmlns:r="http://schemas.openxmlformats.org/officeDocument/2006/relationships" r:id="rId1">
    <sheetNames>
      <sheetName val="SE-0023-RA"/>
      <sheetName val="Lampiran-A"/>
      <sheetName val="Prgrk Doc Prod"/>
    </sheetNames>
    <sheetDataSet>
      <sheetData sheetId="0">
        <row r="16">
          <cell r="H16">
            <v>4499</v>
          </cell>
        </row>
      </sheetData>
      <sheetData sheetId="1">
        <row r="10">
          <cell r="D10" t="str">
            <v>12.03.15</v>
          </cell>
        </row>
        <row r="11">
          <cell r="D11" t="str">
            <v>L0251140501150814</v>
          </cell>
        </row>
      </sheetData>
      <sheetData sheetId="2"/>
    </sheetDataSet>
  </externalBook>
</externalLink>
</file>

<file path=xl/externalLinks/externalLink215.xml><?xml version="1.0" encoding="utf-8"?>
<externalLink xmlns="http://schemas.openxmlformats.org/spreadsheetml/2006/main">
  <externalBook xmlns:r="http://schemas.openxmlformats.org/officeDocument/2006/relationships" r:id="rId1">
    <sheetNames>
      <sheetName val="SE-0024-DIM"/>
      <sheetName val="Lampiran-A"/>
      <sheetName val="Prgrk Doc Prod"/>
    </sheetNames>
    <sheetDataSet>
      <sheetData sheetId="0">
        <row r="16">
          <cell r="H16">
            <v>4760</v>
          </cell>
        </row>
      </sheetData>
      <sheetData sheetId="1">
        <row r="10">
          <cell r="D10" t="str">
            <v>12.03.15</v>
          </cell>
        </row>
        <row r="11">
          <cell r="D11" t="str">
            <v>L0251140501150813</v>
          </cell>
        </row>
      </sheetData>
      <sheetData sheetId="2"/>
    </sheetDataSet>
  </externalBook>
</externalLink>
</file>

<file path=xl/externalLinks/externalLink216.xml><?xml version="1.0" encoding="utf-8"?>
<externalLink xmlns="http://schemas.openxmlformats.org/spreadsheetml/2006/main">
  <externalBook xmlns:r="http://schemas.openxmlformats.org/officeDocument/2006/relationships" r:id="rId1">
    <sheetNames>
      <sheetName val="SE-0025-ZEP"/>
      <sheetName val="Lampiran-A"/>
      <sheetName val="Prgrk Doc Prod"/>
    </sheetNames>
    <sheetDataSet>
      <sheetData sheetId="0">
        <row r="16">
          <cell r="H16">
            <v>1672</v>
          </cell>
        </row>
      </sheetData>
      <sheetData sheetId="1">
        <row r="10">
          <cell r="D10" t="str">
            <v>12.03.15</v>
          </cell>
        </row>
        <row r="11">
          <cell r="D11" t="str">
            <v>L0251140501150822</v>
          </cell>
        </row>
      </sheetData>
      <sheetData sheetId="2"/>
    </sheetDataSet>
  </externalBook>
</externalLink>
</file>

<file path=xl/externalLinks/externalLink217.xml><?xml version="1.0" encoding="utf-8"?>
<externalLink xmlns="http://schemas.openxmlformats.org/spreadsheetml/2006/main">
  <externalBook xmlns:r="http://schemas.openxmlformats.org/officeDocument/2006/relationships" r:id="rId1">
    <sheetNames>
      <sheetName val="SE-0026-TRU"/>
      <sheetName val="Lampiran-A"/>
      <sheetName val="Prgrk Doc Prod"/>
    </sheetNames>
    <sheetDataSet>
      <sheetData sheetId="0">
        <row r="16">
          <cell r="H16">
            <v>9800</v>
          </cell>
        </row>
      </sheetData>
      <sheetData sheetId="1">
        <row r="10">
          <cell r="D10" t="str">
            <v>12.03.15</v>
          </cell>
        </row>
        <row r="11">
          <cell r="D11" t="str">
            <v>L0251140501150823</v>
          </cell>
        </row>
      </sheetData>
      <sheetData sheetId="2"/>
    </sheetDataSet>
  </externalBook>
</externalLink>
</file>

<file path=xl/externalLinks/externalLink218.xml><?xml version="1.0" encoding="utf-8"?>
<externalLink xmlns="http://schemas.openxmlformats.org/spreadsheetml/2006/main">
  <externalBook xmlns:r="http://schemas.openxmlformats.org/officeDocument/2006/relationships" r:id="rId1">
    <sheetNames>
      <sheetName val="SE-0027-ZEP"/>
      <sheetName val="Lampiran-A"/>
      <sheetName val="Prgrk Doc Prod"/>
    </sheetNames>
    <sheetDataSet>
      <sheetData sheetId="0">
        <row r="16">
          <cell r="H16">
            <v>3200</v>
          </cell>
        </row>
      </sheetData>
      <sheetData sheetId="1">
        <row r="10">
          <cell r="D10" t="str">
            <v>12.03.15</v>
          </cell>
        </row>
        <row r="11">
          <cell r="D11" t="str">
            <v>L0251140501150824</v>
          </cell>
        </row>
      </sheetData>
      <sheetData sheetId="2"/>
    </sheetDataSet>
  </externalBook>
</externalLink>
</file>

<file path=xl/externalLinks/externalLink219.xml><?xml version="1.0" encoding="utf-8"?>
<externalLink xmlns="http://schemas.openxmlformats.org/spreadsheetml/2006/main">
  <externalBook xmlns:r="http://schemas.openxmlformats.org/officeDocument/2006/relationships" r:id="rId1">
    <sheetNames>
      <sheetName val="SE-0028-TRU"/>
      <sheetName val="Lampiran-A"/>
      <sheetName val="Prgrk Doc Prod"/>
    </sheetNames>
    <sheetDataSet>
      <sheetData sheetId="0">
        <row r="16">
          <cell r="H16">
            <v>920</v>
          </cell>
        </row>
      </sheetData>
      <sheetData sheetId="1">
        <row r="10">
          <cell r="D10">
            <v>42075</v>
          </cell>
        </row>
        <row r="11">
          <cell r="D11" t="str">
            <v>L0251140501150812</v>
          </cell>
        </row>
      </sheetData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BA-0019-ZEP"/>
      <sheetName val="Lampiran-A"/>
      <sheetName val="Prgrk Doc Prod"/>
    </sheetNames>
    <sheetDataSet>
      <sheetData sheetId="0">
        <row r="17">
          <cell r="H17">
            <v>1670</v>
          </cell>
        </row>
      </sheetData>
      <sheetData sheetId="1">
        <row r="10">
          <cell r="D10">
            <v>42107</v>
          </cell>
        </row>
        <row r="11">
          <cell r="D11" t="str">
            <v>L0251140501151207</v>
          </cell>
        </row>
      </sheetData>
      <sheetData sheetId="2"/>
    </sheetDataSet>
  </externalBook>
</externalLink>
</file>

<file path=xl/externalLinks/externalLink220.xml><?xml version="1.0" encoding="utf-8"?>
<externalLink xmlns="http://schemas.openxmlformats.org/spreadsheetml/2006/main">
  <externalBook xmlns:r="http://schemas.openxmlformats.org/officeDocument/2006/relationships" r:id="rId1">
    <sheetNames>
      <sheetName val="SE-0029-RA"/>
      <sheetName val="Lampiran-A"/>
      <sheetName val="Prgrk Doc Prod"/>
    </sheetNames>
    <sheetDataSet>
      <sheetData sheetId="0">
        <row r="24">
          <cell r="H24">
            <v>9745</v>
          </cell>
        </row>
      </sheetData>
      <sheetData sheetId="1">
        <row r="10">
          <cell r="D10" t="str">
            <v>12.03.15</v>
          </cell>
        </row>
        <row r="11">
          <cell r="D11" t="str">
            <v>L0251140501150825</v>
          </cell>
        </row>
      </sheetData>
      <sheetData sheetId="2"/>
    </sheetDataSet>
  </externalBook>
</externalLink>
</file>

<file path=xl/externalLinks/externalLink221.xml><?xml version="1.0" encoding="utf-8"?>
<externalLink xmlns="http://schemas.openxmlformats.org/spreadsheetml/2006/main">
  <externalBook xmlns:r="http://schemas.openxmlformats.org/officeDocument/2006/relationships" r:id="rId1">
    <sheetNames>
      <sheetName val="SE-0030-MIN"/>
      <sheetName val="Lampiran-A"/>
      <sheetName val="Prgrk Doc Prod"/>
    </sheetNames>
    <sheetDataSet>
      <sheetData sheetId="0">
        <row r="17">
          <cell r="H17">
            <v>1810</v>
          </cell>
        </row>
      </sheetData>
      <sheetData sheetId="1">
        <row r="10">
          <cell r="D10" t="str">
            <v>12.03.15</v>
          </cell>
        </row>
        <row r="11">
          <cell r="D11" t="str">
            <v>L0251140501150811</v>
          </cell>
        </row>
      </sheetData>
      <sheetData sheetId="2"/>
    </sheetDataSet>
  </externalBook>
</externalLink>
</file>

<file path=xl/externalLinks/externalLink222.xml><?xml version="1.0" encoding="utf-8"?>
<externalLink xmlns="http://schemas.openxmlformats.org/spreadsheetml/2006/main">
  <externalBook xmlns:r="http://schemas.openxmlformats.org/officeDocument/2006/relationships" r:id="rId1">
    <sheetNames>
      <sheetName val="SE-0031-FA"/>
      <sheetName val="Lampiran-A"/>
      <sheetName val="Prgrk Doc Prod"/>
    </sheetNames>
    <sheetDataSet>
      <sheetData sheetId="0">
        <row r="16">
          <cell r="H16">
            <v>1100</v>
          </cell>
        </row>
      </sheetData>
      <sheetData sheetId="1">
        <row r="10">
          <cell r="D10" t="str">
            <v>12.03.15</v>
          </cell>
        </row>
        <row r="11">
          <cell r="D11" t="str">
            <v>L0251140501150821</v>
          </cell>
        </row>
      </sheetData>
      <sheetData sheetId="2"/>
    </sheetDataSet>
  </externalBook>
</externalLink>
</file>

<file path=xl/externalLinks/externalLink223.xml><?xml version="1.0" encoding="utf-8"?>
<externalLink xmlns="http://schemas.openxmlformats.org/spreadsheetml/2006/main">
  <externalBook xmlns:r="http://schemas.openxmlformats.org/officeDocument/2006/relationships" r:id="rId1">
    <sheetNames>
      <sheetName val="SE-0032-RA"/>
      <sheetName val="Lampiran-A"/>
      <sheetName val="Prgrk Doc Prod"/>
    </sheetNames>
    <sheetDataSet>
      <sheetData sheetId="0">
        <row r="19">
          <cell r="H19">
            <v>5780</v>
          </cell>
        </row>
      </sheetData>
      <sheetData sheetId="1">
        <row r="10">
          <cell r="D10" t="str">
            <v>30.03.15</v>
          </cell>
        </row>
        <row r="11">
          <cell r="D11" t="str">
            <v>L0251140501151095</v>
          </cell>
        </row>
      </sheetData>
      <sheetData sheetId="2"/>
    </sheetDataSet>
  </externalBook>
</externalLink>
</file>

<file path=xl/externalLinks/externalLink224.xml><?xml version="1.0" encoding="utf-8"?>
<externalLink xmlns="http://schemas.openxmlformats.org/spreadsheetml/2006/main">
  <externalBook xmlns:r="http://schemas.openxmlformats.org/officeDocument/2006/relationships" r:id="rId1">
    <sheetNames>
      <sheetName val="SE-0033-TRU"/>
      <sheetName val="Lampiran-A"/>
      <sheetName val="Prgrk Doc Prod"/>
    </sheetNames>
    <sheetDataSet>
      <sheetData sheetId="0">
        <row r="16">
          <cell r="H16">
            <v>1500</v>
          </cell>
        </row>
      </sheetData>
      <sheetData sheetId="1">
        <row r="10">
          <cell r="D10" t="str">
            <v>30.03.15</v>
          </cell>
        </row>
        <row r="11">
          <cell r="D11" t="str">
            <v>L0251140501151094</v>
          </cell>
        </row>
      </sheetData>
      <sheetData sheetId="2"/>
    </sheetDataSet>
  </externalBook>
</externalLink>
</file>

<file path=xl/externalLinks/externalLink225.xml><?xml version="1.0" encoding="utf-8"?>
<externalLink xmlns="http://schemas.openxmlformats.org/spreadsheetml/2006/main">
  <externalBook xmlns:r="http://schemas.openxmlformats.org/officeDocument/2006/relationships" r:id="rId1">
    <sheetNames>
      <sheetName val="SE-0034-V5"/>
      <sheetName val="Lampiran-A"/>
      <sheetName val="Prgrk Doc Prod"/>
    </sheetNames>
    <sheetDataSet>
      <sheetData sheetId="0">
        <row r="19">
          <cell r="H19">
            <v>367.80000000000007</v>
          </cell>
        </row>
      </sheetData>
      <sheetData sheetId="1">
        <row r="10">
          <cell r="D10" t="str">
            <v>30.03.15</v>
          </cell>
        </row>
        <row r="11">
          <cell r="D11" t="str">
            <v>L02511405051093</v>
          </cell>
        </row>
      </sheetData>
      <sheetData sheetId="2"/>
    </sheetDataSet>
  </externalBook>
</externalLink>
</file>

<file path=xl/externalLinks/externalLink226.xml><?xml version="1.0" encoding="utf-8"?>
<externalLink xmlns="http://schemas.openxmlformats.org/spreadsheetml/2006/main">
  <externalBook xmlns:r="http://schemas.openxmlformats.org/officeDocument/2006/relationships" r:id="rId1">
    <sheetNames>
      <sheetName val="SE-0035-RA"/>
      <sheetName val="Lampiran-A"/>
      <sheetName val="Prgrk Doc Prod"/>
    </sheetNames>
    <sheetDataSet>
      <sheetData sheetId="0">
        <row r="16">
          <cell r="H16">
            <v>1636</v>
          </cell>
        </row>
      </sheetData>
      <sheetData sheetId="1">
        <row r="10">
          <cell r="D10">
            <v>42111</v>
          </cell>
        </row>
        <row r="11">
          <cell r="D11" t="str">
            <v>L0251140501151271</v>
          </cell>
        </row>
      </sheetData>
      <sheetData sheetId="2"/>
    </sheetDataSet>
  </externalBook>
</externalLink>
</file>

<file path=xl/externalLinks/externalLink227.xml><?xml version="1.0" encoding="utf-8"?>
<externalLink xmlns="http://schemas.openxmlformats.org/spreadsheetml/2006/main">
  <externalBook xmlns:r="http://schemas.openxmlformats.org/officeDocument/2006/relationships" r:id="rId1">
    <sheetNames>
      <sheetName val="SE-0036-AM"/>
      <sheetName val="Lampiran-A"/>
      <sheetName val="Prgrk Doc Prod"/>
    </sheetNames>
    <sheetDataSet>
      <sheetData sheetId="0">
        <row r="16">
          <cell r="H16">
            <v>3990</v>
          </cell>
        </row>
      </sheetData>
      <sheetData sheetId="1">
        <row r="10">
          <cell r="D10">
            <v>42121</v>
          </cell>
        </row>
        <row r="11">
          <cell r="D11" t="str">
            <v>L0251140501151349</v>
          </cell>
        </row>
      </sheetData>
      <sheetData sheetId="2"/>
    </sheetDataSet>
  </externalBook>
</externalLink>
</file>

<file path=xl/externalLinks/externalLink228.xml><?xml version="1.0" encoding="utf-8"?>
<externalLink xmlns="http://schemas.openxmlformats.org/spreadsheetml/2006/main">
  <externalBook xmlns:r="http://schemas.openxmlformats.org/officeDocument/2006/relationships" r:id="rId1">
    <sheetNames>
      <sheetName val="SE-0037-AM"/>
      <sheetName val="Lampiran-A"/>
      <sheetName val="Prgrk Doc Prod"/>
    </sheetNames>
    <sheetDataSet>
      <sheetData sheetId="0">
        <row r="16">
          <cell r="H16">
            <v>4720</v>
          </cell>
        </row>
      </sheetData>
      <sheetData sheetId="1">
        <row r="10">
          <cell r="D10">
            <v>42121</v>
          </cell>
        </row>
        <row r="11">
          <cell r="D11" t="str">
            <v>L0251140501151354</v>
          </cell>
        </row>
      </sheetData>
      <sheetData sheetId="2"/>
    </sheetDataSet>
  </externalBook>
</externalLink>
</file>

<file path=xl/externalLinks/externalLink229.xml><?xml version="1.0" encoding="utf-8"?>
<externalLink xmlns="http://schemas.openxmlformats.org/spreadsheetml/2006/main">
  <externalBook xmlns:r="http://schemas.openxmlformats.org/officeDocument/2006/relationships" r:id="rId1">
    <sheetNames>
      <sheetName val="SE-0038-AM"/>
      <sheetName val="Lampiran-A"/>
      <sheetName val="Prgrk Doc Prod"/>
    </sheetNames>
    <sheetDataSet>
      <sheetData sheetId="0">
        <row r="16">
          <cell r="H16">
            <v>3348</v>
          </cell>
        </row>
      </sheetData>
      <sheetData sheetId="1">
        <row r="10">
          <cell r="D10">
            <v>42121</v>
          </cell>
        </row>
        <row r="11">
          <cell r="D11" t="str">
            <v>L0251140501151350</v>
          </cell>
        </row>
      </sheetData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BA-0020-AM"/>
      <sheetName val="Lampiran-A"/>
      <sheetName val="Prgrk Doc Prod"/>
    </sheetNames>
    <sheetDataSet>
      <sheetData sheetId="0">
        <row r="18">
          <cell r="H18">
            <v>2024</v>
          </cell>
        </row>
      </sheetData>
      <sheetData sheetId="1">
        <row r="10">
          <cell r="D10">
            <v>42116</v>
          </cell>
        </row>
        <row r="11">
          <cell r="D11" t="str">
            <v>L0251140501151319</v>
          </cell>
        </row>
      </sheetData>
      <sheetData sheetId="2"/>
    </sheetDataSet>
  </externalBook>
</externalLink>
</file>

<file path=xl/externalLinks/externalLink230.xml><?xml version="1.0" encoding="utf-8"?>
<externalLink xmlns="http://schemas.openxmlformats.org/spreadsheetml/2006/main">
  <externalBook xmlns:r="http://schemas.openxmlformats.org/officeDocument/2006/relationships" r:id="rId1">
    <sheetNames>
      <sheetName val="SE-0039-DIM"/>
      <sheetName val="Lampiran-A"/>
      <sheetName val="Prgrk Doc Prod"/>
    </sheetNames>
    <sheetDataSet>
      <sheetData sheetId="0">
        <row r="16">
          <cell r="H16">
            <v>2080</v>
          </cell>
        </row>
      </sheetData>
      <sheetData sheetId="1">
        <row r="10">
          <cell r="D10">
            <v>42111</v>
          </cell>
        </row>
        <row r="11">
          <cell r="D11" t="str">
            <v>L0251140501151272</v>
          </cell>
        </row>
      </sheetData>
      <sheetData sheetId="2"/>
    </sheetDataSet>
  </externalBook>
</externalLink>
</file>

<file path=xl/externalLinks/externalLink231.xml><?xml version="1.0" encoding="utf-8"?>
<externalLink xmlns="http://schemas.openxmlformats.org/spreadsheetml/2006/main">
  <externalBook xmlns:r="http://schemas.openxmlformats.org/officeDocument/2006/relationships" r:id="rId1">
    <sheetNames>
      <sheetName val="SE-0040-DIM"/>
      <sheetName val="Lampiran-A"/>
      <sheetName val="Prgrk Doc Prod"/>
    </sheetNames>
    <sheetDataSet>
      <sheetData sheetId="0">
        <row r="16">
          <cell r="H16">
            <v>720</v>
          </cell>
        </row>
      </sheetData>
      <sheetData sheetId="1">
        <row r="10">
          <cell r="D10">
            <v>42111</v>
          </cell>
        </row>
        <row r="11">
          <cell r="D11" t="str">
            <v>L0251140501151273</v>
          </cell>
        </row>
      </sheetData>
      <sheetData sheetId="2"/>
    </sheetDataSet>
  </externalBook>
</externalLink>
</file>

<file path=xl/externalLinks/externalLink232.xml><?xml version="1.0" encoding="utf-8"?>
<externalLink xmlns="http://schemas.openxmlformats.org/spreadsheetml/2006/main">
  <externalBook xmlns:r="http://schemas.openxmlformats.org/officeDocument/2006/relationships" r:id="rId1">
    <sheetNames>
      <sheetName val="SE-0041-TRU"/>
      <sheetName val="Lampiran-A"/>
      <sheetName val="Prgrk Doc Prod"/>
    </sheetNames>
    <sheetDataSet>
      <sheetData sheetId="0">
        <row r="16">
          <cell r="H16">
            <v>750</v>
          </cell>
        </row>
      </sheetData>
      <sheetData sheetId="1">
        <row r="10">
          <cell r="D10">
            <v>42111</v>
          </cell>
        </row>
        <row r="11">
          <cell r="D11" t="str">
            <v>L0251140501151279</v>
          </cell>
        </row>
      </sheetData>
      <sheetData sheetId="2"/>
    </sheetDataSet>
  </externalBook>
</externalLink>
</file>

<file path=xl/externalLinks/externalLink233.xml><?xml version="1.0" encoding="utf-8"?>
<externalLink xmlns="http://schemas.openxmlformats.org/spreadsheetml/2006/main">
  <externalBook xmlns:r="http://schemas.openxmlformats.org/officeDocument/2006/relationships" r:id="rId1">
    <sheetNames>
      <sheetName val="SE-0042-TRU"/>
      <sheetName val="Lampiran-A"/>
      <sheetName val="Prgrk Doc Prod"/>
    </sheetNames>
    <sheetDataSet>
      <sheetData sheetId="0">
        <row r="18">
          <cell r="H18">
            <v>2475</v>
          </cell>
        </row>
      </sheetData>
      <sheetData sheetId="1">
        <row r="10">
          <cell r="D10">
            <v>42111</v>
          </cell>
        </row>
        <row r="11">
          <cell r="D11" t="str">
            <v>L0251140501151278</v>
          </cell>
        </row>
      </sheetData>
      <sheetData sheetId="2"/>
    </sheetDataSet>
  </externalBook>
</externalLink>
</file>

<file path=xl/externalLinks/externalLink234.xml><?xml version="1.0" encoding="utf-8"?>
<externalLink xmlns="http://schemas.openxmlformats.org/spreadsheetml/2006/main">
  <externalBook xmlns:r="http://schemas.openxmlformats.org/officeDocument/2006/relationships" r:id="rId1">
    <sheetNames>
      <sheetName val="SE-0043-BMS"/>
      <sheetName val="Lampiran-A"/>
      <sheetName val="Prgrk Doc Prod"/>
    </sheetNames>
    <sheetDataSet>
      <sheetData sheetId="0">
        <row r="16">
          <cell r="H16">
            <v>1800</v>
          </cell>
        </row>
      </sheetData>
      <sheetData sheetId="1">
        <row r="10">
          <cell r="D10">
            <v>42116</v>
          </cell>
        </row>
        <row r="11">
          <cell r="D11" t="str">
            <v>L0251140501151317</v>
          </cell>
        </row>
      </sheetData>
      <sheetData sheetId="2"/>
    </sheetDataSet>
  </externalBook>
</externalLink>
</file>

<file path=xl/externalLinks/externalLink235.xml><?xml version="1.0" encoding="utf-8"?>
<externalLink xmlns="http://schemas.openxmlformats.org/spreadsheetml/2006/main">
  <externalBook xmlns:r="http://schemas.openxmlformats.org/officeDocument/2006/relationships" r:id="rId1">
    <sheetNames>
      <sheetName val="SE-0044-AM"/>
      <sheetName val="Lampiran-A"/>
      <sheetName val="Prgrk Doc Prod"/>
    </sheetNames>
    <sheetDataSet>
      <sheetData sheetId="0">
        <row r="16">
          <cell r="H16">
            <v>2232</v>
          </cell>
        </row>
      </sheetData>
      <sheetData sheetId="1">
        <row r="10">
          <cell r="D10">
            <v>42164</v>
          </cell>
        </row>
        <row r="11">
          <cell r="D11" t="str">
            <v>L0251140501151681</v>
          </cell>
        </row>
      </sheetData>
      <sheetData sheetId="2"/>
    </sheetDataSet>
  </externalBook>
</externalLink>
</file>

<file path=xl/externalLinks/externalLink236.xml><?xml version="1.0" encoding="utf-8"?>
<externalLink xmlns="http://schemas.openxmlformats.org/spreadsheetml/2006/main">
  <externalBook xmlns:r="http://schemas.openxmlformats.org/officeDocument/2006/relationships" r:id="rId1">
    <sheetNames>
      <sheetName val="SE-0045-RA"/>
      <sheetName val="Lampiran-A"/>
      <sheetName val="Prgrk Doc Prod"/>
    </sheetNames>
    <sheetDataSet>
      <sheetData sheetId="0">
        <row r="16">
          <cell r="H16">
            <v>2863</v>
          </cell>
        </row>
      </sheetData>
      <sheetData sheetId="1">
        <row r="10">
          <cell r="D10">
            <v>42164</v>
          </cell>
        </row>
        <row r="11">
          <cell r="D11" t="str">
            <v>L0251140501151678</v>
          </cell>
        </row>
      </sheetData>
      <sheetData sheetId="2"/>
    </sheetDataSet>
  </externalBook>
</externalLink>
</file>

<file path=xl/externalLinks/externalLink237.xml><?xml version="1.0" encoding="utf-8"?>
<externalLink xmlns="http://schemas.openxmlformats.org/spreadsheetml/2006/main">
  <externalBook xmlns:r="http://schemas.openxmlformats.org/officeDocument/2006/relationships" r:id="rId1">
    <sheetNames>
      <sheetName val="SE-0046-FA"/>
      <sheetName val="Lampiran-A"/>
      <sheetName val="Prgrk Doc Prod"/>
    </sheetNames>
    <sheetDataSet>
      <sheetData sheetId="0">
        <row r="16">
          <cell r="H16">
            <v>1000</v>
          </cell>
        </row>
      </sheetData>
      <sheetData sheetId="1">
        <row r="10">
          <cell r="D10">
            <v>42164</v>
          </cell>
        </row>
        <row r="11">
          <cell r="D11" t="str">
            <v>L0251140501151684</v>
          </cell>
        </row>
      </sheetData>
      <sheetData sheetId="2"/>
    </sheetDataSet>
  </externalBook>
</externalLink>
</file>

<file path=xl/externalLinks/externalLink238.xml><?xml version="1.0" encoding="utf-8"?>
<externalLink xmlns="http://schemas.openxmlformats.org/spreadsheetml/2006/main">
  <externalBook xmlns:r="http://schemas.openxmlformats.org/officeDocument/2006/relationships" r:id="rId1">
    <sheetNames>
      <sheetName val="SE-0047-AM"/>
      <sheetName val="Lampiran-A"/>
      <sheetName val="Prgrk Doc Prod"/>
    </sheetNames>
    <sheetDataSet>
      <sheetData sheetId="0">
        <row r="16">
          <cell r="H16">
            <v>7980</v>
          </cell>
        </row>
      </sheetData>
      <sheetData sheetId="1">
        <row r="10">
          <cell r="D10">
            <v>42164</v>
          </cell>
        </row>
        <row r="11">
          <cell r="D11" t="str">
            <v>L0251140501151682</v>
          </cell>
        </row>
      </sheetData>
      <sheetData sheetId="2"/>
    </sheetDataSet>
  </externalBook>
</externalLink>
</file>

<file path=xl/externalLinks/externalLink239.xml><?xml version="1.0" encoding="utf-8"?>
<externalLink xmlns="http://schemas.openxmlformats.org/spreadsheetml/2006/main">
  <externalBook xmlns:r="http://schemas.openxmlformats.org/officeDocument/2006/relationships" r:id="rId1">
    <sheetNames>
      <sheetName val="SE-0048-TRU"/>
      <sheetName val="Lampiran-A"/>
      <sheetName val="Prgrk Doc Prod"/>
    </sheetNames>
    <sheetDataSet>
      <sheetData sheetId="0">
        <row r="16">
          <cell r="H16">
            <v>450</v>
          </cell>
        </row>
      </sheetData>
      <sheetData sheetId="1">
        <row r="10">
          <cell r="D10">
            <v>42164</v>
          </cell>
        </row>
        <row r="11">
          <cell r="D11" t="str">
            <v>L0251140501151677</v>
          </cell>
        </row>
      </sheetData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BA-0021-TRU"/>
      <sheetName val="Lampiran-A"/>
      <sheetName val="Prgrk Doc Prod"/>
    </sheetNames>
    <sheetDataSet>
      <sheetData sheetId="0">
        <row r="15">
          <cell r="H15">
            <v>1400</v>
          </cell>
        </row>
      </sheetData>
      <sheetData sheetId="1">
        <row r="10">
          <cell r="D10">
            <v>42121</v>
          </cell>
        </row>
        <row r="11">
          <cell r="D11" t="str">
            <v>L0251140501151347</v>
          </cell>
        </row>
      </sheetData>
      <sheetData sheetId="2"/>
    </sheetDataSet>
  </externalBook>
</externalLink>
</file>

<file path=xl/externalLinks/externalLink240.xml><?xml version="1.0" encoding="utf-8"?>
<externalLink xmlns="http://schemas.openxmlformats.org/spreadsheetml/2006/main">
  <externalBook xmlns:r="http://schemas.openxmlformats.org/officeDocument/2006/relationships" r:id="rId1">
    <sheetNames>
      <sheetName val="SE-0049-DIM"/>
      <sheetName val="Lampiran-A"/>
      <sheetName val="Prgrk Doc Prod"/>
    </sheetNames>
    <sheetDataSet>
      <sheetData sheetId="0">
        <row r="16">
          <cell r="H16">
            <v>720</v>
          </cell>
        </row>
      </sheetData>
      <sheetData sheetId="1">
        <row r="10">
          <cell r="D10">
            <v>42164</v>
          </cell>
        </row>
        <row r="11">
          <cell r="D11" t="str">
            <v>L0251140501151685</v>
          </cell>
        </row>
      </sheetData>
      <sheetData sheetId="2"/>
    </sheetDataSet>
  </externalBook>
</externalLink>
</file>

<file path=xl/externalLinks/externalLink241.xml><?xml version="1.0" encoding="utf-8"?>
<externalLink xmlns="http://schemas.openxmlformats.org/spreadsheetml/2006/main">
  <externalBook xmlns:r="http://schemas.openxmlformats.org/officeDocument/2006/relationships" r:id="rId1">
    <sheetNames>
      <sheetName val="SE-0050-DIM"/>
      <sheetName val="Lampiran-A"/>
      <sheetName val="Prgrk Doc Prod"/>
    </sheetNames>
    <sheetDataSet>
      <sheetData sheetId="0">
        <row r="16">
          <cell r="H16">
            <v>580</v>
          </cell>
        </row>
      </sheetData>
      <sheetData sheetId="1">
        <row r="10">
          <cell r="D10">
            <v>42164</v>
          </cell>
        </row>
        <row r="11">
          <cell r="D11" t="str">
            <v>L0251140501151686</v>
          </cell>
        </row>
      </sheetData>
      <sheetData sheetId="2"/>
    </sheetDataSet>
  </externalBook>
</externalLink>
</file>

<file path=xl/externalLinks/externalLink242.xml><?xml version="1.0" encoding="utf-8"?>
<externalLink xmlns="http://schemas.openxmlformats.org/spreadsheetml/2006/main">
  <externalBook xmlns:r="http://schemas.openxmlformats.org/officeDocument/2006/relationships" r:id="rId1">
    <sheetNames>
      <sheetName val="SE-0051-RA"/>
      <sheetName val="Lampiran-A"/>
      <sheetName val="Prgrk Doc Prod"/>
    </sheetNames>
    <sheetDataSet>
      <sheetData sheetId="0">
        <row r="21">
          <cell r="H21">
            <v>8980</v>
          </cell>
        </row>
      </sheetData>
      <sheetData sheetId="1">
        <row r="10">
          <cell r="D10">
            <v>42164</v>
          </cell>
        </row>
        <row r="11">
          <cell r="D11" t="str">
            <v>L0251140501151676</v>
          </cell>
        </row>
      </sheetData>
      <sheetData sheetId="2"/>
    </sheetDataSet>
  </externalBook>
</externalLink>
</file>

<file path=xl/externalLinks/externalLink243.xml><?xml version="1.0" encoding="utf-8"?>
<externalLink xmlns="http://schemas.openxmlformats.org/spreadsheetml/2006/main">
  <externalBook xmlns:r="http://schemas.openxmlformats.org/officeDocument/2006/relationships" r:id="rId1">
    <sheetNames>
      <sheetName val="SE-0052-FA"/>
      <sheetName val="Lampiran-A"/>
      <sheetName val="Prgrk Doc Prod"/>
    </sheetNames>
    <sheetDataSet>
      <sheetData sheetId="0">
        <row r="16">
          <cell r="H16">
            <v>1100</v>
          </cell>
        </row>
      </sheetData>
      <sheetData sheetId="1">
        <row r="10">
          <cell r="D10">
            <v>42164</v>
          </cell>
        </row>
        <row r="11">
          <cell r="D11" t="str">
            <v>L0251140501151687</v>
          </cell>
        </row>
      </sheetData>
      <sheetData sheetId="2"/>
    </sheetDataSet>
  </externalBook>
</externalLink>
</file>

<file path=xl/externalLinks/externalLink244.xml><?xml version="1.0" encoding="utf-8"?>
<externalLink xmlns="http://schemas.openxmlformats.org/spreadsheetml/2006/main">
  <externalBook xmlns:r="http://schemas.openxmlformats.org/officeDocument/2006/relationships" r:id="rId1">
    <sheetNames>
      <sheetName val="SE-0053-DIM"/>
      <sheetName val="Lampiran-A"/>
      <sheetName val="Prgrk Doc Prod"/>
    </sheetNames>
    <sheetDataSet>
      <sheetData sheetId="0">
        <row r="16">
          <cell r="H16">
            <v>2160</v>
          </cell>
        </row>
      </sheetData>
      <sheetData sheetId="1">
        <row r="10">
          <cell r="D10">
            <v>42179</v>
          </cell>
        </row>
        <row r="11">
          <cell r="D11" t="str">
            <v>L0251140501151782</v>
          </cell>
        </row>
      </sheetData>
      <sheetData sheetId="2"/>
    </sheetDataSet>
  </externalBook>
</externalLink>
</file>

<file path=xl/externalLinks/externalLink245.xml><?xml version="1.0" encoding="utf-8"?>
<externalLink xmlns="http://schemas.openxmlformats.org/spreadsheetml/2006/main">
  <externalBook xmlns:r="http://schemas.openxmlformats.org/officeDocument/2006/relationships" r:id="rId1">
    <sheetNames>
      <sheetName val="SE-0054-DIM"/>
      <sheetName val="Lampiran-A"/>
      <sheetName val="Prgrk Doc Prod"/>
    </sheetNames>
    <sheetDataSet>
      <sheetData sheetId="0">
        <row r="16">
          <cell r="H16">
            <v>2080</v>
          </cell>
        </row>
      </sheetData>
      <sheetData sheetId="1">
        <row r="10">
          <cell r="D10">
            <v>42179</v>
          </cell>
        </row>
        <row r="11">
          <cell r="D11" t="str">
            <v>L0251140501151781</v>
          </cell>
        </row>
      </sheetData>
      <sheetData sheetId="2"/>
    </sheetDataSet>
  </externalBook>
</externalLink>
</file>

<file path=xl/externalLinks/externalLink246.xml><?xml version="1.0" encoding="utf-8"?>
<externalLink xmlns="http://schemas.openxmlformats.org/spreadsheetml/2006/main">
  <externalBook xmlns:r="http://schemas.openxmlformats.org/officeDocument/2006/relationships" r:id="rId1">
    <sheetNames>
      <sheetName val="SE-0055-TRU"/>
      <sheetName val="Lampiran-A"/>
      <sheetName val="Prgrk Doc Prod"/>
    </sheetNames>
    <sheetDataSet>
      <sheetData sheetId="0">
        <row r="17">
          <cell r="H17">
            <v>2250</v>
          </cell>
        </row>
      </sheetData>
      <sheetData sheetId="1">
        <row r="10">
          <cell r="D10">
            <v>42179</v>
          </cell>
        </row>
        <row r="11">
          <cell r="D11" t="str">
            <v>L0251140501151783</v>
          </cell>
        </row>
      </sheetData>
      <sheetData sheetId="2"/>
    </sheetDataSet>
  </externalBook>
</externalLink>
</file>

<file path=xl/externalLinks/externalLink247.xml><?xml version="1.0" encoding="utf-8"?>
<externalLink xmlns="http://schemas.openxmlformats.org/spreadsheetml/2006/main">
  <externalBook xmlns:r="http://schemas.openxmlformats.org/officeDocument/2006/relationships" r:id="rId1">
    <sheetNames>
      <sheetName val="SE-0056-AM"/>
      <sheetName val="Lampiran-A"/>
      <sheetName val="Prgrk Doc Prod"/>
    </sheetNames>
    <sheetDataSet>
      <sheetData sheetId="0">
        <row r="16">
          <cell r="H16">
            <v>2976</v>
          </cell>
        </row>
      </sheetData>
      <sheetData sheetId="1">
        <row r="10">
          <cell r="D10">
            <v>42179</v>
          </cell>
        </row>
        <row r="11">
          <cell r="D11" t="str">
            <v>L0251140501151788</v>
          </cell>
        </row>
      </sheetData>
      <sheetData sheetId="2"/>
    </sheetDataSet>
  </externalBook>
</externalLink>
</file>

<file path=xl/externalLinks/externalLink248.xml><?xml version="1.0" encoding="utf-8"?>
<externalLink xmlns="http://schemas.openxmlformats.org/spreadsheetml/2006/main">
  <externalBook xmlns:r="http://schemas.openxmlformats.org/officeDocument/2006/relationships" r:id="rId1">
    <sheetNames>
      <sheetName val="SE-0057-AM"/>
      <sheetName val="Lampiran-A"/>
      <sheetName val="Prgrk Doc Prod"/>
    </sheetNames>
    <sheetDataSet>
      <sheetData sheetId="0">
        <row r="16">
          <cell r="H16">
            <v>5580</v>
          </cell>
        </row>
      </sheetData>
      <sheetData sheetId="1">
        <row r="10">
          <cell r="D10">
            <v>42185</v>
          </cell>
        </row>
        <row r="11">
          <cell r="D11" t="str">
            <v>L0251140501151849</v>
          </cell>
        </row>
      </sheetData>
      <sheetData sheetId="2"/>
    </sheetDataSet>
  </externalBook>
</externalLink>
</file>

<file path=xl/externalLinks/externalLink249.xml><?xml version="1.0" encoding="utf-8"?>
<externalLink xmlns="http://schemas.openxmlformats.org/spreadsheetml/2006/main">
  <externalBook xmlns:r="http://schemas.openxmlformats.org/officeDocument/2006/relationships" r:id="rId1">
    <sheetNames>
      <sheetName val="SE-0058-RA"/>
      <sheetName val="Lampiran-A"/>
      <sheetName val="Prgrk Doc Prod"/>
    </sheetNames>
    <sheetDataSet>
      <sheetData sheetId="0">
        <row r="16">
          <cell r="H16">
            <v>818</v>
          </cell>
        </row>
      </sheetData>
      <sheetData sheetId="1">
        <row r="10">
          <cell r="D10">
            <v>42185</v>
          </cell>
        </row>
        <row r="11">
          <cell r="D11" t="str">
            <v>L0251140501151851</v>
          </cell>
        </row>
      </sheetData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BA-0022-TRU"/>
      <sheetName val="Lampiran-A"/>
      <sheetName val="Prgrk Doc Prod"/>
    </sheetNames>
    <sheetDataSet>
      <sheetData sheetId="0">
        <row r="15">
          <cell r="H15">
            <v>1400</v>
          </cell>
        </row>
      </sheetData>
      <sheetData sheetId="1">
        <row r="10">
          <cell r="D10">
            <v>42121</v>
          </cell>
        </row>
        <row r="11">
          <cell r="D11" t="str">
            <v>L0251140501151348</v>
          </cell>
        </row>
      </sheetData>
      <sheetData sheetId="2"/>
    </sheetDataSet>
  </externalBook>
</externalLink>
</file>

<file path=xl/externalLinks/externalLink250.xml><?xml version="1.0" encoding="utf-8"?>
<externalLink xmlns="http://schemas.openxmlformats.org/spreadsheetml/2006/main">
  <externalBook xmlns:r="http://schemas.openxmlformats.org/officeDocument/2006/relationships" r:id="rId1">
    <sheetNames>
      <sheetName val="SE-0059-FA"/>
      <sheetName val="Lampiran-A"/>
      <sheetName val="Prgrk Doc Prod"/>
    </sheetNames>
    <sheetDataSet>
      <sheetData sheetId="0">
        <row r="16">
          <cell r="H16">
            <v>460</v>
          </cell>
        </row>
      </sheetData>
      <sheetData sheetId="1">
        <row r="10">
          <cell r="D10">
            <v>42185</v>
          </cell>
        </row>
        <row r="11">
          <cell r="D11" t="str">
            <v>L0251140501151848</v>
          </cell>
        </row>
      </sheetData>
      <sheetData sheetId="2"/>
    </sheetDataSet>
  </externalBook>
</externalLink>
</file>

<file path=xl/externalLinks/externalLink251.xml><?xml version="1.0" encoding="utf-8"?>
<externalLink xmlns="http://schemas.openxmlformats.org/spreadsheetml/2006/main">
  <externalBook xmlns:r="http://schemas.openxmlformats.org/officeDocument/2006/relationships" r:id="rId1">
    <sheetNames>
      <sheetName val="SE-0060-TRU"/>
      <sheetName val="Lampiran-A"/>
      <sheetName val="Prgrk Doc Prod"/>
    </sheetNames>
    <sheetDataSet>
      <sheetData sheetId="0">
        <row r="16">
          <cell r="H16">
            <v>450</v>
          </cell>
        </row>
      </sheetData>
      <sheetData sheetId="1">
        <row r="10">
          <cell r="D10">
            <v>42185</v>
          </cell>
        </row>
        <row r="11">
          <cell r="D11" t="str">
            <v>L0251140501151847</v>
          </cell>
        </row>
      </sheetData>
      <sheetData sheetId="2"/>
    </sheetDataSet>
  </externalBook>
</externalLink>
</file>

<file path=xl/externalLinks/externalLink252.xml><?xml version="1.0" encoding="utf-8"?>
<externalLink xmlns="http://schemas.openxmlformats.org/spreadsheetml/2006/main">
  <externalBook xmlns:r="http://schemas.openxmlformats.org/officeDocument/2006/relationships" r:id="rId1">
    <sheetNames>
      <sheetName val="SE-0061-FA"/>
      <sheetName val="Lampiran-A"/>
      <sheetName val="Prgrk Doc Prod"/>
    </sheetNames>
    <sheetDataSet>
      <sheetData sheetId="0">
        <row r="16">
          <cell r="H16">
            <v>3000</v>
          </cell>
        </row>
      </sheetData>
      <sheetData sheetId="1">
        <row r="10">
          <cell r="D10">
            <v>42185</v>
          </cell>
        </row>
        <row r="11">
          <cell r="D11" t="str">
            <v>L0251140501151850</v>
          </cell>
        </row>
      </sheetData>
      <sheetData sheetId="2"/>
    </sheetDataSet>
  </externalBook>
</externalLink>
</file>

<file path=xl/externalLinks/externalLink253.xml><?xml version="1.0" encoding="utf-8"?>
<externalLink xmlns="http://schemas.openxmlformats.org/spreadsheetml/2006/main">
  <externalBook xmlns:r="http://schemas.openxmlformats.org/officeDocument/2006/relationships" r:id="rId1">
    <sheetNames>
      <sheetName val="SE-0062-RA"/>
      <sheetName val="Lampiran-A"/>
      <sheetName val="Prgrk Doc Prod"/>
    </sheetNames>
    <sheetDataSet>
      <sheetData sheetId="0">
        <row r="19">
          <cell r="H19">
            <v>1715</v>
          </cell>
        </row>
      </sheetData>
      <sheetData sheetId="1">
        <row r="10">
          <cell r="D10">
            <v>42185</v>
          </cell>
        </row>
        <row r="11">
          <cell r="D11" t="str">
            <v>L0251140501151846</v>
          </cell>
        </row>
      </sheetData>
      <sheetData sheetId="2"/>
    </sheetDataSet>
  </externalBook>
</externalLink>
</file>

<file path=xl/externalLinks/externalLink254.xml><?xml version="1.0" encoding="utf-8"?>
<externalLink xmlns="http://schemas.openxmlformats.org/spreadsheetml/2006/main">
  <externalBook xmlns:r="http://schemas.openxmlformats.org/officeDocument/2006/relationships" r:id="rId1">
    <sheetNames>
      <sheetName val="SE-0063-RA"/>
      <sheetName val="Lampiran-A"/>
      <sheetName val="Prgrk Doc Prod"/>
    </sheetNames>
    <sheetDataSet>
      <sheetData sheetId="0">
        <row r="16">
          <cell r="H16">
            <v>2454</v>
          </cell>
        </row>
      </sheetData>
      <sheetData sheetId="1">
        <row r="10">
          <cell r="D10">
            <v>42208</v>
          </cell>
        </row>
        <row r="11">
          <cell r="D11" t="str">
            <v>L0251140501151933</v>
          </cell>
        </row>
      </sheetData>
      <sheetData sheetId="2"/>
    </sheetDataSet>
  </externalBook>
</externalLink>
</file>

<file path=xl/externalLinks/externalLink255.xml><?xml version="1.0" encoding="utf-8"?>
<externalLink xmlns="http://schemas.openxmlformats.org/spreadsheetml/2006/main">
  <externalBook xmlns:r="http://schemas.openxmlformats.org/officeDocument/2006/relationships" r:id="rId1">
    <sheetNames>
      <sheetName val="SE-0064-FA"/>
      <sheetName val="Lampiran-A"/>
      <sheetName val="Prgrk Doc Prod"/>
    </sheetNames>
    <sheetDataSet>
      <sheetData sheetId="0">
        <row r="16">
          <cell r="H16">
            <v>4000</v>
          </cell>
        </row>
      </sheetData>
      <sheetData sheetId="1">
        <row r="10">
          <cell r="D10">
            <v>42208</v>
          </cell>
        </row>
        <row r="11">
          <cell r="D11" t="str">
            <v>L0251140501151928</v>
          </cell>
        </row>
      </sheetData>
      <sheetData sheetId="2"/>
    </sheetDataSet>
  </externalBook>
</externalLink>
</file>

<file path=xl/externalLinks/externalLink256.xml><?xml version="1.0" encoding="utf-8"?>
<externalLink xmlns="http://schemas.openxmlformats.org/spreadsheetml/2006/main">
  <externalBook xmlns:r="http://schemas.openxmlformats.org/officeDocument/2006/relationships" r:id="rId1">
    <sheetNames>
      <sheetName val="SE-0065-AM"/>
      <sheetName val="Lampiran-A"/>
      <sheetName val="Prgrk Doc Prod"/>
    </sheetNames>
    <sheetDataSet>
      <sheetData sheetId="0">
        <row r="16">
          <cell r="H16">
            <v>11970</v>
          </cell>
        </row>
      </sheetData>
      <sheetData sheetId="1">
        <row r="10">
          <cell r="D10">
            <v>42208</v>
          </cell>
        </row>
        <row r="11">
          <cell r="D11" t="str">
            <v>L0251140501151934</v>
          </cell>
        </row>
      </sheetData>
      <sheetData sheetId="2"/>
    </sheetDataSet>
  </externalBook>
</externalLink>
</file>

<file path=xl/externalLinks/externalLink257.xml><?xml version="1.0" encoding="utf-8"?>
<externalLink xmlns="http://schemas.openxmlformats.org/spreadsheetml/2006/main">
  <externalBook xmlns:r="http://schemas.openxmlformats.org/officeDocument/2006/relationships" r:id="rId1">
    <sheetNames>
      <sheetName val="SE-0066-FA"/>
      <sheetName val="Lampiran-A"/>
      <sheetName val="Prgrk Doc Prod"/>
    </sheetNames>
    <sheetDataSet>
      <sheetData sheetId="0">
        <row r="16">
          <cell r="H16">
            <v>460</v>
          </cell>
        </row>
      </sheetData>
      <sheetData sheetId="1">
        <row r="10">
          <cell r="D10">
            <v>42208</v>
          </cell>
        </row>
        <row r="11">
          <cell r="D11" t="str">
            <v>L0251140501151929</v>
          </cell>
        </row>
      </sheetData>
      <sheetData sheetId="2"/>
    </sheetDataSet>
  </externalBook>
</externalLink>
</file>

<file path=xl/externalLinks/externalLink258.xml><?xml version="1.0" encoding="utf-8"?>
<externalLink xmlns="http://schemas.openxmlformats.org/spreadsheetml/2006/main">
  <externalBook xmlns:r="http://schemas.openxmlformats.org/officeDocument/2006/relationships" r:id="rId1">
    <sheetNames>
      <sheetName val="SE-0067-TRU"/>
      <sheetName val="Lampiran-A"/>
      <sheetName val="Prgrk Doc Prod"/>
    </sheetNames>
    <sheetDataSet>
      <sheetData sheetId="0">
        <row r="16">
          <cell r="H16">
            <v>1750</v>
          </cell>
        </row>
      </sheetData>
      <sheetData sheetId="1">
        <row r="10">
          <cell r="D10">
            <v>42208</v>
          </cell>
        </row>
        <row r="11">
          <cell r="D11" t="str">
            <v>L0251140501151927</v>
          </cell>
        </row>
      </sheetData>
      <sheetData sheetId="2"/>
    </sheetDataSet>
  </externalBook>
</externalLink>
</file>

<file path=xl/externalLinks/externalLink259.xml><?xml version="1.0" encoding="utf-8"?>
<externalLink xmlns="http://schemas.openxmlformats.org/spreadsheetml/2006/main">
  <externalBook xmlns:r="http://schemas.openxmlformats.org/officeDocument/2006/relationships" r:id="rId1">
    <sheetNames>
      <sheetName val="SE-0068-RA"/>
      <sheetName val="Lampiran-A"/>
      <sheetName val="Prgrk Doc Prod"/>
    </sheetNames>
    <sheetDataSet>
      <sheetData sheetId="0">
        <row r="20">
          <cell r="H20">
            <v>3565</v>
          </cell>
        </row>
      </sheetData>
      <sheetData sheetId="1">
        <row r="10">
          <cell r="D10">
            <v>42208</v>
          </cell>
        </row>
        <row r="11">
          <cell r="D11" t="str">
            <v>L0251140501151935</v>
          </cell>
        </row>
      </sheetData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BA-0023-ZEP"/>
      <sheetName val="Lampiran-A"/>
      <sheetName val="Prgrk Doc Prod"/>
    </sheetNames>
    <sheetDataSet>
      <sheetData sheetId="0">
        <row r="17">
          <cell r="H17">
            <v>2876</v>
          </cell>
        </row>
      </sheetData>
      <sheetData sheetId="1">
        <row r="10">
          <cell r="D10">
            <v>42121</v>
          </cell>
        </row>
        <row r="11">
          <cell r="D11" t="str">
            <v>L0251140501151352</v>
          </cell>
        </row>
      </sheetData>
      <sheetData sheetId="2"/>
    </sheetDataSet>
  </externalBook>
</externalLink>
</file>

<file path=xl/externalLinks/externalLink260.xml><?xml version="1.0" encoding="utf-8"?>
<externalLink xmlns="http://schemas.openxmlformats.org/spreadsheetml/2006/main">
  <externalBook xmlns:r="http://schemas.openxmlformats.org/officeDocument/2006/relationships" r:id="rId1">
    <sheetNames>
      <sheetName val="SE-0069-TRU"/>
      <sheetName val="Lampiran-A"/>
      <sheetName val="Prgrk Doc Prod"/>
    </sheetNames>
    <sheetDataSet>
      <sheetData sheetId="0">
        <row r="18">
          <cell r="H18">
            <v>4750</v>
          </cell>
        </row>
      </sheetData>
      <sheetData sheetId="1">
        <row r="10">
          <cell r="D10">
            <v>42208</v>
          </cell>
        </row>
        <row r="11">
          <cell r="D11" t="str">
            <v>L0251140501151930</v>
          </cell>
        </row>
      </sheetData>
      <sheetData sheetId="2"/>
    </sheetDataSet>
  </externalBook>
</externalLink>
</file>

<file path=xl/externalLinks/externalLink261.xml><?xml version="1.0" encoding="utf-8"?>
<externalLink xmlns="http://schemas.openxmlformats.org/spreadsheetml/2006/main">
  <externalBook xmlns:r="http://schemas.openxmlformats.org/officeDocument/2006/relationships" r:id="rId1">
    <sheetNames>
      <sheetName val="SE-0070-RA"/>
      <sheetName val="Lampiran-A"/>
      <sheetName val="Prgrk Doc Prod"/>
    </sheetNames>
    <sheetDataSet>
      <sheetData sheetId="0">
        <row r="16">
          <cell r="H16">
            <v>6544</v>
          </cell>
        </row>
      </sheetData>
      <sheetData sheetId="1">
        <row r="10">
          <cell r="D10">
            <v>42235</v>
          </cell>
        </row>
        <row r="11">
          <cell r="D11" t="str">
            <v>L0251140501152172</v>
          </cell>
        </row>
      </sheetData>
      <sheetData sheetId="2"/>
    </sheetDataSet>
  </externalBook>
</externalLink>
</file>

<file path=xl/externalLinks/externalLink262.xml><?xml version="1.0" encoding="utf-8"?>
<externalLink xmlns="http://schemas.openxmlformats.org/spreadsheetml/2006/main">
  <externalBook xmlns:r="http://schemas.openxmlformats.org/officeDocument/2006/relationships" r:id="rId1">
    <sheetNames>
      <sheetName val="SE-0071-FA"/>
      <sheetName val="Lampiran-A"/>
      <sheetName val="Prgrk Doc Prod"/>
    </sheetNames>
    <sheetDataSet>
      <sheetData sheetId="0">
        <row r="17">
          <cell r="H17">
            <v>3580</v>
          </cell>
        </row>
      </sheetData>
      <sheetData sheetId="1">
        <row r="10">
          <cell r="D10">
            <v>42234</v>
          </cell>
        </row>
        <row r="11">
          <cell r="D11" t="str">
            <v>L0251140501152158</v>
          </cell>
        </row>
      </sheetData>
      <sheetData sheetId="2"/>
    </sheetDataSet>
  </externalBook>
</externalLink>
</file>

<file path=xl/externalLinks/externalLink263.xml><?xml version="1.0" encoding="utf-8"?>
<externalLink xmlns="http://schemas.openxmlformats.org/spreadsheetml/2006/main">
  <externalBook xmlns:r="http://schemas.openxmlformats.org/officeDocument/2006/relationships" r:id="rId1">
    <sheetNames>
      <sheetName val="SE-0072-RA"/>
      <sheetName val="Lampiran-A"/>
      <sheetName val="Prgrk Doc Prod"/>
    </sheetNames>
    <sheetDataSet>
      <sheetData sheetId="0">
        <row r="26">
          <cell r="H26">
            <v>13335</v>
          </cell>
        </row>
      </sheetData>
      <sheetData sheetId="1">
        <row r="10">
          <cell r="D10">
            <v>42235</v>
          </cell>
        </row>
        <row r="11">
          <cell r="D11" t="str">
            <v>L0251140501152171</v>
          </cell>
        </row>
      </sheetData>
      <sheetData sheetId="2"/>
    </sheetDataSet>
  </externalBook>
</externalLink>
</file>

<file path=xl/externalLinks/externalLink264.xml><?xml version="1.0" encoding="utf-8"?>
<externalLink xmlns="http://schemas.openxmlformats.org/spreadsheetml/2006/main">
  <externalBook xmlns:r="http://schemas.openxmlformats.org/officeDocument/2006/relationships" r:id="rId1">
    <sheetNames>
      <sheetName val="SE-0073-RA"/>
      <sheetName val="Lampiran-A"/>
      <sheetName val="Prgrk Doc Prod"/>
    </sheetNames>
    <sheetDataSet>
      <sheetData sheetId="0">
        <row r="21">
          <cell r="H21">
            <v>15950</v>
          </cell>
        </row>
      </sheetData>
      <sheetData sheetId="1">
        <row r="10">
          <cell r="D10">
            <v>42235</v>
          </cell>
        </row>
        <row r="11">
          <cell r="D11" t="str">
            <v>L0251140501152165</v>
          </cell>
        </row>
      </sheetData>
      <sheetData sheetId="2"/>
    </sheetDataSet>
  </externalBook>
</externalLink>
</file>

<file path=xl/externalLinks/externalLink265.xml><?xml version="1.0" encoding="utf-8"?>
<externalLink xmlns="http://schemas.openxmlformats.org/spreadsheetml/2006/main">
  <externalBook xmlns:r="http://schemas.openxmlformats.org/officeDocument/2006/relationships" r:id="rId1">
    <sheetNames>
      <sheetName val="SE-0074-DIM"/>
      <sheetName val="Lampiran-A"/>
      <sheetName val="Prgrk Doc Prod"/>
    </sheetNames>
    <sheetDataSet>
      <sheetData sheetId="0">
        <row r="16">
          <cell r="H16">
            <v>2880</v>
          </cell>
        </row>
      </sheetData>
      <sheetData sheetId="1">
        <row r="10">
          <cell r="D10">
            <v>42234</v>
          </cell>
        </row>
        <row r="11">
          <cell r="D11" t="str">
            <v>L0251140501152152</v>
          </cell>
        </row>
      </sheetData>
      <sheetData sheetId="2"/>
    </sheetDataSet>
  </externalBook>
</externalLink>
</file>

<file path=xl/externalLinks/externalLink266.xml><?xml version="1.0" encoding="utf-8"?>
<externalLink xmlns="http://schemas.openxmlformats.org/spreadsheetml/2006/main">
  <externalBook xmlns:r="http://schemas.openxmlformats.org/officeDocument/2006/relationships" r:id="rId1">
    <sheetNames>
      <sheetName val="SE-0075-DIM"/>
      <sheetName val="Lampiran-A"/>
      <sheetName val="Prgrk Doc Prod"/>
    </sheetNames>
    <sheetDataSet>
      <sheetData sheetId="0">
        <row r="16">
          <cell r="H16">
            <v>4160</v>
          </cell>
        </row>
      </sheetData>
      <sheetData sheetId="1">
        <row r="10">
          <cell r="D10">
            <v>42234</v>
          </cell>
        </row>
        <row r="11">
          <cell r="D11" t="str">
            <v>L0251140501152151</v>
          </cell>
        </row>
      </sheetData>
      <sheetData sheetId="2"/>
    </sheetDataSet>
  </externalBook>
</externalLink>
</file>

<file path=xl/externalLinks/externalLink267.xml><?xml version="1.0" encoding="utf-8"?>
<externalLink xmlns="http://schemas.openxmlformats.org/spreadsheetml/2006/main">
  <externalBook xmlns:r="http://schemas.openxmlformats.org/officeDocument/2006/relationships" r:id="rId1">
    <sheetNames>
      <sheetName val="SE-0076-AM"/>
      <sheetName val="Lampiran-A"/>
      <sheetName val="Prgrk Doc Prod"/>
    </sheetNames>
    <sheetDataSet>
      <sheetData sheetId="0">
        <row r="16">
          <cell r="H16">
            <v>27930</v>
          </cell>
        </row>
      </sheetData>
      <sheetData sheetId="1">
        <row r="10">
          <cell r="D10">
            <v>42234</v>
          </cell>
        </row>
        <row r="11">
          <cell r="D11" t="str">
            <v>L0251140501152148</v>
          </cell>
        </row>
      </sheetData>
      <sheetData sheetId="2"/>
    </sheetDataSet>
  </externalBook>
</externalLink>
</file>

<file path=xl/externalLinks/externalLink268.xml><?xml version="1.0" encoding="utf-8"?>
<externalLink xmlns="http://schemas.openxmlformats.org/spreadsheetml/2006/main">
  <externalBook xmlns:r="http://schemas.openxmlformats.org/officeDocument/2006/relationships" r:id="rId1">
    <sheetNames>
      <sheetName val="SE-0077-AM"/>
      <sheetName val="Lampiran-A"/>
      <sheetName val="Prgrk Doc Prod"/>
    </sheetNames>
    <sheetDataSet>
      <sheetData sheetId="0">
        <row r="16">
          <cell r="H16">
            <v>13764</v>
          </cell>
        </row>
      </sheetData>
      <sheetData sheetId="1">
        <row r="10">
          <cell r="D10">
            <v>42234</v>
          </cell>
        </row>
        <row r="11">
          <cell r="D11" t="str">
            <v>L0251140501152149</v>
          </cell>
        </row>
      </sheetData>
      <sheetData sheetId="2"/>
    </sheetDataSet>
  </externalBook>
</externalLink>
</file>

<file path=xl/externalLinks/externalLink269.xml><?xml version="1.0" encoding="utf-8"?>
<externalLink xmlns="http://schemas.openxmlformats.org/spreadsheetml/2006/main">
  <externalBook xmlns:r="http://schemas.openxmlformats.org/officeDocument/2006/relationships" r:id="rId1">
    <sheetNames>
      <sheetName val="SE-0078-TRU"/>
      <sheetName val="Lampiran-A"/>
      <sheetName val="Prgrk Doc Prod"/>
    </sheetNames>
    <sheetDataSet>
      <sheetData sheetId="0">
        <row r="21">
          <cell r="H21">
            <v>4995</v>
          </cell>
        </row>
      </sheetData>
      <sheetData sheetId="1">
        <row r="10">
          <cell r="D10">
            <v>42234</v>
          </cell>
        </row>
        <row r="11">
          <cell r="D11" t="str">
            <v>L0251140501152155</v>
          </cell>
        </row>
      </sheetData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BA-0024-DIM"/>
      <sheetName val="Lampiran-A"/>
      <sheetName val="Prgrk Doc Prod"/>
    </sheetNames>
    <sheetDataSet>
      <sheetData sheetId="0">
        <row r="17">
          <cell r="H17">
            <v>2520</v>
          </cell>
        </row>
      </sheetData>
      <sheetData sheetId="1">
        <row r="10">
          <cell r="D10">
            <v>42200</v>
          </cell>
        </row>
        <row r="11">
          <cell r="D11" t="str">
            <v>L0251140501151921</v>
          </cell>
        </row>
      </sheetData>
      <sheetData sheetId="2"/>
    </sheetDataSet>
  </externalBook>
</externalLink>
</file>

<file path=xl/externalLinks/externalLink270.xml><?xml version="1.0" encoding="utf-8"?>
<externalLink xmlns="http://schemas.openxmlformats.org/spreadsheetml/2006/main">
  <externalBook xmlns:r="http://schemas.openxmlformats.org/officeDocument/2006/relationships" r:id="rId1">
    <sheetNames>
      <sheetName val="SE-0079-TRU"/>
      <sheetName val="Lampiran-A"/>
      <sheetName val="Prgrk Doc Prod"/>
    </sheetNames>
    <sheetDataSet>
      <sheetData sheetId="0">
        <row r="17">
          <cell r="H17">
            <v>6750</v>
          </cell>
        </row>
      </sheetData>
      <sheetData sheetId="1">
        <row r="10">
          <cell r="D10">
            <v>42234</v>
          </cell>
        </row>
        <row r="11">
          <cell r="D11" t="str">
            <v>L0251140501152161</v>
          </cell>
        </row>
      </sheetData>
      <sheetData sheetId="2"/>
    </sheetDataSet>
  </externalBook>
</externalLink>
</file>

<file path=xl/externalLinks/externalLink271.xml><?xml version="1.0" encoding="utf-8"?>
<externalLink xmlns="http://schemas.openxmlformats.org/spreadsheetml/2006/main">
  <externalBook xmlns:r="http://schemas.openxmlformats.org/officeDocument/2006/relationships" r:id="rId1">
    <sheetNames>
      <sheetName val="SE-0080-TRU"/>
      <sheetName val="Lampiran-A"/>
      <sheetName val="Prgrk Doc Prod"/>
    </sheetNames>
    <sheetDataSet>
      <sheetData sheetId="0">
        <row r="16">
          <cell r="H16">
            <v>4900</v>
          </cell>
        </row>
      </sheetData>
      <sheetData sheetId="1">
        <row r="10">
          <cell r="D10">
            <v>42234</v>
          </cell>
        </row>
        <row r="11">
          <cell r="D11" t="str">
            <v>L0251140501152160</v>
          </cell>
        </row>
      </sheetData>
      <sheetData sheetId="2"/>
    </sheetDataSet>
  </externalBook>
</externalLink>
</file>

<file path=xl/externalLinks/externalLink272.xml><?xml version="1.0" encoding="utf-8"?>
<externalLink xmlns="http://schemas.openxmlformats.org/spreadsheetml/2006/main">
  <externalBook xmlns:r="http://schemas.openxmlformats.org/officeDocument/2006/relationships" r:id="rId1">
    <sheetNames>
      <sheetName val="SE-0081-FA"/>
      <sheetName val="Lampiran-A"/>
      <sheetName val="Prgrk Doc Prod"/>
    </sheetNames>
    <sheetDataSet>
      <sheetData sheetId="0">
        <row r="16">
          <cell r="H16">
            <v>16250</v>
          </cell>
        </row>
      </sheetData>
      <sheetData sheetId="1">
        <row r="10">
          <cell r="D10">
            <v>42234</v>
          </cell>
        </row>
        <row r="11">
          <cell r="D11" t="str">
            <v>L0251140501152157</v>
          </cell>
        </row>
      </sheetData>
      <sheetData sheetId="2"/>
    </sheetDataSet>
  </externalBook>
</externalLink>
</file>

<file path=xl/externalLinks/externalLink273.xml><?xml version="1.0" encoding="utf-8"?>
<externalLink xmlns="http://schemas.openxmlformats.org/spreadsheetml/2006/main">
  <externalBook xmlns:r="http://schemas.openxmlformats.org/officeDocument/2006/relationships" r:id="rId1">
    <sheetNames>
      <sheetName val="SE-0082-DIM"/>
      <sheetName val="Lampiran-A"/>
      <sheetName val="Prgrk Doc Prod"/>
    </sheetNames>
    <sheetDataSet>
      <sheetData sheetId="0">
        <row r="16">
          <cell r="H16">
            <v>420</v>
          </cell>
        </row>
      </sheetData>
      <sheetData sheetId="1">
        <row r="10">
          <cell r="D10">
            <v>42256</v>
          </cell>
        </row>
        <row r="11">
          <cell r="D11" t="str">
            <v>L0251140501152377</v>
          </cell>
        </row>
      </sheetData>
      <sheetData sheetId="2"/>
    </sheetDataSet>
  </externalBook>
</externalLink>
</file>

<file path=xl/externalLinks/externalLink274.xml><?xml version="1.0" encoding="utf-8"?>
<externalLink xmlns="http://schemas.openxmlformats.org/spreadsheetml/2006/main">
  <externalBook xmlns:r="http://schemas.openxmlformats.org/officeDocument/2006/relationships" r:id="rId1">
    <sheetNames>
      <sheetName val="SE-0083-RA"/>
      <sheetName val="Lampiran-A"/>
      <sheetName val="Prgrk Doc Prod"/>
    </sheetNames>
    <sheetDataSet>
      <sheetData sheetId="0">
        <row r="18">
          <cell r="H18">
            <v>1430</v>
          </cell>
        </row>
      </sheetData>
      <sheetData sheetId="1">
        <row r="10">
          <cell r="D10">
            <v>42285</v>
          </cell>
        </row>
        <row r="11">
          <cell r="D11" t="str">
            <v>L0251140501152672</v>
          </cell>
        </row>
      </sheetData>
      <sheetData sheetId="2"/>
    </sheetDataSet>
  </externalBook>
</externalLink>
</file>

<file path=xl/externalLinks/externalLink275.xml><?xml version="1.0" encoding="utf-8"?>
<externalLink xmlns="http://schemas.openxmlformats.org/spreadsheetml/2006/main">
  <externalBook xmlns:r="http://schemas.openxmlformats.org/officeDocument/2006/relationships" r:id="rId1">
    <sheetNames>
      <sheetName val="SE-0084-FA"/>
      <sheetName val="Lampiran-A"/>
      <sheetName val="Prgrk Doc Prod"/>
    </sheetNames>
    <sheetDataSet>
      <sheetData sheetId="0">
        <row r="16">
          <cell r="H16">
            <v>17500</v>
          </cell>
        </row>
      </sheetData>
      <sheetData sheetId="1">
        <row r="10">
          <cell r="D10">
            <v>42286</v>
          </cell>
        </row>
        <row r="11">
          <cell r="D11" t="str">
            <v>L0251140501152681</v>
          </cell>
        </row>
      </sheetData>
      <sheetData sheetId="2"/>
    </sheetDataSet>
  </externalBook>
</externalLink>
</file>

<file path=xl/externalLinks/externalLink276.xml><?xml version="1.0" encoding="utf-8"?>
<externalLink xmlns="http://schemas.openxmlformats.org/spreadsheetml/2006/main">
  <externalBook xmlns:r="http://schemas.openxmlformats.org/officeDocument/2006/relationships" r:id="rId1">
    <sheetNames>
      <sheetName val="SE-0085-FA"/>
      <sheetName val="Lampiran-A"/>
      <sheetName val="Prgrk Doc Prod"/>
    </sheetNames>
    <sheetDataSet>
      <sheetData sheetId="0">
        <row r="16">
          <cell r="H16">
            <v>1380</v>
          </cell>
        </row>
      </sheetData>
      <sheetData sheetId="1">
        <row r="10">
          <cell r="D10">
            <v>42286</v>
          </cell>
        </row>
        <row r="11">
          <cell r="D11" t="str">
            <v>L0251140501152680</v>
          </cell>
        </row>
      </sheetData>
      <sheetData sheetId="2"/>
    </sheetDataSet>
  </externalBook>
</externalLink>
</file>

<file path=xl/externalLinks/externalLink277.xml><?xml version="1.0" encoding="utf-8"?>
<externalLink xmlns="http://schemas.openxmlformats.org/spreadsheetml/2006/main">
  <externalBook xmlns:r="http://schemas.openxmlformats.org/officeDocument/2006/relationships" r:id="rId1">
    <sheetNames>
      <sheetName val="SE-0086-FA"/>
      <sheetName val="Lampiran-A"/>
      <sheetName val="Prgrk Doc Prod"/>
    </sheetNames>
    <sheetDataSet>
      <sheetData sheetId="0">
        <row r="16">
          <cell r="H16">
            <v>2200</v>
          </cell>
        </row>
      </sheetData>
      <sheetData sheetId="1">
        <row r="10">
          <cell r="D10">
            <v>42286</v>
          </cell>
        </row>
        <row r="11">
          <cell r="D11" t="str">
            <v>L0251140501152682</v>
          </cell>
        </row>
      </sheetData>
      <sheetData sheetId="2"/>
    </sheetDataSet>
  </externalBook>
</externalLink>
</file>

<file path=xl/externalLinks/externalLink278.xml><?xml version="1.0" encoding="utf-8"?>
<externalLink xmlns="http://schemas.openxmlformats.org/spreadsheetml/2006/main">
  <externalBook xmlns:r="http://schemas.openxmlformats.org/officeDocument/2006/relationships" r:id="rId1">
    <sheetNames>
      <sheetName val="SE-0087-FA"/>
      <sheetName val="Lampiran-A"/>
      <sheetName val="Prgrk Doc Prod"/>
    </sheetNames>
    <sheetDataSet>
      <sheetData sheetId="0">
        <row r="16">
          <cell r="H16">
            <v>20540</v>
          </cell>
        </row>
      </sheetData>
      <sheetData sheetId="1">
        <row r="10">
          <cell r="D10">
            <v>42300</v>
          </cell>
        </row>
        <row r="11">
          <cell r="D11" t="str">
            <v>L0251140501153046</v>
          </cell>
        </row>
      </sheetData>
      <sheetData sheetId="2"/>
    </sheetDataSet>
  </externalBook>
</externalLink>
</file>

<file path=xl/externalLinks/externalLink279.xml><?xml version="1.0" encoding="utf-8"?>
<externalLink xmlns="http://schemas.openxmlformats.org/spreadsheetml/2006/main">
  <externalBook xmlns:r="http://schemas.openxmlformats.org/officeDocument/2006/relationships" r:id="rId1">
    <sheetNames>
      <sheetName val="SE-0088-RA"/>
      <sheetName val="Lampiran-A"/>
      <sheetName val="Prgrk Doc Prod"/>
    </sheetNames>
    <sheetDataSet>
      <sheetData sheetId="0">
        <row r="17">
          <cell r="H17">
            <v>3681</v>
          </cell>
        </row>
      </sheetData>
      <sheetData sheetId="1">
        <row r="10">
          <cell r="D10">
            <v>42286</v>
          </cell>
        </row>
        <row r="11">
          <cell r="D11" t="str">
            <v>L0251140501152686</v>
          </cell>
        </row>
      </sheetData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BA-0025-TRU"/>
      <sheetName val="Lampiran-A"/>
      <sheetName val="Prgrk Doc Prod"/>
    </sheetNames>
    <sheetDataSet>
      <sheetData sheetId="0">
        <row r="21">
          <cell r="H21">
            <v>1540</v>
          </cell>
        </row>
      </sheetData>
      <sheetData sheetId="1">
        <row r="10">
          <cell r="D10">
            <v>42228</v>
          </cell>
        </row>
        <row r="11">
          <cell r="D11" t="str">
            <v>L0251140501152094</v>
          </cell>
        </row>
      </sheetData>
      <sheetData sheetId="2"/>
    </sheetDataSet>
  </externalBook>
</externalLink>
</file>

<file path=xl/externalLinks/externalLink280.xml><?xml version="1.0" encoding="utf-8"?>
<externalLink xmlns="http://schemas.openxmlformats.org/spreadsheetml/2006/main">
  <externalBook xmlns:r="http://schemas.openxmlformats.org/officeDocument/2006/relationships" r:id="rId1">
    <sheetNames>
      <sheetName val="SE-0089-RA"/>
      <sheetName val="Lampiran-A"/>
      <sheetName val="Prgrk Doc Prod"/>
    </sheetNames>
    <sheetDataSet>
      <sheetData sheetId="0">
        <row r="17">
          <cell r="H17">
            <v>3681</v>
          </cell>
        </row>
      </sheetData>
      <sheetData sheetId="1">
        <row r="10">
          <cell r="D10">
            <v>42286</v>
          </cell>
        </row>
        <row r="11">
          <cell r="D11" t="str">
            <v>L0251140501152685</v>
          </cell>
        </row>
      </sheetData>
      <sheetData sheetId="2"/>
    </sheetDataSet>
  </externalBook>
</externalLink>
</file>

<file path=xl/externalLinks/externalLink281.xml><?xml version="1.0" encoding="utf-8"?>
<externalLink xmlns="http://schemas.openxmlformats.org/spreadsheetml/2006/main">
  <externalBook xmlns:r="http://schemas.openxmlformats.org/officeDocument/2006/relationships" r:id="rId1">
    <sheetNames>
      <sheetName val="SE-0090-TRU"/>
      <sheetName val="Lampiran-A"/>
      <sheetName val="Prgrk Doc Prod"/>
    </sheetNames>
    <sheetDataSet>
      <sheetData sheetId="0">
        <row r="17">
          <cell r="H17">
            <v>5400</v>
          </cell>
        </row>
      </sheetData>
      <sheetData sheetId="1">
        <row r="10">
          <cell r="D10">
            <v>42285</v>
          </cell>
        </row>
        <row r="11">
          <cell r="D11" t="str">
            <v>L0251140501152676</v>
          </cell>
        </row>
      </sheetData>
      <sheetData sheetId="2"/>
    </sheetDataSet>
  </externalBook>
</externalLink>
</file>

<file path=xl/externalLinks/externalLink282.xml><?xml version="1.0" encoding="utf-8"?>
<externalLink xmlns="http://schemas.openxmlformats.org/spreadsheetml/2006/main">
  <externalBook xmlns:r="http://schemas.openxmlformats.org/officeDocument/2006/relationships" r:id="rId1">
    <sheetNames>
      <sheetName val="SE-0091-TRU"/>
      <sheetName val="Lampiran-A"/>
      <sheetName val="Prgrk Doc Prod"/>
    </sheetNames>
    <sheetDataSet>
      <sheetData sheetId="0">
        <row r="16">
          <cell r="H16">
            <v>3500</v>
          </cell>
        </row>
      </sheetData>
      <sheetData sheetId="1">
        <row r="10">
          <cell r="D10">
            <v>42285</v>
          </cell>
        </row>
        <row r="11">
          <cell r="D11" t="str">
            <v>L0251140501152675</v>
          </cell>
        </row>
      </sheetData>
      <sheetData sheetId="2"/>
    </sheetDataSet>
  </externalBook>
</externalLink>
</file>

<file path=xl/externalLinks/externalLink283.xml><?xml version="1.0" encoding="utf-8"?>
<externalLink xmlns="http://schemas.openxmlformats.org/spreadsheetml/2006/main">
  <externalBook xmlns:r="http://schemas.openxmlformats.org/officeDocument/2006/relationships" r:id="rId1">
    <sheetNames>
      <sheetName val="SE-0092-DIM"/>
      <sheetName val="Lampiran-A"/>
      <sheetName val="Prgrk Doc Prod"/>
    </sheetNames>
    <sheetDataSet>
      <sheetData sheetId="0">
        <row r="16">
          <cell r="H16">
            <v>6240</v>
          </cell>
        </row>
      </sheetData>
      <sheetData sheetId="1">
        <row r="10">
          <cell r="D10">
            <v>42285</v>
          </cell>
        </row>
        <row r="11">
          <cell r="D11" t="str">
            <v>L0251140501152677</v>
          </cell>
        </row>
      </sheetData>
      <sheetData sheetId="2"/>
    </sheetDataSet>
  </externalBook>
</externalLink>
</file>

<file path=xl/externalLinks/externalLink284.xml><?xml version="1.0" encoding="utf-8"?>
<externalLink xmlns="http://schemas.openxmlformats.org/spreadsheetml/2006/main">
  <externalBook xmlns:r="http://schemas.openxmlformats.org/officeDocument/2006/relationships" r:id="rId1">
    <sheetNames>
      <sheetName val="SE-0093-V5"/>
      <sheetName val="Lampiran-A"/>
      <sheetName val="Prgrk Doc Prod"/>
    </sheetNames>
    <sheetDataSet>
      <sheetData sheetId="0">
        <row r="16">
          <cell r="H16">
            <v>227</v>
          </cell>
        </row>
      </sheetData>
      <sheetData sheetId="1">
        <row r="10">
          <cell r="D10">
            <v>42286</v>
          </cell>
        </row>
        <row r="11">
          <cell r="D11" t="str">
            <v>L0251140501152689</v>
          </cell>
        </row>
      </sheetData>
      <sheetData sheetId="2"/>
    </sheetDataSet>
  </externalBook>
</externalLink>
</file>

<file path=xl/externalLinks/externalLink285.xml><?xml version="1.0" encoding="utf-8"?>
<externalLink xmlns="http://schemas.openxmlformats.org/spreadsheetml/2006/main">
  <externalBook xmlns:r="http://schemas.openxmlformats.org/officeDocument/2006/relationships" r:id="rId1">
    <sheetNames>
      <sheetName val="SE-0094-DIM"/>
      <sheetName val="Lampiran-A"/>
      <sheetName val="Prgrk Doc Prod"/>
    </sheetNames>
    <sheetDataSet>
      <sheetData sheetId="0">
        <row r="16">
          <cell r="H16">
            <v>1160</v>
          </cell>
        </row>
      </sheetData>
      <sheetData sheetId="1">
        <row r="10">
          <cell r="D10">
            <v>42285</v>
          </cell>
        </row>
        <row r="11">
          <cell r="D11" t="str">
            <v>L0251140501152678</v>
          </cell>
        </row>
      </sheetData>
      <sheetData sheetId="2"/>
    </sheetDataSet>
  </externalBook>
</externalLink>
</file>

<file path=xl/externalLinks/externalLink286.xml><?xml version="1.0" encoding="utf-8"?>
<externalLink xmlns="http://schemas.openxmlformats.org/spreadsheetml/2006/main">
  <externalBook xmlns:r="http://schemas.openxmlformats.org/officeDocument/2006/relationships" r:id="rId1">
    <sheetNames>
      <sheetName val="SE-0095-DIM"/>
      <sheetName val="Lampiran-A"/>
      <sheetName val="Prgrk Doc Prod"/>
    </sheetNames>
    <sheetDataSet>
      <sheetData sheetId="0">
        <row r="16">
          <cell r="H16">
            <v>2880</v>
          </cell>
        </row>
      </sheetData>
      <sheetData sheetId="1">
        <row r="10">
          <cell r="D10">
            <v>42285</v>
          </cell>
        </row>
        <row r="11">
          <cell r="D11" t="str">
            <v>L0251140501152679</v>
          </cell>
        </row>
      </sheetData>
      <sheetData sheetId="2"/>
    </sheetDataSet>
  </externalBook>
</externalLink>
</file>

<file path=xl/externalLinks/externalLink287.xml><?xml version="1.0" encoding="utf-8"?>
<externalLink xmlns="http://schemas.openxmlformats.org/spreadsheetml/2006/main">
  <externalBook xmlns:r="http://schemas.openxmlformats.org/officeDocument/2006/relationships" r:id="rId1">
    <sheetNames>
      <sheetName val="SE-0096-TRU"/>
      <sheetName val="Lampiran-A"/>
      <sheetName val="Prgrk Doc Prod"/>
    </sheetNames>
    <sheetDataSet>
      <sheetData sheetId="0">
        <row r="16">
          <cell r="H16">
            <v>9800</v>
          </cell>
        </row>
      </sheetData>
      <sheetData sheetId="1">
        <row r="10">
          <cell r="D10">
            <v>42286</v>
          </cell>
        </row>
        <row r="11">
          <cell r="D11" t="str">
            <v>L0251140501152693</v>
          </cell>
        </row>
      </sheetData>
      <sheetData sheetId="2"/>
    </sheetDataSet>
  </externalBook>
</externalLink>
</file>

<file path=xl/externalLinks/externalLink288.xml><?xml version="1.0" encoding="utf-8"?>
<externalLink xmlns="http://schemas.openxmlformats.org/spreadsheetml/2006/main">
  <externalBook xmlns:r="http://schemas.openxmlformats.org/officeDocument/2006/relationships" r:id="rId1">
    <sheetNames>
      <sheetName val="SE-0097-TRU"/>
      <sheetName val="Lampiran-A"/>
      <sheetName val="Prgrk Doc Prod"/>
    </sheetNames>
    <sheetDataSet>
      <sheetData sheetId="0">
        <row r="19">
          <cell r="H19">
            <v>2855</v>
          </cell>
        </row>
      </sheetData>
      <sheetData sheetId="1">
        <row r="10">
          <cell r="D10">
            <v>42285</v>
          </cell>
        </row>
        <row r="11">
          <cell r="D11" t="str">
            <v>L0251140501152674</v>
          </cell>
        </row>
      </sheetData>
      <sheetData sheetId="2"/>
    </sheetDataSet>
  </externalBook>
</externalLink>
</file>

<file path=xl/externalLinks/externalLink289.xml><?xml version="1.0" encoding="utf-8"?>
<externalLink xmlns="http://schemas.openxmlformats.org/spreadsheetml/2006/main">
  <externalBook xmlns:r="http://schemas.openxmlformats.org/officeDocument/2006/relationships" r:id="rId1">
    <sheetNames>
      <sheetName val="SE-0098-AM"/>
      <sheetName val="Lampiran-A"/>
      <sheetName val="Prgrk Doc Prod"/>
    </sheetNames>
    <sheetDataSet>
      <sheetData sheetId="0">
        <row r="16">
          <cell r="H16">
            <v>16320</v>
          </cell>
        </row>
      </sheetData>
      <sheetData sheetId="1">
        <row r="10">
          <cell r="D10">
            <v>42285</v>
          </cell>
        </row>
        <row r="11">
          <cell r="D11" t="str">
            <v>L0251140501152667</v>
          </cell>
        </row>
      </sheetData>
      <sheetData sheetId="2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BA-0026-SUA"/>
      <sheetName val="Lampiran-A"/>
      <sheetName val="Prgrk Doc Prod"/>
    </sheetNames>
    <sheetDataSet>
      <sheetData sheetId="0">
        <row r="17">
          <cell r="H17">
            <v>975</v>
          </cell>
        </row>
      </sheetData>
      <sheetData sheetId="1">
        <row r="10">
          <cell r="D10">
            <v>42229</v>
          </cell>
        </row>
        <row r="11">
          <cell r="D11" t="str">
            <v>L0251140501152127</v>
          </cell>
        </row>
      </sheetData>
      <sheetData sheetId="2"/>
    </sheetDataSet>
  </externalBook>
</externalLink>
</file>

<file path=xl/externalLinks/externalLink290.xml><?xml version="1.0" encoding="utf-8"?>
<externalLink xmlns="http://schemas.openxmlformats.org/spreadsheetml/2006/main">
  <externalBook xmlns:r="http://schemas.openxmlformats.org/officeDocument/2006/relationships" r:id="rId1">
    <sheetNames>
      <sheetName val="SE-0099-RA"/>
      <sheetName val="Lampiran-A"/>
      <sheetName val="Prgrk Doc Prod"/>
    </sheetNames>
    <sheetDataSet>
      <sheetData sheetId="0">
        <row r="21">
          <cell r="H21">
            <v>13570</v>
          </cell>
        </row>
      </sheetData>
      <sheetData sheetId="1">
        <row r="10">
          <cell r="D10">
            <v>42300</v>
          </cell>
        </row>
        <row r="11">
          <cell r="D11" t="str">
            <v>L0251140501153059</v>
          </cell>
        </row>
      </sheetData>
      <sheetData sheetId="2"/>
    </sheetDataSet>
  </externalBook>
</externalLink>
</file>

<file path=xl/externalLinks/externalLink291.xml><?xml version="1.0" encoding="utf-8"?>
<externalLink xmlns="http://schemas.openxmlformats.org/spreadsheetml/2006/main">
  <externalBook xmlns:r="http://schemas.openxmlformats.org/officeDocument/2006/relationships" r:id="rId1">
    <sheetNames>
      <sheetName val="SE-0100-RA"/>
      <sheetName val="Lampiran-A"/>
      <sheetName val="Prgrk Doc Prod"/>
    </sheetNames>
    <sheetDataSet>
      <sheetData sheetId="0">
        <row r="24">
          <cell r="H24">
            <v>12465</v>
          </cell>
        </row>
      </sheetData>
      <sheetData sheetId="1">
        <row r="10">
          <cell r="D10">
            <v>42286</v>
          </cell>
        </row>
        <row r="11">
          <cell r="D11" t="str">
            <v>L0251140501152684</v>
          </cell>
        </row>
      </sheetData>
      <sheetData sheetId="2"/>
    </sheetDataSet>
  </externalBook>
</externalLink>
</file>

<file path=xl/externalLinks/externalLink292.xml><?xml version="1.0" encoding="utf-8"?>
<externalLink xmlns="http://schemas.openxmlformats.org/spreadsheetml/2006/main">
  <externalBook xmlns:r="http://schemas.openxmlformats.org/officeDocument/2006/relationships" r:id="rId1">
    <sheetNames>
      <sheetName val="TML-0503a-LAZ"/>
      <sheetName val="Lampiran-A"/>
      <sheetName val="Prgrk Doc Prod"/>
    </sheetNames>
    <sheetDataSet>
      <sheetData sheetId="0">
        <row r="16">
          <cell r="H16">
            <v>8553.6</v>
          </cell>
        </row>
      </sheetData>
      <sheetData sheetId="1">
        <row r="10">
          <cell r="D10">
            <v>42131</v>
          </cell>
        </row>
        <row r="11">
          <cell r="D11" t="str">
            <v>L0251140501151408</v>
          </cell>
        </row>
      </sheetData>
      <sheetData sheetId="2"/>
    </sheetDataSet>
  </externalBook>
</externalLink>
</file>

<file path=xl/externalLinks/externalLink293.xml><?xml version="1.0" encoding="utf-8"?>
<externalLink xmlns="http://schemas.openxmlformats.org/spreadsheetml/2006/main">
  <externalBook xmlns:r="http://schemas.openxmlformats.org/officeDocument/2006/relationships" r:id="rId1">
    <sheetNames>
      <sheetName val="TML-0503b-LAZ"/>
      <sheetName val="Lampiran-A"/>
      <sheetName val="Prgrk Doc Prod"/>
    </sheetNames>
    <sheetDataSet>
      <sheetData sheetId="0">
        <row r="16">
          <cell r="H16">
            <v>7603.2</v>
          </cell>
        </row>
      </sheetData>
      <sheetData sheetId="1">
        <row r="10">
          <cell r="D10">
            <v>42131</v>
          </cell>
        </row>
        <row r="11">
          <cell r="D11" t="str">
            <v>L0251140501151409</v>
          </cell>
        </row>
      </sheetData>
      <sheetData sheetId="2"/>
    </sheetDataSet>
  </externalBook>
</externalLink>
</file>

<file path=xl/externalLinks/externalLink294.xml><?xml version="1.0" encoding="utf-8"?>
<externalLink xmlns="http://schemas.openxmlformats.org/spreadsheetml/2006/main">
  <externalBook xmlns:r="http://schemas.openxmlformats.org/officeDocument/2006/relationships" r:id="rId1">
    <sheetNames>
      <sheetName val="TML-0503-LAZ"/>
      <sheetName val="Lampiran-A"/>
      <sheetName val="Prgrk Doc Prod"/>
    </sheetNames>
    <sheetDataSet>
      <sheetData sheetId="0">
        <row r="16">
          <cell r="H16">
            <v>16608</v>
          </cell>
        </row>
      </sheetData>
      <sheetData sheetId="1">
        <row r="10">
          <cell r="D10">
            <v>42131</v>
          </cell>
        </row>
        <row r="11">
          <cell r="D11" t="str">
            <v>L0251140501151410</v>
          </cell>
        </row>
      </sheetData>
      <sheetData sheetId="2"/>
    </sheetDataSet>
  </externalBook>
</externalLink>
</file>

<file path=xl/externalLinks/externalLink295.xml><?xml version="1.0" encoding="utf-8"?>
<externalLink xmlns="http://schemas.openxmlformats.org/spreadsheetml/2006/main">
  <externalBook xmlns:r="http://schemas.openxmlformats.org/officeDocument/2006/relationships" r:id="rId1">
    <sheetNames>
      <sheetName val="TML-0903-PH"/>
      <sheetName val="Lampiran-A"/>
      <sheetName val="Prgrk Doc Prod"/>
    </sheetNames>
    <sheetDataSet>
      <sheetData sheetId="0">
        <row r="17">
          <cell r="H17">
            <v>0</v>
          </cell>
        </row>
      </sheetData>
      <sheetData sheetId="1">
        <row r="10">
          <cell r="D10">
            <v>0</v>
          </cell>
        </row>
      </sheetData>
      <sheetData sheetId="2"/>
    </sheetDataSet>
  </externalBook>
</externalLink>
</file>

<file path=xl/externalLinks/externalLink296.xml><?xml version="1.0" encoding="utf-8"?>
<externalLink xmlns="http://schemas.openxmlformats.org/spreadsheetml/2006/main">
  <externalBook xmlns:r="http://schemas.openxmlformats.org/officeDocument/2006/relationships" r:id="rId1">
    <sheetNames>
      <sheetName val="TML-0904-DIM"/>
      <sheetName val="Lampiran-A"/>
      <sheetName val="Prgrk Doc Prod"/>
    </sheetNames>
    <sheetDataSet>
      <sheetData sheetId="0">
        <row r="16">
          <cell r="H16">
            <v>680</v>
          </cell>
        </row>
      </sheetData>
      <sheetData sheetId="1">
        <row r="10">
          <cell r="D10">
            <v>42261</v>
          </cell>
        </row>
        <row r="11">
          <cell r="D11" t="str">
            <v>L0251140501152431</v>
          </cell>
        </row>
      </sheetData>
      <sheetData sheetId="2"/>
    </sheetDataSet>
  </externalBook>
</externalLink>
</file>

<file path=xl/externalLinks/externalLink297.xml><?xml version="1.0" encoding="utf-8"?>
<externalLink xmlns="http://schemas.openxmlformats.org/spreadsheetml/2006/main">
  <externalBook xmlns:r="http://schemas.openxmlformats.org/officeDocument/2006/relationships" r:id="rId1">
    <sheetNames>
      <sheetName val="TML-0905-DIM"/>
      <sheetName val="Lampiran-A"/>
      <sheetName val="Prgrk Doc Prod"/>
    </sheetNames>
    <sheetDataSet>
      <sheetData sheetId="0">
        <row r="16">
          <cell r="H16">
            <v>2300</v>
          </cell>
        </row>
      </sheetData>
      <sheetData sheetId="1">
        <row r="10">
          <cell r="D10">
            <v>42261</v>
          </cell>
        </row>
        <row r="11">
          <cell r="D11" t="str">
            <v>L0251140501152430</v>
          </cell>
        </row>
      </sheetData>
      <sheetData sheetId="2"/>
    </sheetDataSet>
  </externalBook>
</externalLink>
</file>

<file path=xl/externalLinks/externalLink298.xml><?xml version="1.0" encoding="utf-8"?>
<externalLink xmlns="http://schemas.openxmlformats.org/spreadsheetml/2006/main">
  <externalBook xmlns:r="http://schemas.openxmlformats.org/officeDocument/2006/relationships" r:id="rId1">
    <sheetNames>
      <sheetName val="KL-0020-ZEP"/>
      <sheetName val="Lampiran-A"/>
      <sheetName val="Prgrk Doc Prod"/>
    </sheetNames>
    <sheetDataSet>
      <sheetData sheetId="0">
        <row r="16">
          <cell r="H16">
            <v>3100</v>
          </cell>
        </row>
      </sheetData>
      <sheetData sheetId="1">
        <row r="10">
          <cell r="D10">
            <v>0</v>
          </cell>
        </row>
      </sheetData>
      <sheetData sheetId="2"/>
    </sheetDataSet>
  </externalBook>
</externalLink>
</file>

<file path=xl/externalLinks/externalLink299.xml><?xml version="1.0" encoding="utf-8"?>
<externalLink xmlns="http://schemas.openxmlformats.org/spreadsheetml/2006/main">
  <externalBook xmlns:r="http://schemas.openxmlformats.org/officeDocument/2006/relationships" r:id="rId1">
    <sheetNames>
      <sheetName val="KL-0020a-ZEP"/>
      <sheetName val="Lampiran-A"/>
      <sheetName val="Prgrk Doc Prod"/>
    </sheetNames>
    <sheetDataSet>
      <sheetData sheetId="0"/>
      <sheetData sheetId="1">
        <row r="10">
          <cell r="D10">
            <v>42297</v>
          </cell>
        </row>
        <row r="11">
          <cell r="D11" t="str">
            <v>L0251140501152962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BA-0001c-TRU"/>
      <sheetName val="Lampiran-A"/>
      <sheetName val="Prgrk Doc Prod"/>
    </sheetNames>
    <sheetDataSet>
      <sheetData sheetId="0">
        <row r="31">
          <cell r="H31">
            <v>3080</v>
          </cell>
        </row>
      </sheetData>
      <sheetData sheetId="1">
        <row r="10">
          <cell r="D10">
            <v>42076</v>
          </cell>
        </row>
        <row r="11">
          <cell r="D11" t="str">
            <v>L0251140501150836</v>
          </cell>
        </row>
      </sheetData>
      <sheetData sheetId="2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BA-0027-SUA"/>
      <sheetName val="Lampiran-A"/>
      <sheetName val="Prgrk Doc Prod"/>
    </sheetNames>
    <sheetDataSet>
      <sheetData sheetId="0">
        <row r="17">
          <cell r="H17">
            <v>925</v>
          </cell>
        </row>
      </sheetData>
      <sheetData sheetId="1">
        <row r="10">
          <cell r="D10">
            <v>42228</v>
          </cell>
        </row>
        <row r="11">
          <cell r="D11" t="str">
            <v>L0251140501152089</v>
          </cell>
        </row>
      </sheetData>
      <sheetData sheetId="2"/>
    </sheetDataSet>
  </externalBook>
</externalLink>
</file>

<file path=xl/externalLinks/externalLink300.xml><?xml version="1.0" encoding="utf-8"?>
<externalLink xmlns="http://schemas.openxmlformats.org/spreadsheetml/2006/main">
  <externalBook xmlns:r="http://schemas.openxmlformats.org/officeDocument/2006/relationships" r:id="rId1">
    <sheetNames>
      <sheetName val="KL-0021-RA"/>
      <sheetName val="Lampiran-A"/>
      <sheetName val="Prgrk Doc Prod"/>
    </sheetNames>
    <sheetDataSet>
      <sheetData sheetId="0">
        <row r="16">
          <cell r="H16">
            <v>1750</v>
          </cell>
        </row>
      </sheetData>
      <sheetData sheetId="1">
        <row r="10">
          <cell r="D10">
            <v>0</v>
          </cell>
        </row>
      </sheetData>
      <sheetData sheetId="2"/>
    </sheetDataSet>
  </externalBook>
</externalLink>
</file>

<file path=xl/externalLinks/externalLink301.xml><?xml version="1.0" encoding="utf-8"?>
<externalLink xmlns="http://schemas.openxmlformats.org/spreadsheetml/2006/main">
  <externalBook xmlns:r="http://schemas.openxmlformats.org/officeDocument/2006/relationships" r:id="rId1">
    <sheetNames>
      <sheetName val="KL-0021b-RA"/>
      <sheetName val="Lampiran-A"/>
      <sheetName val="Prgrk Doc Prod"/>
    </sheetNames>
    <sheetDataSet>
      <sheetData sheetId="0"/>
      <sheetData sheetId="1">
        <row r="10">
          <cell r="D10">
            <v>42297</v>
          </cell>
        </row>
        <row r="11">
          <cell r="D11" t="str">
            <v>L0251140501152967</v>
          </cell>
        </row>
      </sheetData>
      <sheetData sheetId="2"/>
    </sheetDataSet>
  </externalBook>
</externalLink>
</file>

<file path=xl/externalLinks/externalLink302.xml><?xml version="1.0" encoding="utf-8"?>
<externalLink xmlns="http://schemas.openxmlformats.org/spreadsheetml/2006/main">
  <externalBook xmlns:r="http://schemas.openxmlformats.org/officeDocument/2006/relationships" r:id="rId1">
    <sheetNames>
      <sheetName val="KL-0022-ZEP"/>
      <sheetName val="Lampiran-A"/>
      <sheetName val="Prgrk Doc Prod"/>
    </sheetNames>
    <sheetDataSet>
      <sheetData sheetId="0">
        <row r="16">
          <cell r="H16">
            <v>110</v>
          </cell>
        </row>
      </sheetData>
      <sheetData sheetId="1">
        <row r="10">
          <cell r="D10">
            <v>42297</v>
          </cell>
        </row>
        <row r="11">
          <cell r="D11" t="str">
            <v>L0251140501152968</v>
          </cell>
        </row>
      </sheetData>
      <sheetData sheetId="2"/>
    </sheetDataSet>
  </externalBook>
</externalLink>
</file>

<file path=xl/externalLinks/externalLink303.xml><?xml version="1.0" encoding="utf-8"?>
<externalLink xmlns="http://schemas.openxmlformats.org/spreadsheetml/2006/main">
  <externalBook xmlns:r="http://schemas.openxmlformats.org/officeDocument/2006/relationships" r:id="rId1">
    <sheetNames>
      <sheetName val="KL-0023-RA"/>
      <sheetName val="Lampiran-A"/>
      <sheetName val="Prgrk Doc Prod"/>
    </sheetNames>
    <sheetDataSet>
      <sheetData sheetId="0">
        <row r="16">
          <cell r="H16">
            <v>200</v>
          </cell>
        </row>
      </sheetData>
      <sheetData sheetId="1">
        <row r="10">
          <cell r="D10">
            <v>42297</v>
          </cell>
        </row>
        <row r="11">
          <cell r="D11" t="str">
            <v>L0251140501152969</v>
          </cell>
        </row>
      </sheetData>
      <sheetData sheetId="2"/>
    </sheetDataSet>
  </externalBook>
</externalLink>
</file>

<file path=xl/externalLinks/externalLink304.xml><?xml version="1.0" encoding="utf-8"?>
<externalLink xmlns="http://schemas.openxmlformats.org/spreadsheetml/2006/main">
  <externalBook xmlns:r="http://schemas.openxmlformats.org/officeDocument/2006/relationships" r:id="rId1">
    <sheetNames>
      <sheetName val="KL-0024-RA"/>
      <sheetName val="Lampiran-A"/>
      <sheetName val="Prgrk Doc Prod"/>
    </sheetNames>
    <sheetDataSet>
      <sheetData sheetId="0">
        <row r="16">
          <cell r="H16">
            <v>0</v>
          </cell>
        </row>
      </sheetData>
      <sheetData sheetId="1">
        <row r="10">
          <cell r="D10">
            <v>42297</v>
          </cell>
        </row>
        <row r="11">
          <cell r="D11" t="str">
            <v>DIBATALKAN</v>
          </cell>
        </row>
      </sheetData>
      <sheetData sheetId="2"/>
    </sheetDataSet>
  </externalBook>
</externalLink>
</file>

<file path=xl/externalLinks/externalLink305.xml><?xml version="1.0" encoding="utf-8"?>
<externalLink xmlns="http://schemas.openxmlformats.org/spreadsheetml/2006/main">
  <externalBook xmlns:r="http://schemas.openxmlformats.org/officeDocument/2006/relationships" r:id="rId1">
    <sheetNames>
      <sheetName val="HM-0040-TRU"/>
      <sheetName val="Lampiran-A"/>
      <sheetName val="Prgrk Doc Prod"/>
      <sheetName val="Sheet2"/>
    </sheetNames>
    <sheetDataSet>
      <sheetData sheetId="0">
        <row r="16">
          <cell r="H16">
            <v>8400</v>
          </cell>
        </row>
      </sheetData>
      <sheetData sheetId="1">
        <row r="10">
          <cell r="D10">
            <v>42297</v>
          </cell>
        </row>
        <row r="11">
          <cell r="D11" t="str">
            <v>L0251140501152966</v>
          </cell>
        </row>
      </sheetData>
      <sheetData sheetId="2"/>
      <sheetData sheetId="3"/>
    </sheetDataSet>
  </externalBook>
</externalLink>
</file>

<file path=xl/externalLinks/externalLink306.xml><?xml version="1.0" encoding="utf-8"?>
<externalLink xmlns="http://schemas.openxmlformats.org/spreadsheetml/2006/main">
  <externalBook xmlns:r="http://schemas.openxmlformats.org/officeDocument/2006/relationships" r:id="rId1">
    <sheetNames>
      <sheetName val="HM-0041-DIM"/>
      <sheetName val="Lampiran-A"/>
      <sheetName val="Prgrk Doc Prod"/>
    </sheetNames>
    <sheetDataSet>
      <sheetData sheetId="0">
        <row r="19">
          <cell r="H19">
            <v>3429</v>
          </cell>
        </row>
      </sheetData>
      <sheetData sheetId="1">
        <row r="10">
          <cell r="D10">
            <v>42297</v>
          </cell>
        </row>
        <row r="11">
          <cell r="D11" t="str">
            <v>L0251140501152964</v>
          </cell>
        </row>
      </sheetData>
      <sheetData sheetId="2"/>
    </sheetDataSet>
  </externalBook>
</externalLink>
</file>

<file path=xl/externalLinks/externalLink307.xml><?xml version="1.0" encoding="utf-8"?>
<externalLink xmlns="http://schemas.openxmlformats.org/spreadsheetml/2006/main">
  <externalBook xmlns:r="http://schemas.openxmlformats.org/officeDocument/2006/relationships" r:id="rId1">
    <sheetNames>
      <sheetName val="HM-0042-AM"/>
      <sheetName val="Lampiran-A"/>
      <sheetName val="Prgrk Doc Prod"/>
    </sheetNames>
    <sheetDataSet>
      <sheetData sheetId="0">
        <row r="16">
          <cell r="H16">
            <v>1425</v>
          </cell>
        </row>
      </sheetData>
      <sheetData sheetId="1">
        <row r="10">
          <cell r="D10">
            <v>42297</v>
          </cell>
        </row>
        <row r="11">
          <cell r="D11" t="str">
            <v>L0251140501152963</v>
          </cell>
        </row>
      </sheetData>
      <sheetData sheetId="2"/>
    </sheetDataSet>
  </externalBook>
</externalLink>
</file>

<file path=xl/externalLinks/externalLink308.xml><?xml version="1.0" encoding="utf-8"?>
<externalLink xmlns="http://schemas.openxmlformats.org/spreadsheetml/2006/main">
  <externalBook xmlns:r="http://schemas.openxmlformats.org/officeDocument/2006/relationships" r:id="rId1">
    <sheetNames>
      <sheetName val="HM-0043-TRU"/>
      <sheetName val="Lampiran-A"/>
      <sheetName val="Prgrk Doc Prod"/>
      <sheetName val="Sheet2"/>
    </sheetNames>
    <sheetDataSet>
      <sheetData sheetId="0">
        <row r="22">
          <cell r="H22">
            <v>20020</v>
          </cell>
        </row>
      </sheetData>
      <sheetData sheetId="1"/>
      <sheetData sheetId="2"/>
      <sheetData sheetId="3"/>
    </sheetDataSet>
  </externalBook>
</externalLink>
</file>

<file path=xl/externalLinks/externalLink309.xml><?xml version="1.0" encoding="utf-8"?>
<externalLink xmlns="http://schemas.openxmlformats.org/spreadsheetml/2006/main">
  <externalBook xmlns:r="http://schemas.openxmlformats.org/officeDocument/2006/relationships" r:id="rId1">
    <sheetNames>
      <sheetName val="HM-0044-TRU"/>
      <sheetName val="Lampiran-A"/>
      <sheetName val="Prgrk Doc Prod"/>
      <sheetName val="Sheet2"/>
    </sheetNames>
    <sheetDataSet>
      <sheetData sheetId="0">
        <row r="20">
          <cell r="H20">
            <v>48265</v>
          </cell>
        </row>
      </sheetData>
      <sheetData sheetId="1">
        <row r="10">
          <cell r="D10">
            <v>42297</v>
          </cell>
        </row>
        <row r="11">
          <cell r="D11" t="str">
            <v>L0251140501152972</v>
          </cell>
        </row>
      </sheetData>
      <sheetData sheetId="2"/>
      <sheetData sheetId="3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BA-0028-AM"/>
      <sheetName val="Lampiran-A"/>
      <sheetName val="Prgrk Doc Prod"/>
    </sheetNames>
    <sheetDataSet>
      <sheetData sheetId="0">
        <row r="16">
          <cell r="H16">
            <v>600</v>
          </cell>
        </row>
      </sheetData>
      <sheetData sheetId="1">
        <row r="10">
          <cell r="D10">
            <v>42228</v>
          </cell>
        </row>
        <row r="11">
          <cell r="D11" t="str">
            <v>L0251140501152090</v>
          </cell>
        </row>
      </sheetData>
      <sheetData sheetId="2"/>
    </sheetDataSet>
  </externalBook>
</externalLink>
</file>

<file path=xl/externalLinks/externalLink310.xml><?xml version="1.0" encoding="utf-8"?>
<externalLink xmlns="http://schemas.openxmlformats.org/spreadsheetml/2006/main">
  <externalBook xmlns:r="http://schemas.openxmlformats.org/officeDocument/2006/relationships" r:id="rId1">
    <sheetNames>
      <sheetName val="HM-0045-DIM"/>
      <sheetName val="Lampiran-A"/>
      <sheetName val="Prgrk Doc Prod"/>
    </sheetNames>
    <sheetDataSet>
      <sheetData sheetId="0">
        <row r="18">
          <cell r="H18">
            <v>13000</v>
          </cell>
        </row>
      </sheetData>
      <sheetData sheetId="1">
        <row r="10">
          <cell r="D10">
            <v>42297</v>
          </cell>
        </row>
        <row r="11">
          <cell r="D11" t="str">
            <v>L0251140501152965</v>
          </cell>
        </row>
      </sheetData>
      <sheetData sheetId="2"/>
    </sheetDataSet>
  </externalBook>
</externalLink>
</file>

<file path=xl/externalLinks/externalLink311.xml><?xml version="1.0" encoding="utf-8"?>
<externalLink xmlns="http://schemas.openxmlformats.org/spreadsheetml/2006/main">
  <externalBook xmlns:r="http://schemas.openxmlformats.org/officeDocument/2006/relationships" r:id="rId1">
    <sheetNames>
      <sheetName val="BI-0082-RA-2015"/>
      <sheetName val="Lampiran-A"/>
      <sheetName val="Prgrk Doc Prod"/>
    </sheetNames>
    <sheetDataSet>
      <sheetData sheetId="0">
        <row r="26">
          <cell r="H26">
            <v>25000</v>
          </cell>
        </row>
      </sheetData>
      <sheetData sheetId="1">
        <row r="10">
          <cell r="D10">
            <v>42300</v>
          </cell>
        </row>
        <row r="11">
          <cell r="D11" t="str">
            <v>L0251140501153052</v>
          </cell>
        </row>
      </sheetData>
      <sheetData sheetId="2"/>
    </sheetDataSet>
  </externalBook>
</externalLink>
</file>

<file path=xl/externalLinks/externalLink312.xml><?xml version="1.0" encoding="utf-8"?>
<externalLink xmlns="http://schemas.openxmlformats.org/spreadsheetml/2006/main">
  <externalBook xmlns:r="http://schemas.openxmlformats.org/officeDocument/2006/relationships" r:id="rId1">
    <sheetNames>
      <sheetName val="BI-0083-RA-2015"/>
      <sheetName val="Lampiran-A"/>
      <sheetName val="Prgrk Doc Prod"/>
    </sheetNames>
    <sheetDataSet>
      <sheetData sheetId="0">
        <row r="27">
          <cell r="H27">
            <v>38980</v>
          </cell>
        </row>
      </sheetData>
      <sheetData sheetId="1">
        <row r="10">
          <cell r="D10">
            <v>42300</v>
          </cell>
        </row>
        <row r="11">
          <cell r="D11" t="str">
            <v>L0251140501153051</v>
          </cell>
        </row>
      </sheetData>
      <sheetData sheetId="2"/>
    </sheetDataSet>
  </externalBook>
</externalLink>
</file>

<file path=xl/externalLinks/externalLink313.xml><?xml version="1.0" encoding="utf-8"?>
<externalLink xmlns="http://schemas.openxmlformats.org/spreadsheetml/2006/main">
  <externalBook xmlns:r="http://schemas.openxmlformats.org/officeDocument/2006/relationships" r:id="rId1">
    <sheetNames>
      <sheetName val="BI-0084-RA-2015"/>
      <sheetName val="Lampiran-A"/>
      <sheetName val="Prgrk Doc Prod"/>
    </sheetNames>
    <sheetDataSet>
      <sheetData sheetId="0">
        <row r="25">
          <cell r="H25">
            <v>33090</v>
          </cell>
        </row>
      </sheetData>
      <sheetData sheetId="1">
        <row r="10">
          <cell r="D10">
            <v>42300</v>
          </cell>
        </row>
        <row r="11">
          <cell r="D11" t="str">
            <v>L0251140501153054</v>
          </cell>
        </row>
      </sheetData>
      <sheetData sheetId="2"/>
    </sheetDataSet>
  </externalBook>
</externalLink>
</file>

<file path=xl/externalLinks/externalLink314.xml><?xml version="1.0" encoding="utf-8"?>
<externalLink xmlns="http://schemas.openxmlformats.org/spreadsheetml/2006/main">
  <externalBook xmlns:r="http://schemas.openxmlformats.org/officeDocument/2006/relationships" r:id="rId1">
    <sheetNames>
      <sheetName val="BI-0085-RA-2015"/>
      <sheetName val="Lampiran-A"/>
      <sheetName val="Prgrk Doc Prod"/>
    </sheetNames>
    <sheetDataSet>
      <sheetData sheetId="0">
        <row r="25">
          <cell r="H25">
            <v>16850</v>
          </cell>
        </row>
      </sheetData>
      <sheetData sheetId="1">
        <row r="10">
          <cell r="D10">
            <v>42300</v>
          </cell>
        </row>
        <row r="11">
          <cell r="D11" t="str">
            <v>L0251140501153053</v>
          </cell>
        </row>
      </sheetData>
      <sheetData sheetId="2"/>
    </sheetDataSet>
  </externalBook>
</externalLink>
</file>

<file path=xl/externalLinks/externalLink315.xml><?xml version="1.0" encoding="utf-8"?>
<externalLink xmlns="http://schemas.openxmlformats.org/spreadsheetml/2006/main">
  <externalBook xmlns:r="http://schemas.openxmlformats.org/officeDocument/2006/relationships" r:id="rId1">
    <sheetNames>
      <sheetName val="BI-0088-2015"/>
      <sheetName val="Lampiran-A"/>
      <sheetName val="Prgrk Doc Prod"/>
    </sheetNames>
    <sheetDataSet>
      <sheetData sheetId="0">
        <row r="16">
          <cell r="H16">
            <v>7450</v>
          </cell>
        </row>
      </sheetData>
      <sheetData sheetId="1">
        <row r="10">
          <cell r="D10">
            <v>42303</v>
          </cell>
        </row>
        <row r="11">
          <cell r="D11" t="str">
            <v>L0251140501153105</v>
          </cell>
        </row>
      </sheetData>
      <sheetData sheetId="2"/>
    </sheetDataSet>
  </externalBook>
</externalLink>
</file>

<file path=xl/externalLinks/externalLink316.xml><?xml version="1.0" encoding="utf-8"?>
<externalLink xmlns="http://schemas.openxmlformats.org/spreadsheetml/2006/main">
  <externalBook xmlns:r="http://schemas.openxmlformats.org/officeDocument/2006/relationships" r:id="rId1">
    <sheetNames>
      <sheetName val="BI-0089-2015"/>
      <sheetName val="Lampiran-A"/>
      <sheetName val="Prgrk Doc Prod"/>
    </sheetNames>
    <sheetDataSet>
      <sheetData sheetId="0">
        <row r="16">
          <cell r="H16">
            <v>10560</v>
          </cell>
        </row>
      </sheetData>
      <sheetData sheetId="1">
        <row r="10">
          <cell r="D10">
            <v>42300</v>
          </cell>
        </row>
        <row r="11">
          <cell r="D11" t="str">
            <v>L0251140501153058</v>
          </cell>
        </row>
      </sheetData>
      <sheetData sheetId="2"/>
    </sheetDataSet>
  </externalBook>
</externalLink>
</file>

<file path=xl/externalLinks/externalLink317.xml><?xml version="1.0" encoding="utf-8"?>
<externalLink xmlns="http://schemas.openxmlformats.org/spreadsheetml/2006/main">
  <externalBook xmlns:r="http://schemas.openxmlformats.org/officeDocument/2006/relationships" r:id="rId1">
    <sheetNames>
      <sheetName val="BI-0091-2015"/>
      <sheetName val="Lampiran-A"/>
      <sheetName val="Prgrk Doc Prod"/>
    </sheetNames>
    <sheetDataSet>
      <sheetData sheetId="0">
        <row r="16">
          <cell r="H16">
            <v>3920</v>
          </cell>
        </row>
      </sheetData>
      <sheetData sheetId="1">
        <row r="10">
          <cell r="D10">
            <v>42303</v>
          </cell>
        </row>
        <row r="11">
          <cell r="D11" t="str">
            <v>L0251140501153106</v>
          </cell>
        </row>
      </sheetData>
      <sheetData sheetId="2"/>
    </sheetDataSet>
  </externalBook>
</externalLink>
</file>

<file path=xl/externalLinks/externalLink318.xml><?xml version="1.0" encoding="utf-8"?>
<externalLink xmlns="http://schemas.openxmlformats.org/spreadsheetml/2006/main">
  <externalBook xmlns:r="http://schemas.openxmlformats.org/officeDocument/2006/relationships" r:id="rId1">
    <sheetNames>
      <sheetName val="BI-0092-2015"/>
      <sheetName val="Lampiran-A"/>
      <sheetName val="Prgrk Doc Prod"/>
    </sheetNames>
    <sheetDataSet>
      <sheetData sheetId="0">
        <row r="16">
          <cell r="H16">
            <v>7460</v>
          </cell>
        </row>
      </sheetData>
      <sheetData sheetId="1">
        <row r="10">
          <cell r="D10">
            <v>42300</v>
          </cell>
        </row>
        <row r="11">
          <cell r="D11" t="str">
            <v>L0251140501153050</v>
          </cell>
        </row>
      </sheetData>
      <sheetData sheetId="2"/>
    </sheetDataSet>
  </externalBook>
</externalLink>
</file>

<file path=xl/externalLinks/externalLink319.xml><?xml version="1.0" encoding="utf-8"?>
<externalLink xmlns="http://schemas.openxmlformats.org/spreadsheetml/2006/main">
  <externalBook xmlns:r="http://schemas.openxmlformats.org/officeDocument/2006/relationships" r:id="rId1">
    <sheetNames>
      <sheetName val="BI-0093-AM_2015"/>
      <sheetName val="Lampiran-A"/>
      <sheetName val="Prgrk Doc Prod"/>
    </sheetNames>
    <sheetDataSet>
      <sheetData sheetId="0">
        <row r="16">
          <cell r="H16">
            <v>3125</v>
          </cell>
        </row>
      </sheetData>
      <sheetData sheetId="1">
        <row r="10">
          <cell r="D10">
            <v>42317</v>
          </cell>
        </row>
        <row r="11">
          <cell r="D11" t="str">
            <v>L0251140501153314</v>
          </cell>
        </row>
      </sheetData>
      <sheetData sheetId="2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BA-0029-AM"/>
      <sheetName val="Lampiran-A"/>
      <sheetName val="Prgrk Doc Prod"/>
    </sheetNames>
    <sheetDataSet>
      <sheetData sheetId="0">
        <row r="16">
          <cell r="H16">
            <v>250</v>
          </cell>
        </row>
      </sheetData>
      <sheetData sheetId="1">
        <row r="10">
          <cell r="D10">
            <v>42228</v>
          </cell>
        </row>
        <row r="11">
          <cell r="D11" t="str">
            <v>L0251140501152088</v>
          </cell>
        </row>
      </sheetData>
      <sheetData sheetId="2"/>
    </sheetDataSet>
  </externalBook>
</externalLink>
</file>

<file path=xl/externalLinks/externalLink320.xml><?xml version="1.0" encoding="utf-8"?>
<externalLink xmlns="http://schemas.openxmlformats.org/spreadsheetml/2006/main">
  <externalBook xmlns:r="http://schemas.openxmlformats.org/officeDocument/2006/relationships" r:id="rId1">
    <sheetNames>
      <sheetName val="BI-0094-2015"/>
      <sheetName val="Lampiran-A"/>
      <sheetName val="Prgrk Doc Prod"/>
    </sheetNames>
    <sheetDataSet>
      <sheetData sheetId="0">
        <row r="16">
          <cell r="H16">
            <v>12420</v>
          </cell>
        </row>
      </sheetData>
      <sheetData sheetId="1">
        <row r="10">
          <cell r="D10">
            <v>42300</v>
          </cell>
        </row>
        <row r="11">
          <cell r="D11" t="str">
            <v>L0251140501153057</v>
          </cell>
        </row>
      </sheetData>
      <sheetData sheetId="2"/>
    </sheetDataSet>
  </externalBook>
</externalLink>
</file>

<file path=xl/externalLinks/externalLink321.xml><?xml version="1.0" encoding="utf-8"?>
<externalLink xmlns="http://schemas.openxmlformats.org/spreadsheetml/2006/main">
  <externalBook xmlns:r="http://schemas.openxmlformats.org/officeDocument/2006/relationships" r:id="rId1">
    <sheetNames>
      <sheetName val="BI-0095-2015"/>
      <sheetName val="Lampiran-A"/>
      <sheetName val="Prgrk Doc Prod"/>
    </sheetNames>
    <sheetDataSet>
      <sheetData sheetId="0">
        <row r="22">
          <cell r="H22">
            <v>13190</v>
          </cell>
        </row>
      </sheetData>
      <sheetData sheetId="1">
        <row r="10">
          <cell r="D10">
            <v>42300</v>
          </cell>
        </row>
        <row r="11">
          <cell r="D11" t="str">
            <v>L0251140501153048</v>
          </cell>
        </row>
      </sheetData>
      <sheetData sheetId="2"/>
    </sheetDataSet>
  </externalBook>
</externalLink>
</file>

<file path=xl/externalLinks/externalLink322.xml><?xml version="1.0" encoding="utf-8"?>
<externalLink xmlns="http://schemas.openxmlformats.org/spreadsheetml/2006/main">
  <externalBook xmlns:r="http://schemas.openxmlformats.org/officeDocument/2006/relationships" r:id="rId1">
    <sheetNames>
      <sheetName val="BI-0096-2015"/>
      <sheetName val="Lampiran-A"/>
      <sheetName val="Prgrk Doc Prod"/>
    </sheetNames>
    <sheetDataSet>
      <sheetData sheetId="0">
        <row r="22">
          <cell r="H22">
            <v>16020</v>
          </cell>
        </row>
      </sheetData>
      <sheetData sheetId="1">
        <row r="10">
          <cell r="D10">
            <v>42300</v>
          </cell>
        </row>
        <row r="11">
          <cell r="D11" t="str">
            <v>L0251140501153049</v>
          </cell>
        </row>
      </sheetData>
      <sheetData sheetId="2"/>
    </sheetDataSet>
  </externalBook>
</externalLink>
</file>

<file path=xl/externalLinks/externalLink323.xml><?xml version="1.0" encoding="utf-8"?>
<externalLink xmlns="http://schemas.openxmlformats.org/spreadsheetml/2006/main">
  <externalBook xmlns:r="http://schemas.openxmlformats.org/officeDocument/2006/relationships" r:id="rId1">
    <sheetNames>
      <sheetName val="BI-0097-2015"/>
      <sheetName val="Lampiran-A"/>
      <sheetName val="Prgrk Doc Prod"/>
    </sheetNames>
    <sheetDataSet>
      <sheetData sheetId="0">
        <row r="25">
          <cell r="H25">
            <v>16290</v>
          </cell>
        </row>
      </sheetData>
      <sheetData sheetId="1">
        <row r="10">
          <cell r="D10">
            <v>42300</v>
          </cell>
        </row>
        <row r="11">
          <cell r="D11" t="str">
            <v>L0251140501153047</v>
          </cell>
        </row>
      </sheetData>
      <sheetData sheetId="2"/>
    </sheetDataSet>
  </externalBook>
</externalLink>
</file>

<file path=xl/externalLinks/externalLink324.xml><?xml version="1.0" encoding="utf-8"?>
<externalLink xmlns="http://schemas.openxmlformats.org/spreadsheetml/2006/main">
  <externalBook xmlns:r="http://schemas.openxmlformats.org/officeDocument/2006/relationships" r:id="rId1">
    <sheetNames>
      <sheetName val="BI-0090-2015"/>
      <sheetName val="Lampiran-A"/>
      <sheetName val="Prgrk Doc Prod"/>
    </sheetNames>
    <sheetDataSet>
      <sheetData sheetId="0">
        <row r="16">
          <cell r="H16">
            <v>22500</v>
          </cell>
        </row>
      </sheetData>
      <sheetData sheetId="1">
        <row r="10">
          <cell r="D10">
            <v>42300</v>
          </cell>
        </row>
        <row r="11">
          <cell r="D11" t="str">
            <v>L0251140501153056</v>
          </cell>
        </row>
      </sheetData>
      <sheetData sheetId="2"/>
    </sheetDataSet>
  </externalBook>
</externalLink>
</file>

<file path=xl/externalLinks/externalLink325.xml><?xml version="1.0" encoding="utf-8"?>
<externalLink xmlns="http://schemas.openxmlformats.org/spreadsheetml/2006/main">
  <externalBook xmlns:r="http://schemas.openxmlformats.org/officeDocument/2006/relationships" r:id="rId1">
    <sheetNames>
      <sheetName val="KL-0025-RA"/>
      <sheetName val="Lampiran-A"/>
      <sheetName val="Prgrk Doc Prod"/>
    </sheetNames>
    <sheetDataSet>
      <sheetData sheetId="0">
        <row r="16">
          <cell r="H16">
            <v>1300</v>
          </cell>
        </row>
      </sheetData>
      <sheetData sheetId="1">
        <row r="10">
          <cell r="D10">
            <v>42300</v>
          </cell>
        </row>
        <row r="11">
          <cell r="D11" t="str">
            <v>L0251140501153055</v>
          </cell>
        </row>
      </sheetData>
      <sheetData sheetId="2"/>
    </sheetDataSet>
  </externalBook>
</externalLink>
</file>

<file path=xl/externalLinks/externalLink326.xml><?xml version="1.0" encoding="utf-8"?>
<externalLink xmlns="http://schemas.openxmlformats.org/spreadsheetml/2006/main">
  <externalBook xmlns:r="http://schemas.openxmlformats.org/officeDocument/2006/relationships" r:id="rId1">
    <sheetNames>
      <sheetName val="BA-0045-TRU"/>
      <sheetName val="Lampiran-A"/>
      <sheetName val="Prgrk Doc Prod"/>
    </sheetNames>
    <sheetDataSet>
      <sheetData sheetId="0">
        <row r="15">
          <cell r="H15">
            <v>14300</v>
          </cell>
        </row>
      </sheetData>
      <sheetData sheetId="1">
        <row r="10">
          <cell r="D10">
            <v>42304</v>
          </cell>
        </row>
        <row r="11">
          <cell r="D11" t="str">
            <v>L0251140501153182</v>
          </cell>
        </row>
      </sheetData>
      <sheetData sheetId="2"/>
    </sheetDataSet>
  </externalBook>
</externalLink>
</file>

<file path=xl/externalLinks/externalLink327.xml><?xml version="1.0" encoding="utf-8"?>
<externalLink xmlns="http://schemas.openxmlformats.org/spreadsheetml/2006/main">
  <externalBook xmlns:r="http://schemas.openxmlformats.org/officeDocument/2006/relationships" r:id="rId1">
    <sheetNames>
      <sheetName val="BA-0046-TRU"/>
      <sheetName val="Lampiran-A"/>
      <sheetName val="Prgrk Doc Prod"/>
    </sheetNames>
    <sheetDataSet>
      <sheetData sheetId="0">
        <row r="15">
          <cell r="H15">
            <v>14300</v>
          </cell>
        </row>
      </sheetData>
      <sheetData sheetId="1">
        <row r="10">
          <cell r="D10">
            <v>42304</v>
          </cell>
        </row>
        <row r="11">
          <cell r="D11" t="str">
            <v>L0251140501153181</v>
          </cell>
        </row>
      </sheetData>
      <sheetData sheetId="2"/>
    </sheetDataSet>
  </externalBook>
</externalLink>
</file>

<file path=xl/externalLinks/externalLink328.xml><?xml version="1.0" encoding="utf-8"?>
<externalLink xmlns="http://schemas.openxmlformats.org/spreadsheetml/2006/main">
  <externalBook xmlns:r="http://schemas.openxmlformats.org/officeDocument/2006/relationships" r:id="rId1">
    <sheetNames>
      <sheetName val="BA-0047-DIM"/>
      <sheetName val="Lampiran-A"/>
      <sheetName val="Prgrk Doc Prod"/>
    </sheetNames>
    <sheetDataSet>
      <sheetData sheetId="0">
        <row r="17">
          <cell r="H17">
            <v>4200</v>
          </cell>
        </row>
      </sheetData>
      <sheetData sheetId="1">
        <row r="10">
          <cell r="D10">
            <v>42304</v>
          </cell>
        </row>
        <row r="11">
          <cell r="D11" t="str">
            <v>L0251140501153180</v>
          </cell>
        </row>
      </sheetData>
      <sheetData sheetId="2"/>
    </sheetDataSet>
  </externalBook>
</externalLink>
</file>

<file path=xl/externalLinks/externalLink329.xml><?xml version="1.0" encoding="utf-8"?>
<externalLink xmlns="http://schemas.openxmlformats.org/spreadsheetml/2006/main">
  <externalBook xmlns:r="http://schemas.openxmlformats.org/officeDocument/2006/relationships" r:id="rId1">
    <sheetNames>
      <sheetName val="BA-0048-DIM"/>
      <sheetName val="Lampiran-A"/>
      <sheetName val="Prgrk Doc Prod"/>
    </sheetNames>
    <sheetDataSet>
      <sheetData sheetId="0">
        <row r="17">
          <cell r="H17">
            <v>2000</v>
          </cell>
        </row>
      </sheetData>
      <sheetData sheetId="1">
        <row r="10">
          <cell r="D10">
            <v>42298</v>
          </cell>
        </row>
        <row r="11">
          <cell r="D11" t="str">
            <v>L0251140501152995</v>
          </cell>
        </row>
      </sheetData>
      <sheetData sheetId="2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BA-0030-TRU"/>
      <sheetName val="Lampiran-A"/>
      <sheetName val="Prgrk Doc Prod"/>
    </sheetNames>
    <sheetDataSet>
      <sheetData sheetId="0">
        <row r="20">
          <cell r="H20">
            <v>2310</v>
          </cell>
        </row>
      </sheetData>
      <sheetData sheetId="1">
        <row r="10">
          <cell r="D10">
            <v>42228</v>
          </cell>
        </row>
        <row r="11">
          <cell r="D11" t="str">
            <v>L0251140501152095</v>
          </cell>
        </row>
      </sheetData>
      <sheetData sheetId="2"/>
    </sheetDataSet>
  </externalBook>
</externalLink>
</file>

<file path=xl/externalLinks/externalLink330.xml><?xml version="1.0" encoding="utf-8"?>
<externalLink xmlns="http://schemas.openxmlformats.org/spreadsheetml/2006/main">
  <externalBook xmlns:r="http://schemas.openxmlformats.org/officeDocument/2006/relationships" r:id="rId1">
    <sheetNames>
      <sheetName val="BA-0050a-ZEP"/>
      <sheetName val="Lampiran-A"/>
      <sheetName val="Prgrk Doc Prod"/>
    </sheetNames>
    <sheetDataSet>
      <sheetData sheetId="0">
        <row r="16">
          <cell r="H16">
            <v>1958</v>
          </cell>
        </row>
      </sheetData>
      <sheetData sheetId="1">
        <row r="10">
          <cell r="D10">
            <v>42317</v>
          </cell>
        </row>
        <row r="11">
          <cell r="D11" t="str">
            <v>L0251140501153315</v>
          </cell>
        </row>
      </sheetData>
      <sheetData sheetId="2"/>
    </sheetDataSet>
  </externalBook>
</externalLink>
</file>

<file path=xl/externalLinks/externalLink331.xml><?xml version="1.0" encoding="utf-8"?>
<externalLink xmlns="http://schemas.openxmlformats.org/spreadsheetml/2006/main">
  <externalBook xmlns:r="http://schemas.openxmlformats.org/officeDocument/2006/relationships" r:id="rId1">
    <sheetNames>
      <sheetName val="SE-0101-TRU"/>
      <sheetName val="Lampiran-A"/>
      <sheetName val="Prgrk Doc Prod"/>
    </sheetNames>
    <sheetDataSet>
      <sheetData sheetId="0">
        <row r="16">
          <cell r="H16">
            <v>3150</v>
          </cell>
        </row>
      </sheetData>
      <sheetData sheetId="1">
        <row r="10">
          <cell r="D10">
            <v>42317</v>
          </cell>
        </row>
        <row r="11">
          <cell r="D11" t="str">
            <v>L0251140501153317</v>
          </cell>
        </row>
      </sheetData>
      <sheetData sheetId="2"/>
    </sheetDataSet>
  </externalBook>
</externalLink>
</file>

<file path=xl/externalLinks/externalLink332.xml><?xml version="1.0" encoding="utf-8"?>
<externalLink xmlns="http://schemas.openxmlformats.org/spreadsheetml/2006/main">
  <externalBook xmlns:r="http://schemas.openxmlformats.org/officeDocument/2006/relationships" r:id="rId1">
    <sheetNames>
      <sheetName val="BI-0098a-DIM_2015"/>
      <sheetName val="Lampiran-A"/>
      <sheetName val="Prgrk Doc Prod"/>
    </sheetNames>
    <sheetDataSet>
      <sheetData sheetId="0">
        <row r="18">
          <cell r="H18">
            <v>5940</v>
          </cell>
        </row>
      </sheetData>
      <sheetData sheetId="1">
        <row r="10">
          <cell r="D10">
            <v>42317</v>
          </cell>
        </row>
        <row r="11">
          <cell r="D11" t="str">
            <v>L0251140501153316</v>
          </cell>
        </row>
      </sheetData>
      <sheetData sheetId="2"/>
    </sheetDataSet>
  </externalBook>
</externalLink>
</file>

<file path=xl/externalLinks/externalLink333.xml><?xml version="1.0" encoding="utf-8"?>
<externalLink xmlns="http://schemas.openxmlformats.org/spreadsheetml/2006/main">
  <externalBook xmlns:r="http://schemas.openxmlformats.org/officeDocument/2006/relationships" r:id="rId1">
    <sheetNames>
      <sheetName val="BI-0102-MJ_2015"/>
      <sheetName val="Lampiran-A"/>
      <sheetName val="Prgrk Doc Prod"/>
    </sheetNames>
    <sheetDataSet>
      <sheetData sheetId="0">
        <row r="16">
          <cell r="H16">
            <v>15224.999999999998</v>
          </cell>
        </row>
      </sheetData>
      <sheetData sheetId="1">
        <row r="10">
          <cell r="D10">
            <v>42317</v>
          </cell>
        </row>
        <row r="11">
          <cell r="D11" t="str">
            <v>L0251140501153313</v>
          </cell>
        </row>
      </sheetData>
      <sheetData sheetId="2"/>
    </sheetDataSet>
  </externalBook>
</externalLink>
</file>

<file path=xl/externalLinks/externalLink334.xml><?xml version="1.0" encoding="utf-8"?>
<externalLink xmlns="http://schemas.openxmlformats.org/spreadsheetml/2006/main">
  <externalBook xmlns:r="http://schemas.openxmlformats.org/officeDocument/2006/relationships" r:id="rId1">
    <sheetNames>
      <sheetName val="BI-0099a-DIM_2015"/>
      <sheetName val="Lampiran-A"/>
      <sheetName val="Prgrk Doc Prod"/>
    </sheetNames>
    <sheetDataSet>
      <sheetData sheetId="0">
        <row r="18">
          <cell r="H18">
            <v>8850</v>
          </cell>
        </row>
      </sheetData>
      <sheetData sheetId="1">
        <row r="10">
          <cell r="D10">
            <v>42313</v>
          </cell>
        </row>
        <row r="11">
          <cell r="D11" t="str">
            <v>L0251140501153283</v>
          </cell>
        </row>
      </sheetData>
      <sheetData sheetId="2"/>
    </sheetDataSet>
  </externalBook>
</externalLink>
</file>

<file path=xl/externalLinks/externalLink335.xml><?xml version="1.0" encoding="utf-8"?>
<externalLink xmlns="http://schemas.openxmlformats.org/spreadsheetml/2006/main">
  <externalBook xmlns:r="http://schemas.openxmlformats.org/officeDocument/2006/relationships" r:id="rId1">
    <sheetNames>
      <sheetName val="BA-0053-ZEP"/>
      <sheetName val="Lampiran-A"/>
      <sheetName val="Prgrk Doc Prod"/>
    </sheetNames>
    <sheetDataSet>
      <sheetData sheetId="0">
        <row r="16">
          <cell r="H16">
            <v>2250</v>
          </cell>
        </row>
      </sheetData>
      <sheetData sheetId="1">
        <row r="10">
          <cell r="D10">
            <v>42319</v>
          </cell>
        </row>
        <row r="11">
          <cell r="D11" t="str">
            <v>L0251140501153318</v>
          </cell>
        </row>
      </sheetData>
      <sheetData sheetId="2"/>
    </sheetDataSet>
  </externalBook>
</externalLink>
</file>

<file path=xl/externalLinks/externalLink336.xml><?xml version="1.0" encoding="utf-8"?>
<externalLink xmlns="http://schemas.openxmlformats.org/spreadsheetml/2006/main">
  <externalBook xmlns:r="http://schemas.openxmlformats.org/officeDocument/2006/relationships" r:id="rId1">
    <sheetNames>
      <sheetName val="BA-0054-DIM"/>
      <sheetName val="Lampiran-A"/>
      <sheetName val="Prgrk Doc Prod"/>
    </sheetNames>
    <sheetDataSet>
      <sheetData sheetId="0">
        <row r="19">
          <cell r="H19">
            <v>7180</v>
          </cell>
        </row>
      </sheetData>
      <sheetData sheetId="1">
        <row r="10">
          <cell r="D10">
            <v>42319</v>
          </cell>
        </row>
        <row r="11">
          <cell r="D11" t="str">
            <v>L0251140501153319</v>
          </cell>
        </row>
      </sheetData>
      <sheetData sheetId="2"/>
    </sheetDataSet>
  </externalBook>
</externalLink>
</file>

<file path=xl/externalLinks/externalLink337.xml><?xml version="1.0" encoding="utf-8"?>
<externalLink xmlns="http://schemas.openxmlformats.org/spreadsheetml/2006/main">
  <externalBook xmlns:r="http://schemas.openxmlformats.org/officeDocument/2006/relationships" r:id="rId1">
    <sheetNames>
      <sheetName val="BA-0055-DIM"/>
      <sheetName val="Lampiran-A"/>
      <sheetName val="Prgrk Doc Prod"/>
    </sheetNames>
    <sheetDataSet>
      <sheetData sheetId="0">
        <row r="17">
          <cell r="H17">
            <v>2000</v>
          </cell>
        </row>
      </sheetData>
      <sheetData sheetId="1">
        <row r="10">
          <cell r="D10">
            <v>42319</v>
          </cell>
        </row>
        <row r="11">
          <cell r="D11" t="str">
            <v>L0251140501153320</v>
          </cell>
        </row>
      </sheetData>
      <sheetData sheetId="2"/>
    </sheetDataSet>
  </externalBook>
</externalLink>
</file>

<file path=xl/externalLinks/externalLink338.xml><?xml version="1.0" encoding="utf-8"?>
<externalLink xmlns="http://schemas.openxmlformats.org/spreadsheetml/2006/main">
  <externalBook xmlns:r="http://schemas.openxmlformats.org/officeDocument/2006/relationships" r:id="rId1">
    <sheetNames>
      <sheetName val="BI-0100-TBX_2015"/>
      <sheetName val="Lampiran-A"/>
      <sheetName val="Prgrk Doc Prod"/>
    </sheetNames>
    <sheetDataSet>
      <sheetData sheetId="0">
        <row r="16">
          <cell r="H16">
            <v>19950</v>
          </cell>
        </row>
      </sheetData>
      <sheetData sheetId="1">
        <row r="10">
          <cell r="D10">
            <v>42314</v>
          </cell>
        </row>
        <row r="11">
          <cell r="D11" t="str">
            <v>L0251140501153311</v>
          </cell>
        </row>
      </sheetData>
      <sheetData sheetId="2"/>
    </sheetDataSet>
  </externalBook>
</externalLink>
</file>

<file path=xl/externalLinks/externalLink339.xml><?xml version="1.0" encoding="utf-8"?>
<externalLink xmlns="http://schemas.openxmlformats.org/spreadsheetml/2006/main">
  <externalBook xmlns:r="http://schemas.openxmlformats.org/officeDocument/2006/relationships" r:id="rId1">
    <sheetNames>
      <sheetName val="BI-0100-TBX_2015"/>
      <sheetName val="Lampiran-A"/>
      <sheetName val="Prgrk Doc Prod"/>
    </sheetNames>
    <sheetDataSet>
      <sheetData sheetId="0">
        <row r="19">
          <cell r="H19">
            <v>7780</v>
          </cell>
        </row>
      </sheetData>
      <sheetData sheetId="1">
        <row r="10">
          <cell r="D10">
            <v>42314</v>
          </cell>
        </row>
        <row r="11">
          <cell r="D11" t="str">
            <v>L0251140501153312</v>
          </cell>
        </row>
      </sheetData>
      <sheetData sheetId="2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BA-0031-TRU"/>
      <sheetName val="Lampiran-A"/>
      <sheetName val="Prgrk Doc Prod"/>
    </sheetNames>
    <sheetDataSet>
      <sheetData sheetId="0">
        <row r="15">
          <cell r="H15">
            <v>2800</v>
          </cell>
        </row>
      </sheetData>
      <sheetData sheetId="1">
        <row r="10">
          <cell r="D10">
            <v>42228</v>
          </cell>
        </row>
        <row r="11">
          <cell r="D11" t="str">
            <v>L0251140501152092</v>
          </cell>
        </row>
      </sheetData>
      <sheetData sheetId="2"/>
    </sheetDataSet>
  </externalBook>
</externalLink>
</file>

<file path=xl/externalLinks/externalLink340.xml><?xml version="1.0" encoding="utf-8"?>
<externalLink xmlns="http://schemas.openxmlformats.org/spreadsheetml/2006/main">
  <externalBook xmlns:r="http://schemas.openxmlformats.org/officeDocument/2006/relationships" r:id="rId1">
    <sheetNames>
      <sheetName val="BI-0103-BMS_2015"/>
      <sheetName val="Lampiran-A"/>
      <sheetName val="Prgrk Doc Prod"/>
    </sheetNames>
    <sheetDataSet>
      <sheetData sheetId="0">
        <row r="19">
          <cell r="H19">
            <v>6600</v>
          </cell>
        </row>
      </sheetData>
      <sheetData sheetId="1">
        <row r="10">
          <cell r="D10">
            <v>42313</v>
          </cell>
        </row>
        <row r="11">
          <cell r="D11" t="str">
            <v>L0251140501153284</v>
          </cell>
        </row>
      </sheetData>
      <sheetData sheetId="2"/>
    </sheetDataSet>
  </externalBook>
</externalLink>
</file>

<file path=xl/externalLinks/externalLink341.xml><?xml version="1.0" encoding="utf-8"?>
<externalLink xmlns="http://schemas.openxmlformats.org/spreadsheetml/2006/main">
  <externalBook xmlns:r="http://schemas.openxmlformats.org/officeDocument/2006/relationships" r:id="rId1">
    <sheetNames>
      <sheetName val="SE-0102-TRU"/>
      <sheetName val="Lampiran-A"/>
      <sheetName val="Prgrk Doc Prod"/>
    </sheetNames>
    <sheetDataSet>
      <sheetData sheetId="0">
        <row r="16">
          <cell r="H16">
            <v>920</v>
          </cell>
        </row>
      </sheetData>
      <sheetData sheetId="1">
        <row r="10">
          <cell r="D10">
            <v>42312</v>
          </cell>
        </row>
        <row r="11">
          <cell r="D11" t="str">
            <v>L0251140501153268</v>
          </cell>
        </row>
      </sheetData>
      <sheetData sheetId="2"/>
    </sheetDataSet>
  </externalBook>
</externalLink>
</file>

<file path=xl/externalLinks/externalLink342.xml><?xml version="1.0" encoding="utf-8"?>
<externalLink xmlns="http://schemas.openxmlformats.org/spreadsheetml/2006/main">
  <externalBook xmlns:r="http://schemas.openxmlformats.org/officeDocument/2006/relationships" r:id="rId1">
    <sheetNames>
      <sheetName val="BA-0051-DIM"/>
      <sheetName val="Lampiran-A"/>
      <sheetName val="Prgrk Doc Prod"/>
    </sheetNames>
    <sheetDataSet>
      <sheetData sheetId="0">
        <row r="17">
          <cell r="H17">
            <v>1200</v>
          </cell>
        </row>
      </sheetData>
      <sheetData sheetId="1">
        <row r="10">
          <cell r="D10">
            <v>42312</v>
          </cell>
        </row>
        <row r="11">
          <cell r="D11" t="str">
            <v>L0251140501153263</v>
          </cell>
        </row>
      </sheetData>
      <sheetData sheetId="2"/>
    </sheetDataSet>
  </externalBook>
</externalLink>
</file>

<file path=xl/externalLinks/externalLink343.xml><?xml version="1.0" encoding="utf-8"?>
<externalLink xmlns="http://schemas.openxmlformats.org/spreadsheetml/2006/main">
  <externalBook xmlns:r="http://schemas.openxmlformats.org/officeDocument/2006/relationships" r:id="rId1">
    <sheetNames>
      <sheetName val="BA-0052-ZEP"/>
      <sheetName val="Lampiran-A"/>
      <sheetName val="Prgrk Doc Prod"/>
    </sheetNames>
    <sheetDataSet>
      <sheetData sheetId="0">
        <row r="16">
          <cell r="H16">
            <v>2280</v>
          </cell>
        </row>
      </sheetData>
      <sheetData sheetId="1">
        <row r="10">
          <cell r="D10">
            <v>42312</v>
          </cell>
        </row>
        <row r="11">
          <cell r="D11" t="str">
            <v>L0251140501153264</v>
          </cell>
        </row>
      </sheetData>
      <sheetData sheetId="2"/>
    </sheetDataSet>
  </externalBook>
</externalLink>
</file>

<file path=xl/externalLinks/externalLink344.xml><?xml version="1.0" encoding="utf-8"?>
<externalLink xmlns="http://schemas.openxmlformats.org/spreadsheetml/2006/main">
  <externalBook xmlns:r="http://schemas.openxmlformats.org/officeDocument/2006/relationships" r:id="rId1">
    <sheetNames>
      <sheetName val="BA-0056-ZEP"/>
      <sheetName val="Lampiran-A"/>
      <sheetName val="Prgrk Doc Prod"/>
    </sheetNames>
    <sheetDataSet>
      <sheetData sheetId="0">
        <row r="16">
          <cell r="H16">
            <v>2280</v>
          </cell>
        </row>
      </sheetData>
      <sheetData sheetId="1">
        <row r="10">
          <cell r="D10">
            <v>42312</v>
          </cell>
        </row>
        <row r="11">
          <cell r="D11" t="str">
            <v>L0251140501153262</v>
          </cell>
        </row>
      </sheetData>
      <sheetData sheetId="2"/>
    </sheetDataSet>
  </externalBook>
</externalLink>
</file>

<file path=xl/externalLinks/externalLink345.xml><?xml version="1.0" encoding="utf-8"?>
<externalLink xmlns="http://schemas.openxmlformats.org/spreadsheetml/2006/main">
  <externalBook xmlns:r="http://schemas.openxmlformats.org/officeDocument/2006/relationships" r:id="rId1">
    <sheetNames>
      <sheetName val="BA-0056-ZEP"/>
      <sheetName val="Lampiran-A"/>
      <sheetName val="Prgrk Doc Prod"/>
    </sheetNames>
    <sheetDataSet>
      <sheetData sheetId="0">
        <row r="18">
          <cell r="H18">
            <v>3267</v>
          </cell>
        </row>
      </sheetData>
      <sheetData sheetId="1">
        <row r="10">
          <cell r="D10">
            <v>42312</v>
          </cell>
        </row>
        <row r="11">
          <cell r="D11" t="str">
            <v>L0251140501153265</v>
          </cell>
        </row>
      </sheetData>
      <sheetData sheetId="2"/>
    </sheetDataSet>
  </externalBook>
</externalLink>
</file>

<file path=xl/externalLinks/externalLink346.xml><?xml version="1.0" encoding="utf-8"?>
<externalLink xmlns="http://schemas.openxmlformats.org/spreadsheetml/2006/main">
  <externalBook xmlns:r="http://schemas.openxmlformats.org/officeDocument/2006/relationships" r:id="rId1">
    <sheetNames>
      <sheetName val="BA-0058-DIM"/>
      <sheetName val="Lampiran-A"/>
      <sheetName val="Prgrk Doc Prod"/>
    </sheetNames>
    <sheetDataSet>
      <sheetData sheetId="0">
        <row r="17">
          <cell r="H17">
            <v>660</v>
          </cell>
        </row>
      </sheetData>
      <sheetData sheetId="1">
        <row r="10">
          <cell r="D10">
            <v>42312</v>
          </cell>
        </row>
        <row r="11">
          <cell r="D11" t="str">
            <v>L0251140501153266</v>
          </cell>
        </row>
      </sheetData>
      <sheetData sheetId="2"/>
    </sheetDataSet>
  </externalBook>
</externalLink>
</file>

<file path=xl/externalLinks/externalLink347.xml><?xml version="1.0" encoding="utf-8"?>
<externalLink xmlns="http://schemas.openxmlformats.org/spreadsheetml/2006/main">
  <externalBook xmlns:r="http://schemas.openxmlformats.org/officeDocument/2006/relationships" r:id="rId1">
    <sheetNames>
      <sheetName val="BA-0059-DIM"/>
      <sheetName val="Lampiran-A"/>
      <sheetName val="Prgrk Doc Prod"/>
    </sheetNames>
    <sheetDataSet>
      <sheetData sheetId="0">
        <row r="17">
          <cell r="H17">
            <v>2760</v>
          </cell>
        </row>
      </sheetData>
      <sheetData sheetId="1">
        <row r="10">
          <cell r="D10">
            <v>42312</v>
          </cell>
        </row>
        <row r="11">
          <cell r="D11" t="str">
            <v>L0251140501153267</v>
          </cell>
        </row>
      </sheetData>
      <sheetData sheetId="2"/>
    </sheetDataSet>
  </externalBook>
</externalLink>
</file>

<file path=xl/externalLinks/externalLink348.xml><?xml version="1.0" encoding="utf-8"?>
<externalLink xmlns="http://schemas.openxmlformats.org/spreadsheetml/2006/main">
  <externalBook xmlns:r="http://schemas.openxmlformats.org/officeDocument/2006/relationships" r:id="rId1">
    <sheetNames>
      <sheetName val="BA-0060-TRU"/>
      <sheetName val="Lampiran-A"/>
      <sheetName val="Prgrk Doc Prod"/>
    </sheetNames>
    <sheetDataSet>
      <sheetData sheetId="0">
        <row r="29">
          <cell r="H29">
            <v>8170</v>
          </cell>
        </row>
      </sheetData>
      <sheetData sheetId="1">
        <row r="10">
          <cell r="D10">
            <v>42319</v>
          </cell>
        </row>
        <row r="11">
          <cell r="D11" t="str">
            <v>L0251140501153324</v>
          </cell>
        </row>
      </sheetData>
      <sheetData sheetId="2"/>
    </sheetDataSet>
  </externalBook>
</externalLink>
</file>

<file path=xl/externalLinks/externalLink349.xml><?xml version="1.0" encoding="utf-8"?>
<externalLink xmlns="http://schemas.openxmlformats.org/spreadsheetml/2006/main">
  <externalBook xmlns:r="http://schemas.openxmlformats.org/officeDocument/2006/relationships" r:id="rId1">
    <sheetNames>
      <sheetName val="BA-0061-TRU"/>
      <sheetName val="Lampiran-A"/>
      <sheetName val="Prgrk Doc Prod"/>
    </sheetNames>
    <sheetDataSet>
      <sheetData sheetId="0">
        <row r="29">
          <cell r="H29">
            <v>7505</v>
          </cell>
        </row>
      </sheetData>
      <sheetData sheetId="1">
        <row r="10">
          <cell r="D10">
            <v>42319</v>
          </cell>
        </row>
        <row r="11">
          <cell r="D11" t="str">
            <v>L0251140501153323</v>
          </cell>
        </row>
      </sheetData>
      <sheetData sheetId="2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BA-0032-DIM"/>
      <sheetName val="Lampiran-A"/>
      <sheetName val="Prgrk Doc Prod"/>
    </sheetNames>
    <sheetDataSet>
      <sheetData sheetId="0">
        <row r="18">
          <cell r="H18">
            <v>218</v>
          </cell>
        </row>
      </sheetData>
      <sheetData sheetId="1">
        <row r="10">
          <cell r="D10">
            <v>42228</v>
          </cell>
        </row>
        <row r="11">
          <cell r="D11" t="str">
            <v>L0251140501152079</v>
          </cell>
        </row>
      </sheetData>
      <sheetData sheetId="2"/>
    </sheetDataSet>
  </externalBook>
</externalLink>
</file>

<file path=xl/externalLinks/externalLink350.xml><?xml version="1.0" encoding="utf-8"?>
<externalLink xmlns="http://schemas.openxmlformats.org/spreadsheetml/2006/main">
  <externalBook xmlns:r="http://schemas.openxmlformats.org/officeDocument/2006/relationships" r:id="rId1">
    <sheetNames>
      <sheetName val="BA-0062-DIM"/>
      <sheetName val="Lampiran-A"/>
      <sheetName val="Prgrk Doc Prod"/>
    </sheetNames>
    <sheetDataSet>
      <sheetData sheetId="0">
        <row r="17">
          <cell r="H17">
            <v>1140</v>
          </cell>
        </row>
      </sheetData>
      <sheetData sheetId="1">
        <row r="10">
          <cell r="D10">
            <v>42319</v>
          </cell>
        </row>
        <row r="11">
          <cell r="D11" t="str">
            <v>L0251140501153322</v>
          </cell>
        </row>
      </sheetData>
      <sheetData sheetId="2"/>
    </sheetDataSet>
  </externalBook>
</externalLink>
</file>

<file path=xl/externalLinks/externalLink351.xml><?xml version="1.0" encoding="utf-8"?>
<externalLink xmlns="http://schemas.openxmlformats.org/spreadsheetml/2006/main">
  <externalBook xmlns:r="http://schemas.openxmlformats.org/officeDocument/2006/relationships" r:id="rId1">
    <sheetNames>
      <sheetName val="BI-0104-DIM_2015"/>
      <sheetName val="Lampiran-A"/>
      <sheetName val="Prgrk Doc Prod"/>
    </sheetNames>
    <sheetDataSet>
      <sheetData sheetId="0">
        <row r="17">
          <cell r="H17">
            <v>4900</v>
          </cell>
        </row>
      </sheetData>
      <sheetData sheetId="1">
        <row r="10">
          <cell r="D10">
            <v>0</v>
          </cell>
        </row>
      </sheetData>
      <sheetData sheetId="2"/>
    </sheetDataSet>
  </externalBook>
</externalLink>
</file>

<file path=xl/externalLinks/externalLink352.xml><?xml version="1.0" encoding="utf-8"?>
<externalLink xmlns="http://schemas.openxmlformats.org/spreadsheetml/2006/main">
  <externalBook xmlns:r="http://schemas.openxmlformats.org/officeDocument/2006/relationships" r:id="rId1">
    <sheetNames>
      <sheetName val="BI-0105-PR"/>
      <sheetName val="Lampiran-A"/>
      <sheetName val="Prgrk Doc Prod"/>
    </sheetNames>
    <sheetDataSet>
      <sheetData sheetId="0">
        <row r="15">
          <cell r="H15">
            <v>54400</v>
          </cell>
        </row>
      </sheetData>
      <sheetData sheetId="1">
        <row r="10">
          <cell r="D10">
            <v>42319</v>
          </cell>
        </row>
        <row r="11">
          <cell r="D11" t="str">
            <v>L0251140501153367</v>
          </cell>
        </row>
      </sheetData>
      <sheetData sheetId="2"/>
    </sheetDataSet>
  </externalBook>
</externalLink>
</file>

<file path=xl/externalLinks/externalLink353.xml><?xml version="1.0" encoding="utf-8"?>
<externalLink xmlns="http://schemas.openxmlformats.org/spreadsheetml/2006/main">
  <externalBook xmlns:r="http://schemas.openxmlformats.org/officeDocument/2006/relationships" r:id="rId1">
    <sheetNames>
      <sheetName val="BA-0063-AM"/>
      <sheetName val="Lampiran-A"/>
      <sheetName val="Prgrk Doc Prod"/>
    </sheetNames>
    <sheetDataSet>
      <sheetData sheetId="0">
        <row r="20">
          <cell r="H20">
            <v>5917</v>
          </cell>
        </row>
      </sheetData>
      <sheetData sheetId="1">
        <row r="10">
          <cell r="D10">
            <v>42319</v>
          </cell>
        </row>
        <row r="11">
          <cell r="D11" t="str">
            <v>L0251140501153325</v>
          </cell>
        </row>
      </sheetData>
      <sheetData sheetId="2"/>
    </sheetDataSet>
  </externalBook>
</externalLink>
</file>

<file path=xl/externalLinks/externalLink354.xml><?xml version="1.0" encoding="utf-8"?>
<externalLink xmlns="http://schemas.openxmlformats.org/spreadsheetml/2006/main">
  <externalBook xmlns:r="http://schemas.openxmlformats.org/officeDocument/2006/relationships" r:id="rId1">
    <sheetNames>
      <sheetName val="S-0001-ZEP"/>
      <sheetName val="Lampiran-A"/>
      <sheetName val="Prgrk Doc Prod"/>
    </sheetNames>
    <sheetDataSet>
      <sheetData sheetId="0">
        <row r="16">
          <cell r="H16">
            <v>254.8</v>
          </cell>
        </row>
      </sheetData>
      <sheetData sheetId="1">
        <row r="10">
          <cell r="D10">
            <v>42319</v>
          </cell>
        </row>
        <row r="11">
          <cell r="D11" t="str">
            <v>L0251140501153327</v>
          </cell>
        </row>
      </sheetData>
      <sheetData sheetId="2"/>
    </sheetDataSet>
  </externalBook>
</externalLink>
</file>

<file path=xl/externalLinks/externalLink355.xml><?xml version="1.0" encoding="utf-8"?>
<externalLink xmlns="http://schemas.openxmlformats.org/spreadsheetml/2006/main">
  <externalBook xmlns:r="http://schemas.openxmlformats.org/officeDocument/2006/relationships" r:id="rId1">
    <sheetNames>
      <sheetName val="SE-0103-RA"/>
      <sheetName val="Lampiran-A"/>
      <sheetName val="Prgrk Doc Prod"/>
    </sheetNames>
    <sheetDataSet>
      <sheetData sheetId="0">
        <row r="17">
          <cell r="H17">
            <v>409</v>
          </cell>
        </row>
      </sheetData>
      <sheetData sheetId="1">
        <row r="10">
          <cell r="D10">
            <v>42319</v>
          </cell>
        </row>
        <row r="11">
          <cell r="D11" t="str">
            <v>L0251140501153368</v>
          </cell>
        </row>
      </sheetData>
      <sheetData sheetId="2"/>
    </sheetDataSet>
  </externalBook>
</externalLink>
</file>

<file path=xl/externalLinks/externalLink356.xml><?xml version="1.0" encoding="utf-8"?>
<externalLink xmlns="http://schemas.openxmlformats.org/spreadsheetml/2006/main">
  <externalBook xmlns:r="http://schemas.openxmlformats.org/officeDocument/2006/relationships" r:id="rId1">
    <sheetNames>
      <sheetName val="SE-0104-FA"/>
      <sheetName val="Lampiran-A"/>
      <sheetName val="Prgrk Doc Prod"/>
    </sheetNames>
    <sheetDataSet>
      <sheetData sheetId="0">
        <row r="16">
          <cell r="H16">
            <v>460</v>
          </cell>
        </row>
      </sheetData>
      <sheetData sheetId="1">
        <row r="10">
          <cell r="D10">
            <v>42319</v>
          </cell>
        </row>
        <row r="11">
          <cell r="D11" t="str">
            <v>L02511140501153326</v>
          </cell>
        </row>
      </sheetData>
      <sheetData sheetId="2"/>
    </sheetDataSet>
  </externalBook>
</externalLink>
</file>

<file path=xl/externalLinks/externalLink357.xml><?xml version="1.0" encoding="utf-8"?>
<externalLink xmlns="http://schemas.openxmlformats.org/spreadsheetml/2006/main">
  <externalBook xmlns:r="http://schemas.openxmlformats.org/officeDocument/2006/relationships" r:id="rId1">
    <sheetNames>
      <sheetName val="BA-0064-AM"/>
      <sheetName val="Lampiran-A"/>
      <sheetName val="Prgrk Doc Prod"/>
    </sheetNames>
    <sheetDataSet>
      <sheetData sheetId="0">
        <row r="16">
          <cell r="H16">
            <v>3616</v>
          </cell>
        </row>
      </sheetData>
      <sheetData sheetId="1">
        <row r="10">
          <cell r="D10">
            <v>42324</v>
          </cell>
        </row>
        <row r="11">
          <cell r="D11" t="str">
            <v>L 0251140501153437</v>
          </cell>
        </row>
      </sheetData>
      <sheetData sheetId="2"/>
    </sheetDataSet>
  </externalBook>
</externalLink>
</file>

<file path=xl/externalLinks/externalLink358.xml><?xml version="1.0" encoding="utf-8"?>
<externalLink xmlns="http://schemas.openxmlformats.org/spreadsheetml/2006/main">
  <externalBook xmlns:r="http://schemas.openxmlformats.org/officeDocument/2006/relationships" r:id="rId1">
    <sheetNames>
      <sheetName val="BA-0065-TRU"/>
      <sheetName val="Lampiran-A"/>
      <sheetName val="Prgrk Doc Prod"/>
    </sheetNames>
    <sheetDataSet>
      <sheetData sheetId="0">
        <row r="15">
          <cell r="H15">
            <v>5720</v>
          </cell>
        </row>
      </sheetData>
      <sheetData sheetId="1">
        <row r="10">
          <cell r="D10">
            <v>42324</v>
          </cell>
        </row>
        <row r="11">
          <cell r="D11" t="str">
            <v>L0251140501153438</v>
          </cell>
        </row>
      </sheetData>
      <sheetData sheetId="2"/>
    </sheetDataSet>
  </externalBook>
</externalLink>
</file>

<file path=xl/externalLinks/externalLink359.xml><?xml version="1.0" encoding="utf-8"?>
<externalLink xmlns="http://schemas.openxmlformats.org/spreadsheetml/2006/main">
  <externalBook xmlns:r="http://schemas.openxmlformats.org/officeDocument/2006/relationships" r:id="rId1">
    <sheetNames>
      <sheetName val="BA-0066-TRU"/>
      <sheetName val="Lampiran-A"/>
      <sheetName val="Prgrk Doc Prod"/>
    </sheetNames>
    <sheetDataSet>
      <sheetData sheetId="0">
        <row r="15">
          <cell r="H15">
            <v>21450</v>
          </cell>
        </row>
      </sheetData>
      <sheetData sheetId="1">
        <row r="10">
          <cell r="D10">
            <v>42324</v>
          </cell>
        </row>
        <row r="11">
          <cell r="D11" t="str">
            <v>L 0251140501153439</v>
          </cell>
        </row>
      </sheetData>
      <sheetData sheetId="2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BA-0033-TRU"/>
      <sheetName val="Lampiran-A"/>
      <sheetName val="Prgrk Doc Prod"/>
    </sheetNames>
    <sheetDataSet>
      <sheetData sheetId="0">
        <row r="15">
          <cell r="H15">
            <v>4200</v>
          </cell>
        </row>
      </sheetData>
      <sheetData sheetId="1">
        <row r="10">
          <cell r="D10">
            <v>42256</v>
          </cell>
        </row>
        <row r="11">
          <cell r="D11" t="str">
            <v>L0251140501152375</v>
          </cell>
        </row>
      </sheetData>
      <sheetData sheetId="2"/>
    </sheetDataSet>
  </externalBook>
</externalLink>
</file>

<file path=xl/externalLinks/externalLink360.xml><?xml version="1.0" encoding="utf-8"?>
<externalLink xmlns="http://schemas.openxmlformats.org/spreadsheetml/2006/main">
  <externalBook xmlns:r="http://schemas.openxmlformats.org/officeDocument/2006/relationships" r:id="rId1">
    <sheetNames>
      <sheetName val="KL-0026-RA"/>
      <sheetName val="Lampiran-A"/>
      <sheetName val="Prgrk Doc Prod"/>
      <sheetName val="BOR"/>
    </sheetNames>
    <sheetDataSet>
      <sheetData sheetId="0">
        <row r="16">
          <cell r="H16">
            <v>3888</v>
          </cell>
        </row>
      </sheetData>
      <sheetData sheetId="1">
        <row r="10">
          <cell r="D10">
            <v>42319</v>
          </cell>
        </row>
        <row r="11">
          <cell r="D11" t="str">
            <v>L0251140501153321</v>
          </cell>
        </row>
      </sheetData>
      <sheetData sheetId="2"/>
      <sheetData sheetId="3"/>
    </sheetDataSet>
  </externalBook>
</externalLink>
</file>

<file path=xl/externalLinks/externalLink361.xml><?xml version="1.0" encoding="utf-8"?>
<externalLink xmlns="http://schemas.openxmlformats.org/spreadsheetml/2006/main">
  <externalBook xmlns:r="http://schemas.openxmlformats.org/officeDocument/2006/relationships" r:id="rId1">
    <sheetNames>
      <sheetName val="SE-0105-FA"/>
      <sheetName val="Lampiran-A"/>
      <sheetName val="Prgrk Doc Prod"/>
    </sheetNames>
    <sheetDataSet>
      <sheetData sheetId="0">
        <row r="16">
          <cell r="H16">
            <v>460</v>
          </cell>
        </row>
      </sheetData>
      <sheetData sheetId="1">
        <row r="10">
          <cell r="D10">
            <v>42334</v>
          </cell>
        </row>
        <row r="11">
          <cell r="D11" t="str">
            <v>L0251140501153497</v>
          </cell>
        </row>
      </sheetData>
      <sheetData sheetId="2"/>
    </sheetDataSet>
  </externalBook>
</externalLink>
</file>

<file path=xl/externalLinks/externalLink362.xml><?xml version="1.0" encoding="utf-8"?>
<externalLink xmlns="http://schemas.openxmlformats.org/spreadsheetml/2006/main">
  <externalBook xmlns:r="http://schemas.openxmlformats.org/officeDocument/2006/relationships" r:id="rId1">
    <sheetNames>
      <sheetName val="SE-0106-RA"/>
      <sheetName val="Lampiran-A"/>
      <sheetName val="Prgrk Doc Prod"/>
    </sheetNames>
    <sheetDataSet>
      <sheetData sheetId="0">
        <row r="17">
          <cell r="H17">
            <v>2454</v>
          </cell>
        </row>
      </sheetData>
      <sheetData sheetId="1">
        <row r="10">
          <cell r="D10">
            <v>42334</v>
          </cell>
        </row>
        <row r="11">
          <cell r="D11" t="str">
            <v>L0251140501153496</v>
          </cell>
        </row>
      </sheetData>
      <sheetData sheetId="2"/>
    </sheetDataSet>
  </externalBook>
</externalLink>
</file>

<file path=xl/externalLinks/externalLink363.xml><?xml version="1.0" encoding="utf-8"?>
<externalLink xmlns="http://schemas.openxmlformats.org/spreadsheetml/2006/main">
  <externalBook xmlns:r="http://schemas.openxmlformats.org/officeDocument/2006/relationships" r:id="rId1">
    <sheetNames>
      <sheetName val="SE-0107-TRU"/>
      <sheetName val="Lampiran-A"/>
      <sheetName val="Prgrk Doc Prod"/>
    </sheetNames>
    <sheetDataSet>
      <sheetData sheetId="0">
        <row r="16">
          <cell r="H16">
            <v>900</v>
          </cell>
        </row>
      </sheetData>
      <sheetData sheetId="1">
        <row r="10">
          <cell r="D10">
            <v>42334</v>
          </cell>
        </row>
        <row r="11">
          <cell r="D11" t="str">
            <v>L0251140501153495</v>
          </cell>
        </row>
      </sheetData>
      <sheetData sheetId="2"/>
    </sheetDataSet>
  </externalBook>
</externalLink>
</file>

<file path=xl/externalLinks/externalLink364.xml><?xml version="1.0" encoding="utf-8"?>
<externalLink xmlns="http://schemas.openxmlformats.org/spreadsheetml/2006/main">
  <externalBook xmlns:r="http://schemas.openxmlformats.org/officeDocument/2006/relationships" r:id="rId1">
    <sheetNames>
      <sheetName val="SE-0108-DIM"/>
      <sheetName val="Lampiran-A"/>
      <sheetName val="Prgrk Doc Prod"/>
    </sheetNames>
    <sheetDataSet>
      <sheetData sheetId="0">
        <row r="16">
          <cell r="H16">
            <v>2080</v>
          </cell>
        </row>
      </sheetData>
      <sheetData sheetId="1">
        <row r="10">
          <cell r="D10">
            <v>42334</v>
          </cell>
        </row>
        <row r="11">
          <cell r="D11" t="str">
            <v>L0251140501153494</v>
          </cell>
        </row>
      </sheetData>
      <sheetData sheetId="2"/>
    </sheetDataSet>
  </externalBook>
</externalLink>
</file>

<file path=xl/externalLinks/externalLink365.xml><?xml version="1.0" encoding="utf-8"?>
<externalLink xmlns="http://schemas.openxmlformats.org/spreadsheetml/2006/main">
  <externalBook xmlns:r="http://schemas.openxmlformats.org/officeDocument/2006/relationships" r:id="rId1">
    <sheetNames>
      <sheetName val="SE-0109-DIM"/>
      <sheetName val="Lampiran-A"/>
      <sheetName val="Prgrk Doc Prod"/>
    </sheetNames>
    <sheetDataSet>
      <sheetData sheetId="0">
        <row r="17">
          <cell r="H17">
            <v>2184</v>
          </cell>
        </row>
      </sheetData>
      <sheetData sheetId="1">
        <row r="10">
          <cell r="D10">
            <v>42334</v>
          </cell>
        </row>
        <row r="11">
          <cell r="D11" t="str">
            <v>L0251140501153493</v>
          </cell>
        </row>
      </sheetData>
      <sheetData sheetId="2"/>
    </sheetDataSet>
  </externalBook>
</externalLink>
</file>

<file path=xl/externalLinks/externalLink366.xml><?xml version="1.0" encoding="utf-8"?>
<externalLink xmlns="http://schemas.openxmlformats.org/spreadsheetml/2006/main">
  <externalBook xmlns:r="http://schemas.openxmlformats.org/officeDocument/2006/relationships" r:id="rId1">
    <sheetNames>
      <sheetName val="SE-0110-TRU"/>
      <sheetName val="Lampiran-A"/>
      <sheetName val="Prgrk Doc Prod"/>
    </sheetNames>
    <sheetDataSet>
      <sheetData sheetId="0">
        <row r="18">
          <cell r="H18">
            <v>2350</v>
          </cell>
        </row>
      </sheetData>
      <sheetData sheetId="1">
        <row r="10">
          <cell r="D10">
            <v>42334</v>
          </cell>
        </row>
      </sheetData>
      <sheetData sheetId="2"/>
    </sheetDataSet>
  </externalBook>
</externalLink>
</file>

<file path=xl/externalLinks/externalLink367.xml><?xml version="1.0" encoding="utf-8"?>
<externalLink xmlns="http://schemas.openxmlformats.org/spreadsheetml/2006/main">
  <externalBook xmlns:r="http://schemas.openxmlformats.org/officeDocument/2006/relationships" r:id="rId1">
    <sheetNames>
      <sheetName val="SE-0112-TRU"/>
      <sheetName val="Lampiran-A"/>
      <sheetName val="Prgrk Doc Prod"/>
    </sheetNames>
    <sheetDataSet>
      <sheetData sheetId="0">
        <row r="16">
          <cell r="H16">
            <v>1350</v>
          </cell>
        </row>
      </sheetData>
      <sheetData sheetId="1">
        <row r="10">
          <cell r="D10">
            <v>42334</v>
          </cell>
        </row>
        <row r="11">
          <cell r="D11" t="str">
            <v>L0251140501153491</v>
          </cell>
        </row>
      </sheetData>
      <sheetData sheetId="2"/>
    </sheetDataSet>
  </externalBook>
</externalLink>
</file>

<file path=xl/externalLinks/externalLink368.xml><?xml version="1.0" encoding="utf-8"?>
<externalLink xmlns="http://schemas.openxmlformats.org/spreadsheetml/2006/main">
  <externalBook xmlns:r="http://schemas.openxmlformats.org/officeDocument/2006/relationships" r:id="rId1">
    <sheetNames>
      <sheetName val="SE-0113-FA"/>
      <sheetName val="Lampiran-A"/>
      <sheetName val="Prgrk Doc Prod"/>
    </sheetNames>
    <sheetDataSet>
      <sheetData sheetId="0">
        <row r="16">
          <cell r="H16">
            <v>4840</v>
          </cell>
        </row>
      </sheetData>
      <sheetData sheetId="1">
        <row r="10">
          <cell r="D10">
            <v>42334</v>
          </cell>
        </row>
        <row r="11">
          <cell r="D11" t="str">
            <v>L0251140501153490</v>
          </cell>
        </row>
      </sheetData>
      <sheetData sheetId="2"/>
    </sheetDataSet>
  </externalBook>
</externalLink>
</file>

<file path=xl/externalLinks/externalLink369.xml><?xml version="1.0" encoding="utf-8"?>
<externalLink xmlns="http://schemas.openxmlformats.org/spreadsheetml/2006/main">
  <externalBook xmlns:r="http://schemas.openxmlformats.org/officeDocument/2006/relationships" r:id="rId1">
    <sheetNames>
      <sheetName val="SE-0114-RA"/>
      <sheetName val="Lampiran-A"/>
      <sheetName val="Prgrk Doc Prod"/>
    </sheetNames>
    <sheetDataSet>
      <sheetData sheetId="0">
        <row r="19">
          <cell r="H19">
            <v>1575</v>
          </cell>
        </row>
      </sheetData>
      <sheetData sheetId="1">
        <row r="10">
          <cell r="D10">
            <v>42334</v>
          </cell>
        </row>
        <row r="11">
          <cell r="D11" t="str">
            <v>L0251140501153489</v>
          </cell>
        </row>
      </sheetData>
      <sheetData sheetId="2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BA-0034-TRUa"/>
      <sheetName val="Lampiran-A"/>
      <sheetName val="Prgrk Doc Prod"/>
    </sheetNames>
    <sheetDataSet>
      <sheetData sheetId="0">
        <row r="15">
          <cell r="H15">
            <v>4200</v>
          </cell>
        </row>
      </sheetData>
      <sheetData sheetId="1">
        <row r="10">
          <cell r="D10">
            <v>42275</v>
          </cell>
        </row>
        <row r="11">
          <cell r="D11" t="str">
            <v>L0251140501152563</v>
          </cell>
        </row>
      </sheetData>
      <sheetData sheetId="2"/>
    </sheetDataSet>
  </externalBook>
</externalLink>
</file>

<file path=xl/externalLinks/externalLink370.xml><?xml version="1.0" encoding="utf-8"?>
<externalLink xmlns="http://schemas.openxmlformats.org/spreadsheetml/2006/main">
  <externalBook xmlns:r="http://schemas.openxmlformats.org/officeDocument/2006/relationships" r:id="rId1">
    <sheetNames>
      <sheetName val="SE-0115-FA"/>
      <sheetName val="Lampiran-A"/>
      <sheetName val="Prgrk Doc Prod"/>
    </sheetNames>
    <sheetDataSet>
      <sheetData sheetId="0">
        <row r="16">
          <cell r="H16">
            <v>3750</v>
          </cell>
        </row>
      </sheetData>
      <sheetData sheetId="1">
        <row r="10">
          <cell r="D10">
            <v>42341</v>
          </cell>
        </row>
        <row r="11">
          <cell r="D11" t="str">
            <v>L0251140501153538</v>
          </cell>
        </row>
      </sheetData>
      <sheetData sheetId="2"/>
    </sheetDataSet>
  </externalBook>
</externalLink>
</file>

<file path=xl/externalLinks/externalLink371.xml><?xml version="1.0" encoding="utf-8"?>
<externalLink xmlns="http://schemas.openxmlformats.org/spreadsheetml/2006/main">
  <externalBook xmlns:r="http://schemas.openxmlformats.org/officeDocument/2006/relationships" r:id="rId1">
    <sheetNames>
      <sheetName val="SE-0116-FA"/>
      <sheetName val="Lampiran-A"/>
      <sheetName val="Prgrk Doc Prod"/>
    </sheetNames>
    <sheetDataSet>
      <sheetData sheetId="0">
        <row r="16">
          <cell r="H16">
            <v>3160</v>
          </cell>
        </row>
      </sheetData>
      <sheetData sheetId="1">
        <row r="10">
          <cell r="D10">
            <v>42334</v>
          </cell>
        </row>
        <row r="11">
          <cell r="D11" t="str">
            <v>L0251140501153488</v>
          </cell>
        </row>
      </sheetData>
      <sheetData sheetId="2"/>
    </sheetDataSet>
  </externalBook>
</externalLink>
</file>

<file path=xl/externalLinks/externalLink372.xml><?xml version="1.0" encoding="utf-8"?>
<externalLink xmlns="http://schemas.openxmlformats.org/spreadsheetml/2006/main">
  <externalBook xmlns:r="http://schemas.openxmlformats.org/officeDocument/2006/relationships" r:id="rId1">
    <sheetNames>
      <sheetName val="BI-0108-2015"/>
      <sheetName val="Lampiran-A"/>
      <sheetName val="Prgrk Doc Prod"/>
    </sheetNames>
    <sheetDataSet>
      <sheetData sheetId="0">
        <row r="16">
          <cell r="H16">
            <v>8280</v>
          </cell>
        </row>
      </sheetData>
      <sheetData sheetId="1">
        <row r="10">
          <cell r="D10">
            <v>42342</v>
          </cell>
        </row>
        <row r="11">
          <cell r="D11" t="str">
            <v>L0251140501153562</v>
          </cell>
        </row>
      </sheetData>
      <sheetData sheetId="2"/>
    </sheetDataSet>
  </externalBook>
</externalLink>
</file>

<file path=xl/externalLinks/externalLink373.xml><?xml version="1.0" encoding="utf-8"?>
<externalLink xmlns="http://schemas.openxmlformats.org/spreadsheetml/2006/main">
  <externalBook xmlns:r="http://schemas.openxmlformats.org/officeDocument/2006/relationships" r:id="rId1">
    <sheetNames>
      <sheetName val="BI-0109-AM_2015"/>
      <sheetName val="Lampiran-A"/>
      <sheetName val="Prgrk Doc Prod"/>
    </sheetNames>
    <sheetDataSet>
      <sheetData sheetId="0">
        <row r="16">
          <cell r="H16">
            <v>3750</v>
          </cell>
        </row>
      </sheetData>
      <sheetData sheetId="1">
        <row r="10">
          <cell r="D10">
            <v>42342</v>
          </cell>
        </row>
        <row r="11">
          <cell r="D11" t="str">
            <v>L0251140501153549</v>
          </cell>
        </row>
      </sheetData>
      <sheetData sheetId="2"/>
    </sheetDataSet>
  </externalBook>
</externalLink>
</file>

<file path=xl/externalLinks/externalLink374.xml><?xml version="1.0" encoding="utf-8"?>
<externalLink xmlns="http://schemas.openxmlformats.org/spreadsheetml/2006/main">
  <externalBook xmlns:r="http://schemas.openxmlformats.org/officeDocument/2006/relationships" r:id="rId1">
    <sheetNames>
      <sheetName val="BI-0110-2015"/>
      <sheetName val="Lampiran-A"/>
      <sheetName val="Prgrk Doc Prod"/>
    </sheetNames>
    <sheetDataSet>
      <sheetData sheetId="0">
        <row r="26">
          <cell r="H26">
            <v>18000</v>
          </cell>
        </row>
      </sheetData>
      <sheetData sheetId="1">
        <row r="10">
          <cell r="D10">
            <v>42342</v>
          </cell>
        </row>
        <row r="11">
          <cell r="D11" t="str">
            <v>L0251140501153566</v>
          </cell>
        </row>
      </sheetData>
      <sheetData sheetId="2"/>
    </sheetDataSet>
  </externalBook>
</externalLink>
</file>

<file path=xl/externalLinks/externalLink375.xml><?xml version="1.0" encoding="utf-8"?>
<externalLink xmlns="http://schemas.openxmlformats.org/spreadsheetml/2006/main">
  <externalBook xmlns:r="http://schemas.openxmlformats.org/officeDocument/2006/relationships" r:id="rId1">
    <sheetNames>
      <sheetName val="BI-0112-2015"/>
      <sheetName val="Lampiran-A"/>
      <sheetName val="Prgrk Doc Prod"/>
    </sheetNames>
    <sheetDataSet>
      <sheetData sheetId="0">
        <row r="25">
          <cell r="H25">
            <v>13560</v>
          </cell>
        </row>
      </sheetData>
      <sheetData sheetId="1">
        <row r="10">
          <cell r="D10">
            <v>42342</v>
          </cell>
        </row>
        <row r="11">
          <cell r="D11" t="str">
            <v>L0251140501153561</v>
          </cell>
        </row>
      </sheetData>
      <sheetData sheetId="2"/>
    </sheetDataSet>
  </externalBook>
</externalLink>
</file>

<file path=xl/externalLinks/externalLink376.xml><?xml version="1.0" encoding="utf-8"?>
<externalLink xmlns="http://schemas.openxmlformats.org/spreadsheetml/2006/main">
  <externalBook xmlns:r="http://schemas.openxmlformats.org/officeDocument/2006/relationships" r:id="rId1">
    <sheetNames>
      <sheetName val="BI-0113-2015"/>
      <sheetName val="Lampiran-A"/>
      <sheetName val="Prgrk Doc Prod"/>
    </sheetNames>
    <sheetDataSet>
      <sheetData sheetId="0">
        <row r="27">
          <cell r="H27">
            <v>19590</v>
          </cell>
        </row>
      </sheetData>
      <sheetData sheetId="1">
        <row r="10">
          <cell r="D10">
            <v>42342</v>
          </cell>
        </row>
        <row r="11">
          <cell r="D11" t="str">
            <v>L0251140501153552</v>
          </cell>
        </row>
      </sheetData>
      <sheetData sheetId="2"/>
    </sheetDataSet>
  </externalBook>
</externalLink>
</file>

<file path=xl/externalLinks/externalLink377.xml><?xml version="1.0" encoding="utf-8"?>
<externalLink xmlns="http://schemas.openxmlformats.org/spreadsheetml/2006/main">
  <externalBook xmlns:r="http://schemas.openxmlformats.org/officeDocument/2006/relationships" r:id="rId1">
    <sheetNames>
      <sheetName val="BI-0114-2015"/>
      <sheetName val="Lampiran-A"/>
      <sheetName val="Prgrk Doc Prod"/>
    </sheetNames>
    <sheetDataSet>
      <sheetData sheetId="0">
        <row r="25">
          <cell r="H25">
            <v>10880</v>
          </cell>
        </row>
      </sheetData>
      <sheetData sheetId="1">
        <row r="10">
          <cell r="D10">
            <v>42342</v>
          </cell>
        </row>
        <row r="11">
          <cell r="D11" t="str">
            <v>L0251140501153564</v>
          </cell>
        </row>
      </sheetData>
      <sheetData sheetId="2"/>
    </sheetDataSet>
  </externalBook>
</externalLink>
</file>

<file path=xl/externalLinks/externalLink378.xml><?xml version="1.0" encoding="utf-8"?>
<externalLink xmlns="http://schemas.openxmlformats.org/spreadsheetml/2006/main">
  <externalBook xmlns:r="http://schemas.openxmlformats.org/officeDocument/2006/relationships" r:id="rId1">
    <sheetNames>
      <sheetName val="BI-0114-2015"/>
      <sheetName val="Lampiran-A"/>
      <sheetName val="Prgrk Doc Prod"/>
    </sheetNames>
    <sheetDataSet>
      <sheetData sheetId="0">
        <row r="16">
          <cell r="H16">
            <v>6250</v>
          </cell>
        </row>
      </sheetData>
      <sheetData sheetId="1">
        <row r="10">
          <cell r="D10">
            <v>42342</v>
          </cell>
        </row>
        <row r="11">
          <cell r="D11" t="str">
            <v>L0251140501153559</v>
          </cell>
        </row>
      </sheetData>
      <sheetData sheetId="2"/>
    </sheetDataSet>
  </externalBook>
</externalLink>
</file>

<file path=xl/externalLinks/externalLink379.xml><?xml version="1.0" encoding="utf-8"?>
<externalLink xmlns="http://schemas.openxmlformats.org/spreadsheetml/2006/main">
  <externalBook xmlns:r="http://schemas.openxmlformats.org/officeDocument/2006/relationships" r:id="rId1">
    <sheetNames>
      <sheetName val="BA-0067-AM"/>
      <sheetName val="Lampiran-A"/>
      <sheetName val="Prgrk Doc Prod"/>
    </sheetNames>
    <sheetDataSet>
      <sheetData sheetId="0">
        <row r="18">
          <cell r="H18">
            <v>1654</v>
          </cell>
        </row>
      </sheetData>
      <sheetData sheetId="1">
        <row r="10">
          <cell r="D10">
            <v>42341</v>
          </cell>
        </row>
        <row r="11">
          <cell r="D11" t="str">
            <v>L0251140501153535</v>
          </cell>
        </row>
      </sheetData>
      <sheetData sheetId="2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BA-0035b-TRU"/>
      <sheetName val="Lampiran-A"/>
      <sheetName val="Prgrk Doc Prod"/>
    </sheetNames>
    <sheetDataSet>
      <sheetData sheetId="0">
        <row r="15">
          <cell r="H15">
            <v>21450</v>
          </cell>
        </row>
      </sheetData>
      <sheetData sheetId="1">
        <row r="10">
          <cell r="D10">
            <v>42275</v>
          </cell>
        </row>
        <row r="11">
          <cell r="D11" t="str">
            <v>L0251140501152564</v>
          </cell>
        </row>
      </sheetData>
      <sheetData sheetId="2"/>
    </sheetDataSet>
  </externalBook>
</externalLink>
</file>

<file path=xl/externalLinks/externalLink380.xml><?xml version="1.0" encoding="utf-8"?>
<externalLink xmlns="http://schemas.openxmlformats.org/spreadsheetml/2006/main">
  <externalBook xmlns:r="http://schemas.openxmlformats.org/officeDocument/2006/relationships" r:id="rId1">
    <sheetNames>
      <sheetName val="BA-0068-TRU"/>
      <sheetName val="Lampiran-A"/>
      <sheetName val="Prgrk Doc Prod"/>
    </sheetNames>
    <sheetDataSet>
      <sheetData sheetId="0">
        <row r="15">
          <cell r="H15">
            <v>9900</v>
          </cell>
        </row>
      </sheetData>
      <sheetData sheetId="1">
        <row r="10">
          <cell r="D10">
            <v>42341</v>
          </cell>
        </row>
        <row r="11">
          <cell r="D11" t="str">
            <v>L0251140501153537</v>
          </cell>
        </row>
      </sheetData>
      <sheetData sheetId="2"/>
    </sheetDataSet>
  </externalBook>
</externalLink>
</file>

<file path=xl/externalLinks/externalLink381.xml><?xml version="1.0" encoding="utf-8"?>
<externalLink xmlns="http://schemas.openxmlformats.org/spreadsheetml/2006/main">
  <externalBook xmlns:r="http://schemas.openxmlformats.org/officeDocument/2006/relationships" r:id="rId1">
    <sheetNames>
      <sheetName val="HM-0046-PRMA"/>
      <sheetName val="Lampiran-A"/>
      <sheetName val="Prgrk Doc Prod"/>
    </sheetNames>
    <sheetDataSet>
      <sheetData sheetId="0">
        <row r="15">
          <cell r="H15">
            <v>7420</v>
          </cell>
        </row>
      </sheetData>
      <sheetData sheetId="1">
        <row r="10">
          <cell r="D10">
            <v>42340</v>
          </cell>
        </row>
        <row r="11">
          <cell r="D11" t="str">
            <v>L0251140501153529</v>
          </cell>
        </row>
      </sheetData>
      <sheetData sheetId="2"/>
    </sheetDataSet>
  </externalBook>
</externalLink>
</file>

<file path=xl/externalLinks/externalLink382.xml><?xml version="1.0" encoding="utf-8"?>
<externalLink xmlns="http://schemas.openxmlformats.org/spreadsheetml/2006/main">
  <externalBook xmlns:r="http://schemas.openxmlformats.org/officeDocument/2006/relationships" r:id="rId1">
    <sheetNames>
      <sheetName val="HM-0047-AM"/>
      <sheetName val="Lampiran-A"/>
      <sheetName val="Prgrk Doc Prod"/>
    </sheetNames>
    <sheetDataSet>
      <sheetData sheetId="0">
        <row r="17">
          <cell r="H17">
            <v>12112</v>
          </cell>
        </row>
      </sheetData>
      <sheetData sheetId="1">
        <row r="10">
          <cell r="D10">
            <v>42342</v>
          </cell>
        </row>
        <row r="11">
          <cell r="D11" t="str">
            <v>L0251140501153546</v>
          </cell>
        </row>
      </sheetData>
      <sheetData sheetId="2"/>
    </sheetDataSet>
  </externalBook>
</externalLink>
</file>

<file path=xl/externalLinks/externalLink383.xml><?xml version="1.0" encoding="utf-8"?>
<externalLink xmlns="http://schemas.openxmlformats.org/spreadsheetml/2006/main">
  <externalBook xmlns:r="http://schemas.openxmlformats.org/officeDocument/2006/relationships" r:id="rId1">
    <sheetNames>
      <sheetName val="HM-0048-DIM"/>
      <sheetName val="Lampiran-A"/>
      <sheetName val="Prgrk Doc Prod"/>
    </sheetNames>
    <sheetDataSet>
      <sheetData sheetId="0">
        <row r="19">
          <cell r="H19">
            <v>2625</v>
          </cell>
        </row>
      </sheetData>
      <sheetData sheetId="1">
        <row r="10">
          <cell r="D10">
            <v>42340</v>
          </cell>
        </row>
        <row r="11">
          <cell r="D11" t="str">
            <v>L0251140501153530</v>
          </cell>
        </row>
      </sheetData>
      <sheetData sheetId="2"/>
    </sheetDataSet>
  </externalBook>
</externalLink>
</file>

<file path=xl/externalLinks/externalLink384.xml><?xml version="1.0" encoding="utf-8"?>
<externalLink xmlns="http://schemas.openxmlformats.org/spreadsheetml/2006/main">
  <externalBook xmlns:r="http://schemas.openxmlformats.org/officeDocument/2006/relationships" r:id="rId1">
    <sheetNames>
      <sheetName val="SE-0117-DIM"/>
      <sheetName val="Lampiran-A"/>
      <sheetName val="Prgrk Doc Prod"/>
    </sheetNames>
    <sheetDataSet>
      <sheetData sheetId="0">
        <row r="16">
          <cell r="H16">
            <v>3700</v>
          </cell>
        </row>
      </sheetData>
      <sheetData sheetId="1">
        <row r="10">
          <cell r="D10">
            <v>42341</v>
          </cell>
        </row>
        <row r="11">
          <cell r="D11" t="str">
            <v>L0251140501153534</v>
          </cell>
        </row>
      </sheetData>
      <sheetData sheetId="2"/>
    </sheetDataSet>
  </externalBook>
</externalLink>
</file>

<file path=xl/externalLinks/externalLink385.xml><?xml version="1.0" encoding="utf-8"?>
<externalLink xmlns="http://schemas.openxmlformats.org/spreadsheetml/2006/main">
  <externalBook xmlns:r="http://schemas.openxmlformats.org/officeDocument/2006/relationships" r:id="rId1">
    <sheetNames>
      <sheetName val="SE-0118-DIM"/>
      <sheetName val="Lampiran-A"/>
      <sheetName val="Prgrk Doc Prod"/>
    </sheetNames>
    <sheetDataSet>
      <sheetData sheetId="0">
        <row r="17">
          <cell r="H17">
            <v>242</v>
          </cell>
        </row>
      </sheetData>
      <sheetData sheetId="1">
        <row r="10">
          <cell r="D10">
            <v>42341</v>
          </cell>
        </row>
        <row r="11">
          <cell r="D11" t="str">
            <v>L0251140501153533</v>
          </cell>
        </row>
      </sheetData>
      <sheetData sheetId="2"/>
    </sheetDataSet>
  </externalBook>
</externalLink>
</file>

<file path=xl/externalLinks/externalLink386.xml><?xml version="1.0" encoding="utf-8"?>
<externalLink xmlns="http://schemas.openxmlformats.org/spreadsheetml/2006/main">
  <externalBook xmlns:r="http://schemas.openxmlformats.org/officeDocument/2006/relationships" r:id="rId1">
    <sheetNames>
      <sheetName val="SE-0119-AM"/>
      <sheetName val="Lampiran-A"/>
      <sheetName val="Prgrk Doc Prod"/>
    </sheetNames>
    <sheetDataSet>
      <sheetData sheetId="0">
        <row r="16">
          <cell r="H16">
            <v>5880</v>
          </cell>
        </row>
      </sheetData>
      <sheetData sheetId="1">
        <row r="10">
          <cell r="D10">
            <v>42341</v>
          </cell>
        </row>
        <row r="11">
          <cell r="D11" t="str">
            <v>L0251140501153532</v>
          </cell>
        </row>
      </sheetData>
      <sheetData sheetId="2"/>
    </sheetDataSet>
  </externalBook>
</externalLink>
</file>

<file path=xl/externalLinks/externalLink387.xml><?xml version="1.0" encoding="utf-8"?>
<externalLink xmlns="http://schemas.openxmlformats.org/spreadsheetml/2006/main">
  <externalBook xmlns:r="http://schemas.openxmlformats.org/officeDocument/2006/relationships" r:id="rId1">
    <sheetNames>
      <sheetName val="KL-0027-RA"/>
      <sheetName val="Lampiran-A"/>
      <sheetName val="Prgrk Doc Prod"/>
    </sheetNames>
    <sheetDataSet>
      <sheetData sheetId="0">
        <row r="16">
          <cell r="H16">
            <v>600</v>
          </cell>
        </row>
      </sheetData>
      <sheetData sheetId="1">
        <row r="10">
          <cell r="D10">
            <v>42342</v>
          </cell>
        </row>
        <row r="11">
          <cell r="D11" t="str">
            <v>L0251140501153550</v>
          </cell>
        </row>
      </sheetData>
      <sheetData sheetId="2"/>
    </sheetDataSet>
  </externalBook>
</externalLink>
</file>

<file path=xl/externalLinks/externalLink388.xml><?xml version="1.0" encoding="utf-8"?>
<externalLink xmlns="http://schemas.openxmlformats.org/spreadsheetml/2006/main">
  <externalBook xmlns:r="http://schemas.openxmlformats.org/officeDocument/2006/relationships" r:id="rId1">
    <sheetNames>
      <sheetName val="KL-0028-ZEP"/>
      <sheetName val="Lampiran-A"/>
      <sheetName val="Prgrk Doc Prod"/>
    </sheetNames>
    <sheetDataSet>
      <sheetData sheetId="0">
        <row r="16">
          <cell r="H16">
            <v>3875</v>
          </cell>
        </row>
      </sheetData>
      <sheetData sheetId="1">
        <row r="10">
          <cell r="D10">
            <v>42342</v>
          </cell>
        </row>
        <row r="11">
          <cell r="D11" t="str">
            <v>L0251140501153547</v>
          </cell>
        </row>
      </sheetData>
      <sheetData sheetId="2"/>
    </sheetDataSet>
  </externalBook>
</externalLink>
</file>

<file path=xl/externalLinks/externalLink389.xml><?xml version="1.0" encoding="utf-8"?>
<externalLink xmlns="http://schemas.openxmlformats.org/spreadsheetml/2006/main">
  <externalBook xmlns:r="http://schemas.openxmlformats.org/officeDocument/2006/relationships" r:id="rId1">
    <sheetNames>
      <sheetName val="BI-0107-AM_2015"/>
      <sheetName val="Lampiran-A"/>
      <sheetName val="Prgrk Doc Prod"/>
    </sheetNames>
    <sheetDataSet>
      <sheetData sheetId="0">
        <row r="21">
          <cell r="H21">
            <v>16039</v>
          </cell>
        </row>
      </sheetData>
      <sheetData sheetId="1">
        <row r="10">
          <cell r="D10">
            <v>42341</v>
          </cell>
        </row>
        <row r="11">
          <cell r="D11" t="str">
            <v>L0251140501153536</v>
          </cell>
        </row>
      </sheetData>
      <sheetData sheetId="2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BA-0036-AM"/>
      <sheetName val="Lampiran-A"/>
      <sheetName val="Prgrk Doc Prod"/>
    </sheetNames>
    <sheetDataSet>
      <sheetData sheetId="0">
        <row r="16">
          <cell r="H16">
            <v>6000</v>
          </cell>
        </row>
      </sheetData>
      <sheetData sheetId="1">
        <row r="10">
          <cell r="D10">
            <v>42285</v>
          </cell>
        </row>
        <row r="11">
          <cell r="D11" t="str">
            <v>L0251140501152670</v>
          </cell>
        </row>
      </sheetData>
      <sheetData sheetId="2"/>
    </sheetDataSet>
  </externalBook>
</externalLink>
</file>

<file path=xl/externalLinks/externalLink390.xml><?xml version="1.0" encoding="utf-8"?>
<externalLink xmlns="http://schemas.openxmlformats.org/spreadsheetml/2006/main">
  <externalBook xmlns:r="http://schemas.openxmlformats.org/officeDocument/2006/relationships" r:id="rId1">
    <sheetNames>
      <sheetName val="BI-0079-RA_2015"/>
      <sheetName val="Lampiran-A"/>
      <sheetName val="Prgrk Doc Prod"/>
    </sheetNames>
    <sheetDataSet>
      <sheetData sheetId="0">
        <row r="18">
          <cell r="H18">
            <v>15460</v>
          </cell>
        </row>
      </sheetData>
      <sheetData sheetId="1">
        <row r="10">
          <cell r="D10">
            <v>42342</v>
          </cell>
        </row>
        <row r="11">
          <cell r="D11" t="str">
            <v>L0251140501153551</v>
          </cell>
        </row>
      </sheetData>
      <sheetData sheetId="2"/>
    </sheetDataSet>
  </externalBook>
</externalLink>
</file>

<file path=xl/externalLinks/externalLink391.xml><?xml version="1.0" encoding="utf-8"?>
<externalLink xmlns="http://schemas.openxmlformats.org/spreadsheetml/2006/main">
  <externalBook xmlns:r="http://schemas.openxmlformats.org/officeDocument/2006/relationships" r:id="rId1">
    <sheetNames>
      <sheetName val="HM-0049-TRU"/>
      <sheetName val="Lampiran-A"/>
      <sheetName val="Prgrk Doc Prod"/>
    </sheetNames>
    <sheetDataSet>
      <sheetData sheetId="0">
        <row r="21">
          <cell r="H21">
            <v>14327</v>
          </cell>
        </row>
      </sheetData>
      <sheetData sheetId="1">
        <row r="10">
          <cell r="D10">
            <v>42342</v>
          </cell>
        </row>
        <row r="11">
          <cell r="D11" t="str">
            <v>L0251140501153557</v>
          </cell>
        </row>
      </sheetData>
      <sheetData sheetId="2"/>
    </sheetDataSet>
  </externalBook>
</externalLink>
</file>

<file path=xl/externalLinks/externalLink392.xml><?xml version="1.0" encoding="utf-8"?>
<externalLink xmlns="http://schemas.openxmlformats.org/spreadsheetml/2006/main">
  <externalBook xmlns:r="http://schemas.openxmlformats.org/officeDocument/2006/relationships" r:id="rId1">
    <sheetNames>
      <sheetName val="S-0003-ZEP"/>
      <sheetName val="Lampiran-A"/>
      <sheetName val="Prgrk Doc Prod"/>
    </sheetNames>
    <sheetDataSet>
      <sheetData sheetId="0">
        <row r="16">
          <cell r="H16">
            <v>137.20000000000002</v>
          </cell>
        </row>
      </sheetData>
      <sheetData sheetId="1">
        <row r="10">
          <cell r="D10">
            <v>42342</v>
          </cell>
        </row>
        <row r="11">
          <cell r="D11" t="str">
            <v>L0251140501153555</v>
          </cell>
        </row>
      </sheetData>
      <sheetData sheetId="2"/>
    </sheetDataSet>
  </externalBook>
</externalLink>
</file>

<file path=xl/externalLinks/externalLink393.xml><?xml version="1.0" encoding="utf-8"?>
<externalLink xmlns="http://schemas.openxmlformats.org/spreadsheetml/2006/main">
  <externalBook xmlns:r="http://schemas.openxmlformats.org/officeDocument/2006/relationships" r:id="rId1">
    <sheetNames>
      <sheetName val="S-0004-ZEP"/>
      <sheetName val="Lampiran-A"/>
      <sheetName val="Prgrk Doc Prod"/>
    </sheetNames>
    <sheetDataSet>
      <sheetData sheetId="0">
        <row r="16">
          <cell r="H16">
            <v>78.400000000000006</v>
          </cell>
        </row>
      </sheetData>
      <sheetData sheetId="1">
        <row r="10">
          <cell r="D10">
            <v>42342</v>
          </cell>
        </row>
        <row r="11">
          <cell r="D11" t="str">
            <v>L0251140501153554</v>
          </cell>
        </row>
      </sheetData>
      <sheetData sheetId="2"/>
    </sheetDataSet>
  </externalBook>
</externalLink>
</file>

<file path=xl/externalLinks/externalLink394.xml><?xml version="1.0" encoding="utf-8"?>
<externalLink xmlns="http://schemas.openxmlformats.org/spreadsheetml/2006/main">
  <externalBook xmlns:r="http://schemas.openxmlformats.org/officeDocument/2006/relationships" r:id="rId1">
    <sheetNames>
      <sheetName val="BI-0120-RA 2015"/>
      <sheetName val="Lampiran-A"/>
      <sheetName val="Prgrk Doc Prod"/>
      <sheetName val="Sheet2"/>
      <sheetName val="Sheet3"/>
    </sheetNames>
    <sheetDataSet>
      <sheetData sheetId="0">
        <row r="18">
          <cell r="H18">
            <v>2230</v>
          </cell>
        </row>
      </sheetData>
      <sheetData sheetId="1">
        <row r="10">
          <cell r="D10">
            <v>42342</v>
          </cell>
        </row>
        <row r="11">
          <cell r="D11" t="str">
            <v>L0251140501153560</v>
          </cell>
        </row>
      </sheetData>
      <sheetData sheetId="2"/>
      <sheetData sheetId="3"/>
      <sheetData sheetId="4"/>
    </sheetDataSet>
  </externalBook>
</externalLink>
</file>

<file path=xl/externalLinks/externalLink395.xml><?xml version="1.0" encoding="utf-8"?>
<externalLink xmlns="http://schemas.openxmlformats.org/spreadsheetml/2006/main">
  <externalBook xmlns:r="http://schemas.openxmlformats.org/officeDocument/2006/relationships" r:id="rId1">
    <sheetNames>
      <sheetName val="S-0002-ZEP"/>
      <sheetName val="Lampiran-A"/>
      <sheetName val="Prgrk Doc Prod"/>
    </sheetNames>
    <sheetDataSet>
      <sheetData sheetId="0">
        <row r="16">
          <cell r="H16">
            <v>29.400000000000002</v>
          </cell>
        </row>
      </sheetData>
      <sheetData sheetId="1">
        <row r="10">
          <cell r="D10">
            <v>42342</v>
          </cell>
        </row>
        <row r="11">
          <cell r="D11" t="str">
            <v>L0251140501153553</v>
          </cell>
        </row>
      </sheetData>
      <sheetData sheetId="2"/>
    </sheetDataSet>
  </externalBook>
</externalLink>
</file>

<file path=xl/externalLinks/externalLink396.xml><?xml version="1.0" encoding="utf-8"?>
<externalLink xmlns="http://schemas.openxmlformats.org/spreadsheetml/2006/main">
  <externalBook xmlns:r="http://schemas.openxmlformats.org/officeDocument/2006/relationships" r:id="rId1">
    <sheetNames>
      <sheetName val="BI-0121-RA 2015"/>
      <sheetName val="Lampiran-A"/>
      <sheetName val="Prgrk Doc Prod"/>
    </sheetNames>
    <sheetDataSet>
      <sheetData sheetId="0">
        <row r="16">
          <cell r="H16">
            <v>1760</v>
          </cell>
        </row>
      </sheetData>
      <sheetData sheetId="1">
        <row r="10">
          <cell r="D10">
            <v>42342</v>
          </cell>
        </row>
        <row r="11">
          <cell r="D11" t="str">
            <v>L0251140501153556</v>
          </cell>
        </row>
      </sheetData>
      <sheetData sheetId="2"/>
    </sheetDataSet>
  </externalBook>
</externalLink>
</file>

<file path=xl/externalLinks/externalLink397.xml><?xml version="1.0" encoding="utf-8"?>
<externalLink xmlns="http://schemas.openxmlformats.org/spreadsheetml/2006/main">
  <externalBook xmlns:r="http://schemas.openxmlformats.org/officeDocument/2006/relationships" r:id="rId1">
    <sheetNames>
      <sheetName val="BI-0122-RA 2015"/>
      <sheetName val="Lampiran-A"/>
      <sheetName val="Prgrk Doc Prod"/>
    </sheetNames>
    <sheetDataSet>
      <sheetData sheetId="0">
        <row r="22">
          <cell r="H22">
            <v>6180</v>
          </cell>
        </row>
      </sheetData>
      <sheetData sheetId="1">
        <row r="10">
          <cell r="D10">
            <v>42342</v>
          </cell>
        </row>
        <row r="11">
          <cell r="D11" t="str">
            <v>L0251140501153565</v>
          </cell>
        </row>
      </sheetData>
      <sheetData sheetId="2"/>
    </sheetDataSet>
  </externalBook>
</externalLink>
</file>

<file path=xl/externalLinks/externalLink398.xml><?xml version="1.0" encoding="utf-8"?>
<externalLink xmlns="http://schemas.openxmlformats.org/spreadsheetml/2006/main">
  <externalBook xmlns:r="http://schemas.openxmlformats.org/officeDocument/2006/relationships" r:id="rId1">
    <sheetNames>
      <sheetName val="BI-0100-TBX_2015"/>
      <sheetName val="Lampiran-A"/>
      <sheetName val="Prgrk Doc Prod"/>
    </sheetNames>
    <sheetDataSet>
      <sheetData sheetId="0"/>
      <sheetData sheetId="1">
        <row r="10">
          <cell r="D10">
            <v>42345</v>
          </cell>
        </row>
        <row r="11">
          <cell r="D11" t="str">
            <v>L0251140501153567</v>
          </cell>
        </row>
      </sheetData>
      <sheetData sheetId="2"/>
    </sheetDataSet>
  </externalBook>
</externalLink>
</file>

<file path=xl/externalLinks/externalLink399.xml><?xml version="1.0" encoding="utf-8"?>
<externalLink xmlns="http://schemas.openxmlformats.org/spreadsheetml/2006/main">
  <externalBook xmlns:r="http://schemas.openxmlformats.org/officeDocument/2006/relationships" r:id="rId1">
    <sheetNames>
      <sheetName val="BI-0116-DIM_2015"/>
      <sheetName val="Lampiran-A"/>
      <sheetName val="Prgrk Doc Prod"/>
    </sheetNames>
    <sheetDataSet>
      <sheetData sheetId="0"/>
      <sheetData sheetId="1">
        <row r="10">
          <cell r="D10">
            <v>42342</v>
          </cell>
        </row>
        <row r="11">
          <cell r="D11" t="str">
            <v>L0251140501153548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BA-0002-AM"/>
      <sheetName val="Lampiran-A"/>
      <sheetName val="Prgrk Doc Prod"/>
    </sheetNames>
    <sheetDataSet>
      <sheetData sheetId="0">
        <row r="16">
          <cell r="H16">
            <v>300</v>
          </cell>
        </row>
      </sheetData>
      <sheetData sheetId="1">
        <row r="10">
          <cell r="D10" t="str">
            <v>12.03.15</v>
          </cell>
        </row>
        <row r="11">
          <cell r="D11" t="str">
            <v>L0251140501150810</v>
          </cell>
        </row>
      </sheetData>
      <sheetData sheetId="2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BA-0037-AM"/>
      <sheetName val="Lampiran-A"/>
      <sheetName val="Prgrk Doc Prod"/>
    </sheetNames>
    <sheetDataSet>
      <sheetData sheetId="0">
        <row r="16">
          <cell r="H16">
            <v>750</v>
          </cell>
        </row>
      </sheetData>
      <sheetData sheetId="1">
        <row r="10">
          <cell r="D10">
            <v>42285</v>
          </cell>
        </row>
        <row r="11">
          <cell r="D11" t="str">
            <v>L0251140501152671</v>
          </cell>
        </row>
      </sheetData>
      <sheetData sheetId="2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BA-0038-SUA"/>
      <sheetName val="Lampiran-A"/>
      <sheetName val="Prgrk Doc Prod"/>
    </sheetNames>
    <sheetDataSet>
      <sheetData sheetId="0">
        <row r="17">
          <cell r="H17">
            <v>6240</v>
          </cell>
        </row>
      </sheetData>
      <sheetData sheetId="1">
        <row r="10">
          <cell r="D10">
            <v>42285</v>
          </cell>
        </row>
        <row r="11">
          <cell r="D11" t="str">
            <v>L0251140501152673</v>
          </cell>
        </row>
      </sheetData>
      <sheetData sheetId="2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BA-0039-SUA"/>
      <sheetName val="Lampiran-A"/>
      <sheetName val="Prgrk Doc Prod"/>
    </sheetNames>
    <sheetDataSet>
      <sheetData sheetId="0">
        <row r="17">
          <cell r="H17">
            <v>5920</v>
          </cell>
        </row>
      </sheetData>
      <sheetData sheetId="1">
        <row r="10">
          <cell r="D10">
            <v>42286</v>
          </cell>
        </row>
        <row r="11">
          <cell r="D11" t="str">
            <v>L0251140501152688</v>
          </cell>
        </row>
      </sheetData>
      <sheetData sheetId="2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BA-0040-SUA"/>
      <sheetName val="Lampiran-A"/>
      <sheetName val="Prgrk Doc Prod"/>
    </sheetNames>
    <sheetDataSet>
      <sheetData sheetId="0">
        <row r="17">
          <cell r="H17">
            <v>6240</v>
          </cell>
        </row>
      </sheetData>
      <sheetData sheetId="1">
        <row r="10">
          <cell r="D10">
            <v>42286</v>
          </cell>
        </row>
        <row r="11">
          <cell r="D11" t="str">
            <v>L0251140501152687</v>
          </cell>
        </row>
      </sheetData>
      <sheetData sheetId="2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BA-0041-SUA"/>
      <sheetName val="Lampiran-A"/>
      <sheetName val="Prgrk Doc Prod"/>
    </sheetNames>
    <sheetDataSet>
      <sheetData sheetId="0">
        <row r="17">
          <cell r="H17">
            <v>5920</v>
          </cell>
        </row>
      </sheetData>
      <sheetData sheetId="1">
        <row r="10">
          <cell r="D10">
            <v>42286</v>
          </cell>
        </row>
        <row r="11">
          <cell r="D11" t="str">
            <v>L0251140501152683</v>
          </cell>
        </row>
      </sheetData>
      <sheetData sheetId="2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BA-0042-AM"/>
      <sheetName val="Lampiran-A"/>
      <sheetName val="Prgrk Doc Prod"/>
    </sheetNames>
    <sheetDataSet>
      <sheetData sheetId="0">
        <row r="16">
          <cell r="H16">
            <v>6000</v>
          </cell>
        </row>
      </sheetData>
      <sheetData sheetId="1">
        <row r="10">
          <cell r="D10">
            <v>42285</v>
          </cell>
        </row>
        <row r="11">
          <cell r="D11" t="str">
            <v>L02511405052668</v>
          </cell>
        </row>
      </sheetData>
      <sheetData sheetId="2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BA-0043-AM"/>
      <sheetName val="Lampiran-A"/>
      <sheetName val="Prgrk Doc Prod"/>
    </sheetNames>
    <sheetDataSet>
      <sheetData sheetId="0">
        <row r="16">
          <cell r="H16">
            <v>1000</v>
          </cell>
        </row>
      </sheetData>
      <sheetData sheetId="1">
        <row r="10">
          <cell r="D10">
            <v>42285</v>
          </cell>
        </row>
        <row r="11">
          <cell r="D11" t="str">
            <v>L0251140501152669</v>
          </cell>
        </row>
      </sheetData>
      <sheetData sheetId="2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BA-0044-TRU"/>
      <sheetName val="Lampiran-A"/>
      <sheetName val="Prgrk Doc Prod"/>
    </sheetNames>
    <sheetDataSet>
      <sheetData sheetId="0">
        <row r="15">
          <cell r="H15">
            <v>14300</v>
          </cell>
        </row>
      </sheetData>
      <sheetData sheetId="1">
        <row r="10">
          <cell r="D10">
            <v>42285</v>
          </cell>
        </row>
        <row r="11">
          <cell r="D11" t="str">
            <v>L02511405801152666</v>
          </cell>
        </row>
      </sheetData>
      <sheetData sheetId="2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BI-0001b-AM"/>
      <sheetName val="Lampiran-A"/>
      <sheetName val="Prgrk Doc Prod"/>
    </sheetNames>
    <sheetDataSet>
      <sheetData sheetId="0">
        <row r="20">
          <cell r="H20">
            <v>7718</v>
          </cell>
        </row>
      </sheetData>
      <sheetData sheetId="1">
        <row r="10">
          <cell r="D10" t="str">
            <v>06.02.15</v>
          </cell>
        </row>
        <row r="11">
          <cell r="D11" t="str">
            <v>L0251140501150387</v>
          </cell>
        </row>
      </sheetData>
      <sheetData sheetId="2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BI-0001-TBX"/>
      <sheetName val="Lampiran-A"/>
      <sheetName val="Prgrk Doc Prod"/>
    </sheetNames>
    <sheetDataSet>
      <sheetData sheetId="0">
        <row r="16">
          <cell r="H16">
            <v>2280</v>
          </cell>
        </row>
      </sheetData>
      <sheetData sheetId="1">
        <row r="10">
          <cell r="D10" t="str">
            <v>03.02.15</v>
          </cell>
        </row>
        <row r="11">
          <cell r="D11" t="str">
            <v>L0251140501150346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BA-0003-ZEP"/>
      <sheetName val="Lampiran-A"/>
      <sheetName val="Prgrk Doc Prod"/>
    </sheetNames>
    <sheetDataSet>
      <sheetData sheetId="0">
        <row r="17">
          <cell r="H17">
            <v>870</v>
          </cell>
        </row>
      </sheetData>
      <sheetData sheetId="1">
        <row r="10">
          <cell r="D10">
            <v>42075</v>
          </cell>
        </row>
        <row r="11">
          <cell r="D11" t="str">
            <v>L0251140501150809</v>
          </cell>
        </row>
      </sheetData>
      <sheetData sheetId="2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BI-0002-RA"/>
      <sheetName val="Lampiran-A"/>
      <sheetName val="Prgrk Doc Prod"/>
    </sheetNames>
    <sheetDataSet>
      <sheetData sheetId="0">
        <row r="20">
          <cell r="H20">
            <v>18850</v>
          </cell>
        </row>
      </sheetData>
      <sheetData sheetId="1">
        <row r="10">
          <cell r="D10" t="str">
            <v>03.02.15</v>
          </cell>
        </row>
        <row r="11">
          <cell r="D11" t="str">
            <v>L0251140501150344</v>
          </cell>
        </row>
      </sheetData>
      <sheetData sheetId="2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BI-0003-RA"/>
      <sheetName val="Lampiran-A"/>
      <sheetName val="Prgrk Doc Prod"/>
    </sheetNames>
    <sheetDataSet>
      <sheetData sheetId="0">
        <row r="21">
          <cell r="H21">
            <v>19755</v>
          </cell>
        </row>
      </sheetData>
      <sheetData sheetId="1">
        <row r="10">
          <cell r="D10" t="str">
            <v>03.02.15</v>
          </cell>
        </row>
        <row r="11">
          <cell r="D11" t="str">
            <v>L0251140501150343</v>
          </cell>
        </row>
      </sheetData>
      <sheetData sheetId="2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BI-0004-RA"/>
      <sheetName val="Lampiran-A"/>
      <sheetName val="Prgrk Doc Prod"/>
    </sheetNames>
    <sheetDataSet>
      <sheetData sheetId="0">
        <row r="22">
          <cell r="H22">
            <v>17775</v>
          </cell>
        </row>
      </sheetData>
      <sheetData sheetId="1">
        <row r="10">
          <cell r="D10" t="str">
            <v>03.02.15</v>
          </cell>
        </row>
        <row r="11">
          <cell r="D11" t="str">
            <v>L0251140501150342</v>
          </cell>
        </row>
      </sheetData>
      <sheetData sheetId="2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BI-0005-ZEP"/>
      <sheetName val="Lampiran-A"/>
      <sheetName val="Prgrk Doc Prod"/>
    </sheetNames>
    <sheetDataSet>
      <sheetData sheetId="0">
        <row r="16">
          <cell r="H16">
            <v>12576</v>
          </cell>
        </row>
      </sheetData>
      <sheetData sheetId="1">
        <row r="10">
          <cell r="D10" t="str">
            <v>03.02.15</v>
          </cell>
        </row>
        <row r="11">
          <cell r="D11" t="str">
            <v>L0251140501150351</v>
          </cell>
        </row>
      </sheetData>
      <sheetData sheetId="2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BI-0006-DIM"/>
      <sheetName val="Lampiran-A"/>
      <sheetName val="Prgrk Doc Prod"/>
    </sheetNames>
    <sheetDataSet>
      <sheetData sheetId="0">
        <row r="17">
          <cell r="H17">
            <v>6525</v>
          </cell>
        </row>
      </sheetData>
      <sheetData sheetId="1">
        <row r="10">
          <cell r="D10" t="str">
            <v>03.02.15</v>
          </cell>
        </row>
        <row r="11">
          <cell r="D11" t="str">
            <v>L0251140501150340</v>
          </cell>
        </row>
      </sheetData>
      <sheetData sheetId="2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BI-0007-PR"/>
      <sheetName val="Lampiran-A"/>
      <sheetName val="Prgrk Doc Prod"/>
      <sheetName val="BI-00XX-FA (2)"/>
    </sheetNames>
    <sheetDataSet>
      <sheetData sheetId="0">
        <row r="15">
          <cell r="H15">
            <v>19040</v>
          </cell>
        </row>
      </sheetData>
      <sheetData sheetId="1">
        <row r="10">
          <cell r="D10" t="str">
            <v>03.02.15</v>
          </cell>
        </row>
        <row r="11">
          <cell r="D11" t="str">
            <v>L0251140501150350</v>
          </cell>
        </row>
      </sheetData>
      <sheetData sheetId="2"/>
      <sheetData sheetId="3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BI-0008-ME"/>
      <sheetName val="Lampiran-A"/>
      <sheetName val="Prgrk Doc Prod"/>
    </sheetNames>
    <sheetDataSet>
      <sheetData sheetId="0">
        <row r="16">
          <cell r="H16">
            <v>15375</v>
          </cell>
        </row>
      </sheetData>
      <sheetData sheetId="1">
        <row r="10">
          <cell r="D10" t="str">
            <v>03.02.15</v>
          </cell>
        </row>
        <row r="11">
          <cell r="D11" t="str">
            <v>L0251140501150349</v>
          </cell>
        </row>
      </sheetData>
      <sheetData sheetId="2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BI-0009-DIM"/>
      <sheetName val="Lampiran-A"/>
      <sheetName val="Prgrk Doc Prod"/>
    </sheetNames>
    <sheetDataSet>
      <sheetData sheetId="0">
        <row r="17">
          <cell r="H17">
            <v>7200</v>
          </cell>
        </row>
      </sheetData>
      <sheetData sheetId="1">
        <row r="10">
          <cell r="D10" t="str">
            <v>03.02.15</v>
          </cell>
        </row>
        <row r="11">
          <cell r="D11" t="str">
            <v>L0251140501150341</v>
          </cell>
        </row>
      </sheetData>
      <sheetData sheetId="2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BI-0010-BMS_2015"/>
      <sheetName val="Lampiran-A"/>
      <sheetName val="Prgrk Doc Prod"/>
    </sheetNames>
    <sheetDataSet>
      <sheetData sheetId="0">
        <row r="16">
          <cell r="H16">
            <v>1860</v>
          </cell>
        </row>
      </sheetData>
      <sheetData sheetId="1">
        <row r="10">
          <cell r="D10" t="str">
            <v>05.02.15</v>
          </cell>
        </row>
        <row r="11">
          <cell r="D11" t="str">
            <v>L0251140501150382</v>
          </cell>
        </row>
      </sheetData>
      <sheetData sheetId="2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BI-0011-TBX_2015"/>
      <sheetName val="Lampiran-A"/>
      <sheetName val="Prgrk Doc Prod"/>
    </sheetNames>
    <sheetDataSet>
      <sheetData sheetId="0">
        <row r="16">
          <cell r="H16">
            <v>19950</v>
          </cell>
        </row>
      </sheetData>
      <sheetData sheetId="1">
        <row r="10">
          <cell r="D10" t="str">
            <v>03.02.15</v>
          </cell>
        </row>
        <row r="11">
          <cell r="D11" t="str">
            <v>L0251140501150348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BA-0004-AM"/>
      <sheetName val="Lampiran-A"/>
      <sheetName val="Prgrk Doc Prod"/>
    </sheetNames>
    <sheetDataSet>
      <sheetData sheetId="0">
        <row r="25">
          <cell r="H25">
            <v>13560</v>
          </cell>
        </row>
      </sheetData>
      <sheetData sheetId="1">
        <row r="10">
          <cell r="D10">
            <v>42075</v>
          </cell>
        </row>
        <row r="11">
          <cell r="D11" t="str">
            <v>L0251140501150808</v>
          </cell>
        </row>
      </sheetData>
      <sheetData sheetId="2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BI-0013-RA_2015"/>
      <sheetName val="Lampiran-A"/>
      <sheetName val="Prgrk Doc Prod"/>
    </sheetNames>
    <sheetDataSet>
      <sheetData sheetId="0">
        <row r="21">
          <cell r="H21">
            <v>5590</v>
          </cell>
        </row>
      </sheetData>
      <sheetData sheetId="1">
        <row r="10">
          <cell r="D10" t="str">
            <v>10.03.15</v>
          </cell>
        </row>
        <row r="11">
          <cell r="D11" t="str">
            <v>L0251140501150791</v>
          </cell>
        </row>
      </sheetData>
      <sheetData sheetId="2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BI-0014-BMS_2015"/>
      <sheetName val="Lampiran-A"/>
      <sheetName val="Prgrk Doc Prod"/>
    </sheetNames>
    <sheetDataSet>
      <sheetData sheetId="0">
        <row r="16">
          <cell r="H16">
            <v>900</v>
          </cell>
        </row>
      </sheetData>
      <sheetData sheetId="1">
        <row r="10">
          <cell r="D10" t="str">
            <v>30.03.15</v>
          </cell>
        </row>
        <row r="11">
          <cell r="D11" t="str">
            <v>L0251140501151096</v>
          </cell>
        </row>
      </sheetData>
      <sheetData sheetId="2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BI-0015-RA_2015"/>
      <sheetName val="Lampiran-A"/>
      <sheetName val="Prgrk Doc Prod"/>
    </sheetNames>
    <sheetDataSet>
      <sheetData sheetId="0">
        <row r="18">
          <cell r="H18">
            <v>1595</v>
          </cell>
        </row>
      </sheetData>
      <sheetData sheetId="1">
        <row r="10">
          <cell r="D10" t="str">
            <v>10.03.15</v>
          </cell>
        </row>
        <row r="11">
          <cell r="D11" t="str">
            <v>L0251140501150790</v>
          </cell>
        </row>
      </sheetData>
      <sheetData sheetId="2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BI-0016-RA_2015"/>
      <sheetName val="Lampiran-A"/>
      <sheetName val="Prgrk Doc Prod"/>
    </sheetNames>
    <sheetDataSet>
      <sheetData sheetId="0">
        <row r="22">
          <cell r="H22">
            <v>19680</v>
          </cell>
        </row>
      </sheetData>
      <sheetData sheetId="1">
        <row r="10">
          <cell r="D10" t="str">
            <v>13.03.15</v>
          </cell>
        </row>
        <row r="11">
          <cell r="D11" t="str">
            <v>L0251140501150840</v>
          </cell>
        </row>
      </sheetData>
      <sheetData sheetId="2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BI-0017-RA_2015"/>
      <sheetName val="Lampiran-A"/>
      <sheetName val="Prgrk Doc Prod"/>
    </sheetNames>
    <sheetDataSet>
      <sheetData sheetId="0">
        <row r="16">
          <cell r="H16">
            <v>19840</v>
          </cell>
        </row>
      </sheetData>
      <sheetData sheetId="1">
        <row r="10">
          <cell r="D10" t="str">
            <v>02.03.15</v>
          </cell>
        </row>
        <row r="11">
          <cell r="D11" t="str">
            <v>L0251140501150676</v>
          </cell>
        </row>
      </sheetData>
      <sheetData sheetId="2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BI-0018-RA_2015"/>
      <sheetName val="Lampiran-A"/>
      <sheetName val="Prgrk Doc Prod"/>
    </sheetNames>
    <sheetDataSet>
      <sheetData sheetId="0">
        <row r="19">
          <cell r="H19">
            <v>3435</v>
          </cell>
        </row>
      </sheetData>
      <sheetData sheetId="1">
        <row r="10">
          <cell r="D10" t="str">
            <v>13.03.15</v>
          </cell>
        </row>
        <row r="11">
          <cell r="D11" t="str">
            <v>L0251140501150837</v>
          </cell>
        </row>
      </sheetData>
      <sheetData sheetId="2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BI-0019-RA_2015"/>
      <sheetName val="Lampiran-A"/>
      <sheetName val="Prgrk Doc Prod"/>
    </sheetNames>
    <sheetDataSet>
      <sheetData sheetId="0">
        <row r="20">
          <cell r="H20">
            <v>17250</v>
          </cell>
        </row>
      </sheetData>
      <sheetData sheetId="1">
        <row r="10">
          <cell r="D10" t="str">
            <v>13.03.15</v>
          </cell>
        </row>
        <row r="11">
          <cell r="D11" t="str">
            <v>L0251140501150838</v>
          </cell>
        </row>
      </sheetData>
      <sheetData sheetId="2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BI-0020-RA_2015"/>
      <sheetName val="Lampiran-A"/>
      <sheetName val="Prgrk Doc Prod"/>
    </sheetNames>
    <sheetDataSet>
      <sheetData sheetId="0">
        <row r="20">
          <cell r="H20">
            <v>16620</v>
          </cell>
        </row>
      </sheetData>
      <sheetData sheetId="1">
        <row r="10">
          <cell r="D10" t="str">
            <v>13.03.15</v>
          </cell>
        </row>
        <row r="11">
          <cell r="D11" t="str">
            <v>L0251140501150839</v>
          </cell>
        </row>
      </sheetData>
      <sheetData sheetId="2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BI-0021-RA_2015"/>
      <sheetName val="Lampiran-A"/>
      <sheetName val="Prgrk Doc Prod"/>
    </sheetNames>
    <sheetDataSet>
      <sheetData sheetId="0">
        <row r="16">
          <cell r="H16">
            <v>13640</v>
          </cell>
        </row>
      </sheetData>
      <sheetData sheetId="1">
        <row r="10">
          <cell r="D10" t="str">
            <v>30.03.15</v>
          </cell>
        </row>
        <row r="11">
          <cell r="D11" t="str">
            <v>L0251140501151090</v>
          </cell>
        </row>
      </sheetData>
      <sheetData sheetId="2"/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BI-0022-RA_2015"/>
      <sheetName val="Lampiran-A"/>
      <sheetName val="Prgrk Doc Prod"/>
    </sheetNames>
    <sheetDataSet>
      <sheetData sheetId="0">
        <row r="29">
          <cell r="H29">
            <v>46330</v>
          </cell>
        </row>
      </sheetData>
      <sheetData sheetId="1">
        <row r="10">
          <cell r="D10" t="str">
            <v>20.03.15</v>
          </cell>
        </row>
        <row r="11">
          <cell r="D11" t="str">
            <v>L0251140501150977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BA-0005-TRU"/>
      <sheetName val="Lampiran-A"/>
      <sheetName val="Prgrk Doc Prod"/>
    </sheetNames>
    <sheetDataSet>
      <sheetData sheetId="0">
        <row r="19">
          <cell r="H19">
            <v>12075</v>
          </cell>
        </row>
      </sheetData>
      <sheetData sheetId="1">
        <row r="10">
          <cell r="D10">
            <v>42076</v>
          </cell>
        </row>
        <row r="11">
          <cell r="D11" t="str">
            <v>L0251140501150831</v>
          </cell>
        </row>
      </sheetData>
      <sheetData sheetId="2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BI-0023-RA_2015"/>
      <sheetName val="Lampiran-A"/>
      <sheetName val="Prgrk Doc Prod"/>
    </sheetNames>
    <sheetDataSet>
      <sheetData sheetId="0">
        <row r="29">
          <cell r="H29">
            <v>45540</v>
          </cell>
        </row>
      </sheetData>
      <sheetData sheetId="1">
        <row r="10">
          <cell r="D10" t="str">
            <v>20.03.15</v>
          </cell>
        </row>
        <row r="11">
          <cell r="D11" t="str">
            <v>L0251140501150978</v>
          </cell>
        </row>
      </sheetData>
      <sheetData sheetId="2"/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BI-0024-RA_2015"/>
      <sheetName val="Lampiran-A"/>
      <sheetName val="Prgrk Doc Prod"/>
    </sheetNames>
    <sheetDataSet>
      <sheetData sheetId="0">
        <row r="26">
          <cell r="H26">
            <v>32955</v>
          </cell>
        </row>
      </sheetData>
      <sheetData sheetId="1">
        <row r="10">
          <cell r="D10" t="str">
            <v>20.03.15</v>
          </cell>
        </row>
        <row r="11">
          <cell r="D11" t="str">
            <v>L0251140501150979</v>
          </cell>
        </row>
      </sheetData>
      <sheetData sheetId="2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BI-0025-ZEP_2015"/>
      <sheetName val="Lampiran-A"/>
      <sheetName val="Prgrk Doc Prod"/>
    </sheetNames>
    <sheetDataSet>
      <sheetData sheetId="0">
        <row r="16">
          <cell r="H16">
            <v>18864</v>
          </cell>
        </row>
      </sheetData>
      <sheetData sheetId="1">
        <row r="10">
          <cell r="D10">
            <v>42093</v>
          </cell>
        </row>
        <row r="11">
          <cell r="D11" t="str">
            <v>L0251140501151097</v>
          </cell>
        </row>
      </sheetData>
      <sheetData sheetId="2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BI-0026-TBX_2015"/>
      <sheetName val="Lampiran-A"/>
      <sheetName val="Prgrk Doc Prod"/>
    </sheetNames>
    <sheetDataSet>
      <sheetData sheetId="0">
        <row r="16">
          <cell r="H16">
            <v>22800</v>
          </cell>
        </row>
      </sheetData>
      <sheetData sheetId="1">
        <row r="10">
          <cell r="D10" t="str">
            <v>30.03.15</v>
          </cell>
        </row>
        <row r="11">
          <cell r="D11" t="str">
            <v>L0251140501151098</v>
          </cell>
        </row>
      </sheetData>
      <sheetData sheetId="2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BI-0027-PR_2015"/>
      <sheetName val="Lampiran-A"/>
      <sheetName val="Prgrk Doc Prod"/>
      <sheetName val="BI-00XX-FA (2)"/>
    </sheetNames>
    <sheetDataSet>
      <sheetData sheetId="0">
        <row r="15">
          <cell r="H15">
            <v>27200</v>
          </cell>
        </row>
      </sheetData>
      <sheetData sheetId="1">
        <row r="10">
          <cell r="D10" t="str">
            <v>30.03.15</v>
          </cell>
        </row>
        <row r="11">
          <cell r="D11" t="str">
            <v>L0251140501151099</v>
          </cell>
        </row>
      </sheetData>
      <sheetData sheetId="2"/>
      <sheetData sheetId="3"/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BI-0028-DIM_2015"/>
      <sheetName val="Lampiran-A"/>
      <sheetName val="Prgrk Doc Prod"/>
    </sheetNames>
    <sheetDataSet>
      <sheetData sheetId="0">
        <row r="17">
          <cell r="H17">
            <v>14400</v>
          </cell>
        </row>
      </sheetData>
      <sheetData sheetId="1">
        <row r="10">
          <cell r="D10" t="str">
            <v>30.03.15</v>
          </cell>
        </row>
        <row r="11">
          <cell r="D11" t="str">
            <v>L0251140501151087</v>
          </cell>
        </row>
      </sheetData>
      <sheetData sheetId="2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BI-0029-RA_2015"/>
      <sheetName val="Lampiran-A"/>
      <sheetName val="Prgrk Doc Prod"/>
    </sheetNames>
    <sheetDataSet>
      <sheetData sheetId="0">
        <row r="19">
          <cell r="H19">
            <v>13755</v>
          </cell>
        </row>
      </sheetData>
      <sheetData sheetId="1">
        <row r="10">
          <cell r="D10" t="str">
            <v>30.03.15</v>
          </cell>
        </row>
        <row r="11">
          <cell r="D11" t="str">
            <v>L0251140501151081</v>
          </cell>
        </row>
      </sheetData>
      <sheetData sheetId="2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BI-0030-RA_2015"/>
      <sheetName val="Lampiran-A"/>
      <sheetName val="Prgrk Doc Prod"/>
    </sheetNames>
    <sheetDataSet>
      <sheetData sheetId="0">
        <row r="17">
          <cell r="H17">
            <v>840</v>
          </cell>
        </row>
      </sheetData>
      <sheetData sheetId="1">
        <row r="10">
          <cell r="D10" t="str">
            <v>30.03.15</v>
          </cell>
        </row>
        <row r="11">
          <cell r="D11" t="str">
            <v>L0251140501151089</v>
          </cell>
        </row>
      </sheetData>
      <sheetData sheetId="2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BI-0031-TBX_2015"/>
      <sheetName val="Lampiran-A"/>
      <sheetName val="Prgrk Doc Prod"/>
      <sheetName val="Sheet1"/>
    </sheetNames>
    <sheetDataSet>
      <sheetData sheetId="0">
        <row r="19">
          <cell r="H19">
            <v>12100</v>
          </cell>
        </row>
      </sheetData>
      <sheetData sheetId="1">
        <row r="10">
          <cell r="D10">
            <v>42107</v>
          </cell>
        </row>
        <row r="11">
          <cell r="D11" t="str">
            <v>L0251140501151216</v>
          </cell>
        </row>
      </sheetData>
      <sheetData sheetId="2"/>
      <sheetData sheetId="3"/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BI-0032-RA_2015"/>
      <sheetName val="Lampiran-A"/>
      <sheetName val="Prgrk Doc Prod"/>
    </sheetNames>
    <sheetDataSet>
      <sheetData sheetId="0">
        <row r="30">
          <cell r="H30">
            <v>25355</v>
          </cell>
        </row>
      </sheetData>
      <sheetData sheetId="1">
        <row r="10">
          <cell r="D10">
            <v>42093</v>
          </cell>
        </row>
        <row r="11">
          <cell r="D11" t="str">
            <v>L0251140501151086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BA-0006-TRU"/>
      <sheetName val="Lampiran-A"/>
      <sheetName val="Prgrk Doc Prod"/>
    </sheetNames>
    <sheetDataSet>
      <sheetData sheetId="0">
        <row r="15">
          <cell r="H15">
            <v>620</v>
          </cell>
        </row>
      </sheetData>
      <sheetData sheetId="1">
        <row r="10">
          <cell r="D10">
            <v>42076</v>
          </cell>
        </row>
        <row r="11">
          <cell r="D11" t="str">
            <v>L0251140501150832</v>
          </cell>
        </row>
      </sheetData>
      <sheetData sheetId="2"/>
    </sheetDataSet>
  </externalBook>
</externalLink>
</file>

<file path=xl/externalLinks/externalLink80.xml><?xml version="1.0" encoding="utf-8"?>
<externalLink xmlns="http://schemas.openxmlformats.org/spreadsheetml/2006/main">
  <externalBook xmlns:r="http://schemas.openxmlformats.org/officeDocument/2006/relationships" r:id="rId1">
    <sheetNames>
      <sheetName val="BI-0033-BMS_2015"/>
      <sheetName val="Lampiran-A"/>
      <sheetName val="Prgrk Doc Prod"/>
    </sheetNames>
    <sheetDataSet>
      <sheetData sheetId="0"/>
      <sheetData sheetId="1">
        <row r="10">
          <cell r="D10">
            <v>42116</v>
          </cell>
        </row>
        <row r="11">
          <cell r="D11" t="str">
            <v>L0251140501151318</v>
          </cell>
        </row>
      </sheetData>
      <sheetData sheetId="2"/>
    </sheetDataSet>
  </externalBook>
</externalLink>
</file>

<file path=xl/externalLinks/externalLink81.xml><?xml version="1.0" encoding="utf-8"?>
<externalLink xmlns="http://schemas.openxmlformats.org/spreadsheetml/2006/main">
  <externalBook xmlns:r="http://schemas.openxmlformats.org/officeDocument/2006/relationships" r:id="rId1">
    <sheetNames>
      <sheetName val="BI-0034-RA_2015"/>
      <sheetName val="Lampiran-A"/>
      <sheetName val="Prgrk Doc Prod"/>
    </sheetNames>
    <sheetDataSet>
      <sheetData sheetId="0">
        <row r="26">
          <cell r="H26">
            <v>35378</v>
          </cell>
        </row>
      </sheetData>
      <sheetData sheetId="1">
        <row r="10">
          <cell r="D10">
            <v>42116</v>
          </cell>
        </row>
        <row r="11">
          <cell r="D11" t="str">
            <v>L0251140501151320</v>
          </cell>
        </row>
      </sheetData>
      <sheetData sheetId="2"/>
    </sheetDataSet>
  </externalBook>
</externalLink>
</file>

<file path=xl/externalLinks/externalLink82.xml><?xml version="1.0" encoding="utf-8"?>
<externalLink xmlns="http://schemas.openxmlformats.org/spreadsheetml/2006/main">
  <externalBook xmlns:r="http://schemas.openxmlformats.org/officeDocument/2006/relationships" r:id="rId1">
    <sheetNames>
      <sheetName val="BI-0035-RA_2015"/>
      <sheetName val="Lampiran-A"/>
      <sheetName val="Prgrk Doc Prod"/>
      <sheetName val="BI-0032-RA_2015"/>
    </sheetNames>
    <sheetDataSet>
      <sheetData sheetId="0">
        <row r="16">
          <cell r="H16">
            <v>1500</v>
          </cell>
        </row>
      </sheetData>
      <sheetData sheetId="1">
        <row r="10">
          <cell r="D10">
            <v>42118</v>
          </cell>
        </row>
        <row r="11">
          <cell r="D11" t="str">
            <v>L0251140501151326</v>
          </cell>
        </row>
      </sheetData>
      <sheetData sheetId="2"/>
      <sheetData sheetId="3" refreshError="1"/>
    </sheetDataSet>
  </externalBook>
</externalLink>
</file>

<file path=xl/externalLinks/externalLink83.xml><?xml version="1.0" encoding="utf-8"?>
<externalLink xmlns="http://schemas.openxmlformats.org/spreadsheetml/2006/main">
  <externalBook xmlns:r="http://schemas.openxmlformats.org/officeDocument/2006/relationships" r:id="rId1">
    <sheetNames>
      <sheetName val="BI-0036-RA_2015"/>
      <sheetName val="Lampiran-A"/>
      <sheetName val="Prgrk Doc Prod"/>
    </sheetNames>
    <sheetDataSet>
      <sheetData sheetId="0">
        <row r="26">
          <cell r="H26">
            <v>48722</v>
          </cell>
        </row>
      </sheetData>
      <sheetData sheetId="1">
        <row r="10">
          <cell r="D10">
            <v>42116</v>
          </cell>
        </row>
        <row r="11">
          <cell r="D11" t="str">
            <v>L0251140501151321</v>
          </cell>
        </row>
      </sheetData>
      <sheetData sheetId="2"/>
    </sheetDataSet>
  </externalBook>
</externalLink>
</file>

<file path=xl/externalLinks/externalLink84.xml><?xml version="1.0" encoding="utf-8"?>
<externalLink xmlns="http://schemas.openxmlformats.org/spreadsheetml/2006/main">
  <externalBook xmlns:r="http://schemas.openxmlformats.org/officeDocument/2006/relationships" r:id="rId1">
    <sheetNames>
      <sheetName val="BI-0037-AM_2015"/>
      <sheetName val="Lampiran-A"/>
      <sheetName val="Prgrk Doc Prod"/>
    </sheetNames>
    <sheetDataSet>
      <sheetData sheetId="0">
        <row r="16">
          <cell r="H16">
            <v>8164</v>
          </cell>
        </row>
      </sheetData>
      <sheetData sheetId="1">
        <row r="10">
          <cell r="D10">
            <v>42124</v>
          </cell>
        </row>
        <row r="11">
          <cell r="D11" t="str">
            <v>L0251140501151367</v>
          </cell>
        </row>
      </sheetData>
      <sheetData sheetId="2"/>
    </sheetDataSet>
  </externalBook>
</externalLink>
</file>

<file path=xl/externalLinks/externalLink85.xml><?xml version="1.0" encoding="utf-8"?>
<externalLink xmlns="http://schemas.openxmlformats.org/spreadsheetml/2006/main">
  <externalBook xmlns:r="http://schemas.openxmlformats.org/officeDocument/2006/relationships" r:id="rId1">
    <sheetNames>
      <sheetName val="BI-0038-RA_2015"/>
      <sheetName val="Lampiran-A"/>
      <sheetName val="Prgrk Doc Prod"/>
    </sheetNames>
    <sheetDataSet>
      <sheetData sheetId="0">
        <row r="21">
          <cell r="H21">
            <v>43620</v>
          </cell>
        </row>
      </sheetData>
      <sheetData sheetId="1">
        <row r="10">
          <cell r="D10">
            <v>42121</v>
          </cell>
        </row>
        <row r="11">
          <cell r="D11" t="str">
            <v>L0251140501151353</v>
          </cell>
        </row>
      </sheetData>
      <sheetData sheetId="2"/>
    </sheetDataSet>
  </externalBook>
</externalLink>
</file>

<file path=xl/externalLinks/externalLink86.xml><?xml version="1.0" encoding="utf-8"?>
<externalLink xmlns="http://schemas.openxmlformats.org/spreadsheetml/2006/main">
  <externalBook xmlns:r="http://schemas.openxmlformats.org/officeDocument/2006/relationships" r:id="rId1">
    <sheetNames>
      <sheetName val="BI-0039-ME"/>
      <sheetName val="Lampiran-A"/>
      <sheetName val="Prgrk Doc Prod"/>
    </sheetNames>
    <sheetDataSet>
      <sheetData sheetId="0">
        <row r="16">
          <cell r="H16">
            <v>15375</v>
          </cell>
        </row>
      </sheetData>
      <sheetData sheetId="1">
        <row r="10">
          <cell r="D10">
            <v>42124</v>
          </cell>
        </row>
        <row r="11">
          <cell r="D11" t="str">
            <v>L0251140501151366</v>
          </cell>
        </row>
      </sheetData>
      <sheetData sheetId="2"/>
    </sheetDataSet>
  </externalBook>
</externalLink>
</file>

<file path=xl/externalLinks/externalLink87.xml><?xml version="1.0" encoding="utf-8"?>
<externalLink xmlns="http://schemas.openxmlformats.org/spreadsheetml/2006/main">
  <externalBook xmlns:r="http://schemas.openxmlformats.org/officeDocument/2006/relationships" r:id="rId1">
    <sheetNames>
      <sheetName val="BI-0040-DIM_2015"/>
      <sheetName val="Lampiran-A"/>
      <sheetName val="Prgrk Doc Prod"/>
    </sheetNames>
    <sheetDataSet>
      <sheetData sheetId="0">
        <row r="18">
          <cell r="H18">
            <v>1980</v>
          </cell>
        </row>
      </sheetData>
      <sheetData sheetId="1">
        <row r="10">
          <cell r="D10">
            <v>42121</v>
          </cell>
        </row>
        <row r="11">
          <cell r="D11" t="str">
            <v>L0251140501151351</v>
          </cell>
        </row>
      </sheetData>
      <sheetData sheetId="2"/>
    </sheetDataSet>
  </externalBook>
</externalLink>
</file>

<file path=xl/externalLinks/externalLink88.xml><?xml version="1.0" encoding="utf-8"?>
<externalLink xmlns="http://schemas.openxmlformats.org/spreadsheetml/2006/main">
  <externalBook xmlns:r="http://schemas.openxmlformats.org/officeDocument/2006/relationships" r:id="rId1">
    <sheetNames>
      <sheetName val="BI-0041-RA-2015"/>
      <sheetName val="Lampiran-A"/>
      <sheetName val="Prgrk Doc Prod"/>
      <sheetName val="Sheet3"/>
    </sheetNames>
    <sheetDataSet>
      <sheetData sheetId="0">
        <row r="28">
          <cell r="H28">
            <v>26020</v>
          </cell>
        </row>
      </sheetData>
      <sheetData sheetId="1">
        <row r="10">
          <cell r="D10">
            <v>42164</v>
          </cell>
        </row>
        <row r="11">
          <cell r="D11" t="str">
            <v>L0251140501151679</v>
          </cell>
        </row>
      </sheetData>
      <sheetData sheetId="2"/>
      <sheetData sheetId="3"/>
    </sheetDataSet>
  </externalBook>
</externalLink>
</file>

<file path=xl/externalLinks/externalLink89.xml><?xml version="1.0" encoding="utf-8"?>
<externalLink xmlns="http://schemas.openxmlformats.org/spreadsheetml/2006/main">
  <externalBook xmlns:r="http://schemas.openxmlformats.org/officeDocument/2006/relationships" r:id="rId1">
    <sheetNames>
      <sheetName val="BI-0042-RA-2015"/>
      <sheetName val="Lampiran-A"/>
      <sheetName val="Prgrk Doc Prod"/>
      <sheetName val="Sheet3"/>
    </sheetNames>
    <sheetDataSet>
      <sheetData sheetId="0">
        <row r="23">
          <cell r="H23">
            <v>21170</v>
          </cell>
        </row>
      </sheetData>
      <sheetData sheetId="1">
        <row r="10">
          <cell r="D10">
            <v>42172</v>
          </cell>
        </row>
        <row r="11">
          <cell r="D11" t="str">
            <v>L0251140501141714</v>
          </cell>
        </row>
      </sheetData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BA-0007a-TRU"/>
      <sheetName val="Lampiran-A"/>
      <sheetName val="Prgrk Doc Prod"/>
    </sheetNames>
    <sheetDataSet>
      <sheetData sheetId="0">
        <row r="26">
          <cell r="H26">
            <v>12000</v>
          </cell>
        </row>
      </sheetData>
      <sheetData sheetId="1">
        <row r="10">
          <cell r="D10">
            <v>42076</v>
          </cell>
        </row>
        <row r="11">
          <cell r="D11" t="str">
            <v>L0251140501150833</v>
          </cell>
        </row>
      </sheetData>
      <sheetData sheetId="2"/>
    </sheetDataSet>
  </externalBook>
</externalLink>
</file>

<file path=xl/externalLinks/externalLink90.xml><?xml version="1.0" encoding="utf-8"?>
<externalLink xmlns="http://schemas.openxmlformats.org/spreadsheetml/2006/main">
  <externalBook xmlns:r="http://schemas.openxmlformats.org/officeDocument/2006/relationships" r:id="rId1">
    <sheetNames>
      <sheetName val="BI-0043-RA-2015"/>
      <sheetName val="Lampiran-A"/>
      <sheetName val="Prgrk Doc Prod"/>
      <sheetName val="Sheet3"/>
    </sheetNames>
    <sheetDataSet>
      <sheetData sheetId="0">
        <row r="28">
          <cell r="H28">
            <v>18000</v>
          </cell>
        </row>
      </sheetData>
      <sheetData sheetId="1">
        <row r="10">
          <cell r="D10">
            <v>42172</v>
          </cell>
        </row>
        <row r="11">
          <cell r="D11" t="str">
            <v>L0251140501151715</v>
          </cell>
        </row>
      </sheetData>
      <sheetData sheetId="2"/>
      <sheetData sheetId="3"/>
    </sheetDataSet>
  </externalBook>
</externalLink>
</file>

<file path=xl/externalLinks/externalLink91.xml><?xml version="1.0" encoding="utf-8"?>
<externalLink xmlns="http://schemas.openxmlformats.org/spreadsheetml/2006/main">
  <externalBook xmlns:r="http://schemas.openxmlformats.org/officeDocument/2006/relationships" r:id="rId1">
    <sheetNames>
      <sheetName val="BI-0044-RA-2015"/>
      <sheetName val="Lampiran-A"/>
      <sheetName val="Prgrk Doc Prod"/>
      <sheetName val="Sheet3"/>
    </sheetNames>
    <sheetDataSet>
      <sheetData sheetId="0">
        <row r="29">
          <cell r="H29">
            <v>25000</v>
          </cell>
        </row>
      </sheetData>
      <sheetData sheetId="1">
        <row r="10">
          <cell r="D10">
            <v>42179</v>
          </cell>
        </row>
        <row r="11">
          <cell r="D11" t="str">
            <v>L0251140501151777</v>
          </cell>
        </row>
      </sheetData>
      <sheetData sheetId="2"/>
      <sheetData sheetId="3"/>
    </sheetDataSet>
  </externalBook>
</externalLink>
</file>

<file path=xl/externalLinks/externalLink92.xml><?xml version="1.0" encoding="utf-8"?>
<externalLink xmlns="http://schemas.openxmlformats.org/spreadsheetml/2006/main">
  <externalBook xmlns:r="http://schemas.openxmlformats.org/officeDocument/2006/relationships" r:id="rId1">
    <sheetNames>
      <sheetName val="BI-0045-TBX_2015"/>
      <sheetName val="Lampiran-A"/>
      <sheetName val="Prgrk Doc Prod"/>
      <sheetName val="Sheet1"/>
    </sheetNames>
    <sheetDataSet>
      <sheetData sheetId="0">
        <row r="17">
          <cell r="H17">
            <v>19500</v>
          </cell>
        </row>
      </sheetData>
      <sheetData sheetId="1">
        <row r="10">
          <cell r="D10">
            <v>42172</v>
          </cell>
        </row>
        <row r="11">
          <cell r="D11" t="str">
            <v>L0251140501151713</v>
          </cell>
        </row>
      </sheetData>
      <sheetData sheetId="2"/>
      <sheetData sheetId="3"/>
    </sheetDataSet>
  </externalBook>
</externalLink>
</file>

<file path=xl/externalLinks/externalLink93.xml><?xml version="1.0" encoding="utf-8"?>
<externalLink xmlns="http://schemas.openxmlformats.org/spreadsheetml/2006/main">
  <externalBook xmlns:r="http://schemas.openxmlformats.org/officeDocument/2006/relationships" r:id="rId1">
    <sheetNames>
      <sheetName val="BI-0046-RA_2015"/>
      <sheetName val="Lampiran-A"/>
      <sheetName val="Prgrk Doc Prod"/>
      <sheetName val="Sheet3"/>
    </sheetNames>
    <sheetDataSet>
      <sheetData sheetId="0">
        <row r="29">
          <cell r="H29">
            <v>17290</v>
          </cell>
        </row>
      </sheetData>
      <sheetData sheetId="1">
        <row r="10">
          <cell r="D10">
            <v>42179</v>
          </cell>
        </row>
        <row r="11">
          <cell r="D11" t="str">
            <v>L0251140501151778</v>
          </cell>
        </row>
      </sheetData>
      <sheetData sheetId="2"/>
      <sheetData sheetId="3"/>
    </sheetDataSet>
  </externalBook>
</externalLink>
</file>

<file path=xl/externalLinks/externalLink94.xml><?xml version="1.0" encoding="utf-8"?>
<externalLink xmlns="http://schemas.openxmlformats.org/spreadsheetml/2006/main">
  <externalBook xmlns:r="http://schemas.openxmlformats.org/officeDocument/2006/relationships" r:id="rId1">
    <sheetNames>
      <sheetName val="BI-0047-TRU_2015"/>
      <sheetName val="Lampiran-A"/>
      <sheetName val="Prgrk Doc Prod"/>
    </sheetNames>
    <sheetDataSet>
      <sheetData sheetId="0">
        <row r="15">
          <cell r="H15">
            <v>1750</v>
          </cell>
        </row>
      </sheetData>
      <sheetData sheetId="1">
        <row r="10">
          <cell r="D10">
            <v>42179</v>
          </cell>
        </row>
        <row r="11">
          <cell r="D11" t="str">
            <v>L0251140501151784</v>
          </cell>
        </row>
      </sheetData>
      <sheetData sheetId="2"/>
    </sheetDataSet>
  </externalBook>
</externalLink>
</file>

<file path=xl/externalLinks/externalLink95.xml><?xml version="1.0" encoding="utf-8"?>
<externalLink xmlns="http://schemas.openxmlformats.org/spreadsheetml/2006/main">
  <externalBook xmlns:r="http://schemas.openxmlformats.org/officeDocument/2006/relationships" r:id="rId1">
    <sheetNames>
      <sheetName val="BI-0048-TRU_2015"/>
      <sheetName val="Lampiran-A"/>
      <sheetName val="Prgrk Doc Prod"/>
    </sheetNames>
    <sheetDataSet>
      <sheetData sheetId="0">
        <row r="15">
          <cell r="H15">
            <v>270</v>
          </cell>
        </row>
      </sheetData>
      <sheetData sheetId="1">
        <row r="10">
          <cell r="D10">
            <v>42179</v>
          </cell>
        </row>
        <row r="11">
          <cell r="D11" t="str">
            <v>L0251140501151785</v>
          </cell>
        </row>
      </sheetData>
      <sheetData sheetId="2"/>
    </sheetDataSet>
  </externalBook>
</externalLink>
</file>

<file path=xl/externalLinks/externalLink96.xml><?xml version="1.0" encoding="utf-8"?>
<externalLink xmlns="http://schemas.openxmlformats.org/spreadsheetml/2006/main">
  <externalBook xmlns:r="http://schemas.openxmlformats.org/officeDocument/2006/relationships" r:id="rId1">
    <sheetNames>
      <sheetName val="BI-0049-BMS_2015"/>
      <sheetName val="Lampiran-A"/>
      <sheetName val="Prgrk Doc Prod"/>
    </sheetNames>
    <sheetDataSet>
      <sheetData sheetId="0">
        <row r="18">
          <cell r="H18">
            <v>10800</v>
          </cell>
        </row>
      </sheetData>
      <sheetData sheetId="1">
        <row r="10">
          <cell r="D10">
            <v>42179</v>
          </cell>
        </row>
        <row r="11">
          <cell r="D11" t="str">
            <v>L0251140501151780</v>
          </cell>
        </row>
      </sheetData>
      <sheetData sheetId="2"/>
    </sheetDataSet>
  </externalBook>
</externalLink>
</file>

<file path=xl/externalLinks/externalLink97.xml><?xml version="1.0" encoding="utf-8"?>
<externalLink xmlns="http://schemas.openxmlformats.org/spreadsheetml/2006/main">
  <externalBook xmlns:r="http://schemas.openxmlformats.org/officeDocument/2006/relationships" r:id="rId1">
    <sheetNames>
      <sheetName val="BI-0050-RA_2015"/>
      <sheetName val="Lampiran-A"/>
      <sheetName val="Prgrk Doc Prod"/>
    </sheetNames>
    <sheetDataSet>
      <sheetData sheetId="0">
        <row r="22">
          <cell r="H22">
            <v>5170</v>
          </cell>
        </row>
      </sheetData>
      <sheetData sheetId="1">
        <row r="10">
          <cell r="D10">
            <v>42200</v>
          </cell>
        </row>
        <row r="11">
          <cell r="D11" t="str">
            <v>L0251140501151923</v>
          </cell>
        </row>
      </sheetData>
      <sheetData sheetId="2"/>
    </sheetDataSet>
  </externalBook>
</externalLink>
</file>

<file path=xl/externalLinks/externalLink98.xml><?xml version="1.0" encoding="utf-8"?>
<externalLink xmlns="http://schemas.openxmlformats.org/spreadsheetml/2006/main">
  <externalBook xmlns:r="http://schemas.openxmlformats.org/officeDocument/2006/relationships" r:id="rId1">
    <sheetNames>
      <sheetName val="BI-0051-DIM_2015"/>
      <sheetName val="Lampiran-A"/>
      <sheetName val="Prgrk Doc Prod"/>
    </sheetNames>
    <sheetDataSet>
      <sheetData sheetId="0">
        <row r="18">
          <cell r="H18">
            <v>4950</v>
          </cell>
        </row>
      </sheetData>
      <sheetData sheetId="1">
        <row r="10">
          <cell r="D10">
            <v>42200</v>
          </cell>
        </row>
        <row r="11">
          <cell r="D11" t="str">
            <v>L0251140501151922</v>
          </cell>
        </row>
      </sheetData>
      <sheetData sheetId="2"/>
    </sheetDataSet>
  </externalBook>
</externalLink>
</file>

<file path=xl/externalLinks/externalLink99.xml><?xml version="1.0" encoding="utf-8"?>
<externalLink xmlns="http://schemas.openxmlformats.org/spreadsheetml/2006/main">
  <externalBook xmlns:r="http://schemas.openxmlformats.org/officeDocument/2006/relationships" r:id="rId1">
    <sheetNames>
      <sheetName val="BI-0052-ME"/>
      <sheetName val="Lampiran-A"/>
      <sheetName val="Prgrk Doc Prod"/>
    </sheetNames>
    <sheetDataSet>
      <sheetData sheetId="0">
        <row r="16">
          <cell r="H16">
            <v>14350</v>
          </cell>
        </row>
      </sheetData>
      <sheetData sheetId="1">
        <row r="10">
          <cell r="D10">
            <v>42228</v>
          </cell>
        </row>
        <row r="11">
          <cell r="D11" t="str">
            <v>L0251140501152075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../AppData/Roaming/Microsoft/Excel/Nota%20Minta%202015/HM-0014-AM.xlsx" TargetMode="External"/><Relationship Id="rId299" Type="http://schemas.openxmlformats.org/officeDocument/2006/relationships/hyperlink" Target="Nota%20Minta%202015\KL-0020a-Zep.xlsx" TargetMode="External"/><Relationship Id="rId21" Type="http://schemas.openxmlformats.org/officeDocument/2006/relationships/hyperlink" Target="Nota%20Minta%202015\HM-0011-PRMA.xlsx" TargetMode="External"/><Relationship Id="rId63" Type="http://schemas.openxmlformats.org/officeDocument/2006/relationships/hyperlink" Target="Nota%20Minta%202015\SE-0029-RA.xlsx" TargetMode="External"/><Relationship Id="rId159" Type="http://schemas.openxmlformats.org/officeDocument/2006/relationships/hyperlink" Target="../../AppData/Roaming/Microsoft/Excel/Nota%20Minta%202015/BI-0041-RA_2015.xlsx" TargetMode="External"/><Relationship Id="rId324" Type="http://schemas.openxmlformats.org/officeDocument/2006/relationships/hyperlink" Target="Nota%20Minta%202015\KL-0025-RA.xlsx" TargetMode="External"/><Relationship Id="rId366" Type="http://schemas.openxmlformats.org/officeDocument/2006/relationships/hyperlink" Target="Nota%20Minta%202015\SE-0112-TRU.xlsx" TargetMode="External"/><Relationship Id="rId170" Type="http://schemas.openxmlformats.org/officeDocument/2006/relationships/hyperlink" Target="Nota%20Minta%202015\KL-0013-RA.xlsx" TargetMode="External"/><Relationship Id="rId226" Type="http://schemas.openxmlformats.org/officeDocument/2006/relationships/hyperlink" Target="Nota%20Minta%202015\SE-0071-FA.xlsx" TargetMode="External"/><Relationship Id="rId268" Type="http://schemas.openxmlformats.org/officeDocument/2006/relationships/hyperlink" Target="Nota%20Minta%202015\BI-0081-RA_2015.xlsx" TargetMode="External"/><Relationship Id="rId11" Type="http://schemas.openxmlformats.org/officeDocument/2006/relationships/hyperlink" Target="Nota%20Minta%202015\SE-0010-FA.xlsx" TargetMode="External"/><Relationship Id="rId32" Type="http://schemas.openxmlformats.org/officeDocument/2006/relationships/hyperlink" Target="Nota%20Minta%202015\BI-0003-RA.xlsx" TargetMode="External"/><Relationship Id="rId53" Type="http://schemas.openxmlformats.org/officeDocument/2006/relationships/hyperlink" Target="Nota%20Minta%202015\CY-0002-TRU-2015.xlsx" TargetMode="External"/><Relationship Id="rId74" Type="http://schemas.openxmlformats.org/officeDocument/2006/relationships/hyperlink" Target="Nota%20Minta%202015\BA-0003-ZEP.xlsx" TargetMode="External"/><Relationship Id="rId128" Type="http://schemas.openxmlformats.org/officeDocument/2006/relationships/hyperlink" Target="Nota%20Minta%202015\SE-0042-TRU.xlsx" TargetMode="External"/><Relationship Id="rId149" Type="http://schemas.openxmlformats.org/officeDocument/2006/relationships/hyperlink" Target="../../AppData/Roaming/Microsoft/Excel/Nota%20Minta%202015/SE-0044-AM.xlsx" TargetMode="External"/><Relationship Id="rId314" Type="http://schemas.openxmlformats.org/officeDocument/2006/relationships/hyperlink" Target="Nota%20Minta%202015\BI-0088-RA_2015.xlsx" TargetMode="External"/><Relationship Id="rId335" Type="http://schemas.openxmlformats.org/officeDocument/2006/relationships/hyperlink" Target="Nota%20Minta%202015\BA-0054-DIM.xlsx" TargetMode="External"/><Relationship Id="rId356" Type="http://schemas.openxmlformats.org/officeDocument/2006/relationships/hyperlink" Target="Nota%20Minta%202015\BA-0064-AM.xlsx" TargetMode="External"/><Relationship Id="rId377" Type="http://schemas.openxmlformats.org/officeDocument/2006/relationships/hyperlink" Target="Nota%20Minta%202015\BI-0118-RA_2015.xlsx" TargetMode="External"/><Relationship Id="rId398" Type="http://schemas.openxmlformats.org/officeDocument/2006/relationships/hyperlink" Target="Nota%20Minta%202015\S-0005-ZEP.xlsx" TargetMode="External"/><Relationship Id="rId5" Type="http://schemas.openxmlformats.org/officeDocument/2006/relationships/hyperlink" Target="Nota%20Minta%202015\SE-0004-RA.xlsx" TargetMode="External"/><Relationship Id="rId95" Type="http://schemas.openxmlformats.org/officeDocument/2006/relationships/hyperlink" Target="../../AppData/Roaming/Microsoft/Excel/Nota%20Minta%202015/BI-0029-RA_2015.xlsx" TargetMode="External"/><Relationship Id="rId160" Type="http://schemas.openxmlformats.org/officeDocument/2006/relationships/hyperlink" Target="Nota%20Minta%202015\HM-0024-AM.xlsx" TargetMode="External"/><Relationship Id="rId181" Type="http://schemas.openxmlformats.org/officeDocument/2006/relationships/hyperlink" Target="../../AppData/Roaming/Microsoft/Excel/Nota%20Minta%202015/BI-0049-BMS_2015.xlsx" TargetMode="External"/><Relationship Id="rId216" Type="http://schemas.openxmlformats.org/officeDocument/2006/relationships/hyperlink" Target="Nota%20Minta%202015\BI-0058-AM_2015.xlsx" TargetMode="External"/><Relationship Id="rId237" Type="http://schemas.openxmlformats.org/officeDocument/2006/relationships/hyperlink" Target="Nota%20Minta%202015\BI-0072-PR.xlsx" TargetMode="External"/><Relationship Id="rId402" Type="http://schemas.openxmlformats.org/officeDocument/2006/relationships/vmlDrawing" Target="../drawings/vmlDrawing1.vml"/><Relationship Id="rId258" Type="http://schemas.openxmlformats.org/officeDocument/2006/relationships/hyperlink" Target="Nota%20Minta%202015\TML-0904-DIM.xlsx" TargetMode="External"/><Relationship Id="rId279" Type="http://schemas.openxmlformats.org/officeDocument/2006/relationships/hyperlink" Target="Nota%20Minta%202015\SE-0088-RA.xlsx" TargetMode="External"/><Relationship Id="rId22" Type="http://schemas.openxmlformats.org/officeDocument/2006/relationships/hyperlink" Target="Nota%20Minta%202015\HM-0007-RA.xlsx" TargetMode="External"/><Relationship Id="rId43" Type="http://schemas.openxmlformats.org/officeDocument/2006/relationships/hyperlink" Target="Nota%20Minta%202015\BI-0001b-AM.xlsx" TargetMode="External"/><Relationship Id="rId64" Type="http://schemas.openxmlformats.org/officeDocument/2006/relationships/hyperlink" Target="Nota%20Minta%202015\SE-0030-MIN.xlsx" TargetMode="External"/><Relationship Id="rId118" Type="http://schemas.openxmlformats.org/officeDocument/2006/relationships/hyperlink" Target="Nota%20Minta%202015\HM-0021-DIM.xlsx" TargetMode="External"/><Relationship Id="rId139" Type="http://schemas.openxmlformats.org/officeDocument/2006/relationships/hyperlink" Target="../../AppData/Roaming/Microsoft/Excel/Nota%20Minta%202015/BI-0039-ME.xlsx" TargetMode="External"/><Relationship Id="rId290" Type="http://schemas.openxmlformats.org/officeDocument/2006/relationships/hyperlink" Target="Nota%20Minta%202015\SE-0099-RA.xlsx" TargetMode="External"/><Relationship Id="rId304" Type="http://schemas.openxmlformats.org/officeDocument/2006/relationships/hyperlink" Target="Nota%20Minta%202015\HM-0040-TRU.xlsx" TargetMode="External"/><Relationship Id="rId325" Type="http://schemas.openxmlformats.org/officeDocument/2006/relationships/hyperlink" Target="Nota%20Minta%202015\BA-0045-TRU.xlsx" TargetMode="External"/><Relationship Id="rId346" Type="http://schemas.openxmlformats.org/officeDocument/2006/relationships/hyperlink" Target="Nota%20Minta%202015\BA-0059-DIM.xlsx" TargetMode="External"/><Relationship Id="rId367" Type="http://schemas.openxmlformats.org/officeDocument/2006/relationships/hyperlink" Target="Nota%20Minta%202015\SE-0113-FA.xlsx" TargetMode="External"/><Relationship Id="rId388" Type="http://schemas.openxmlformats.org/officeDocument/2006/relationships/hyperlink" Target="Nota%20Minta%202015\BI-0107-AM_2015.xlsx" TargetMode="External"/><Relationship Id="rId85" Type="http://schemas.openxmlformats.org/officeDocument/2006/relationships/hyperlink" Target="../../AppData/Roaming/Microsoft/Excel/Nota%20Minta%202015/BI-0022-RA_2015.xlsx" TargetMode="External"/><Relationship Id="rId150" Type="http://schemas.openxmlformats.org/officeDocument/2006/relationships/hyperlink" Target="../../AppData/Roaming/Microsoft/Excel/Nota%20Minta%202015/SE-0045-RA.xlsx" TargetMode="External"/><Relationship Id="rId171" Type="http://schemas.openxmlformats.org/officeDocument/2006/relationships/hyperlink" Target="../../AppData/Roaming/Microsoft/Excel/Nota%20Minta%202015/SE-0053-DIM.xlsx" TargetMode="External"/><Relationship Id="rId192" Type="http://schemas.openxmlformats.org/officeDocument/2006/relationships/hyperlink" Target="Nota%20Minta%202015\HM-0030-TRU.xlsx" TargetMode="External"/><Relationship Id="rId206" Type="http://schemas.openxmlformats.org/officeDocument/2006/relationships/hyperlink" Target="Nota%20Minta%202015\HM-0032-KM.xlsx" TargetMode="External"/><Relationship Id="rId227" Type="http://schemas.openxmlformats.org/officeDocument/2006/relationships/hyperlink" Target="Nota%20Minta%202015\SE-0072-RA.xlsx" TargetMode="External"/><Relationship Id="rId248" Type="http://schemas.openxmlformats.org/officeDocument/2006/relationships/hyperlink" Target="Nota%20Minta%202015\KL-0017-Zep.xlsx" TargetMode="External"/><Relationship Id="rId269" Type="http://schemas.openxmlformats.org/officeDocument/2006/relationships/hyperlink" Target="Nota%20Minta%202015\BA-0034-TRU.xlsx" TargetMode="External"/><Relationship Id="rId12" Type="http://schemas.openxmlformats.org/officeDocument/2006/relationships/hyperlink" Target="Nota%20Minta%202015\SE-0002-AM.xlsx" TargetMode="External"/><Relationship Id="rId33" Type="http://schemas.openxmlformats.org/officeDocument/2006/relationships/hyperlink" Target="Nota%20Minta%202015\BI-0005-ZEP.xlsx" TargetMode="External"/><Relationship Id="rId108" Type="http://schemas.openxmlformats.org/officeDocument/2006/relationships/hyperlink" Target="Nota%20Minta%202015\BA-0017-AM.xlsx" TargetMode="External"/><Relationship Id="rId129" Type="http://schemas.openxmlformats.org/officeDocument/2006/relationships/hyperlink" Target="Nota%20Minta%202015\HM-0023-RA.xlsx" TargetMode="External"/><Relationship Id="rId280" Type="http://schemas.openxmlformats.org/officeDocument/2006/relationships/hyperlink" Target="Nota%20Minta%202015\SE-0089-RA.xlsx" TargetMode="External"/><Relationship Id="rId315" Type="http://schemas.openxmlformats.org/officeDocument/2006/relationships/hyperlink" Target="Nota%20Minta%202015\BI-0089-RA_2015.xlsx" TargetMode="External"/><Relationship Id="rId336" Type="http://schemas.openxmlformats.org/officeDocument/2006/relationships/hyperlink" Target="Nota%20Minta%202015\BA-0055-DIM.xlsx" TargetMode="External"/><Relationship Id="rId357" Type="http://schemas.openxmlformats.org/officeDocument/2006/relationships/hyperlink" Target="Nota%20Minta%202015\BA-0065-TRU.xlsx" TargetMode="External"/><Relationship Id="rId54" Type="http://schemas.openxmlformats.org/officeDocument/2006/relationships/hyperlink" Target="Nota%20Minta%202015\SE-0020-AM.xlsx" TargetMode="External"/><Relationship Id="rId75" Type="http://schemas.openxmlformats.org/officeDocument/2006/relationships/hyperlink" Target="Nota%20Minta%202015\BA-0004-AM.xlsx" TargetMode="External"/><Relationship Id="rId96" Type="http://schemas.openxmlformats.org/officeDocument/2006/relationships/hyperlink" Target="../../AppData/Roaming/Microsoft/Excel/Nota%20Minta%202015/BI-0030-RA_2015.xlsx" TargetMode="External"/><Relationship Id="rId140" Type="http://schemas.openxmlformats.org/officeDocument/2006/relationships/hyperlink" Target="../../AppData/Roaming/Microsoft/Excel/Nota%20Minta%202015/BI-0040-DIM_2015.xlsx" TargetMode="External"/><Relationship Id="rId161" Type="http://schemas.openxmlformats.org/officeDocument/2006/relationships/hyperlink" Target="Nota%20Minta%202015\HM-0025-RA.xlsx" TargetMode="External"/><Relationship Id="rId182" Type="http://schemas.openxmlformats.org/officeDocument/2006/relationships/hyperlink" Target="../../AppData/Roaming/Microsoft/Excel/Nota%20Minta%202015/SE-0058-RA.xlsx" TargetMode="External"/><Relationship Id="rId217" Type="http://schemas.openxmlformats.org/officeDocument/2006/relationships/hyperlink" Target="Nota%20Minta%202015\BI-0057-RA_2015.xlsx" TargetMode="External"/><Relationship Id="rId378" Type="http://schemas.openxmlformats.org/officeDocument/2006/relationships/hyperlink" Target="Nota%20Minta%202015\BA-0067-AM.xlsx" TargetMode="External"/><Relationship Id="rId399" Type="http://schemas.openxmlformats.org/officeDocument/2006/relationships/hyperlink" Target="Nota%20Minta%202015\BI-0115-TBX_2015.xlsx" TargetMode="External"/><Relationship Id="rId403" Type="http://schemas.openxmlformats.org/officeDocument/2006/relationships/comments" Target="../comments1.xml"/><Relationship Id="rId6" Type="http://schemas.openxmlformats.org/officeDocument/2006/relationships/hyperlink" Target="Nota%20Minta%202015\SE-0005-ZEP%20.xlsx" TargetMode="External"/><Relationship Id="rId238" Type="http://schemas.openxmlformats.org/officeDocument/2006/relationships/hyperlink" Target="Nota%20Minta%202015\KL-0015-Zep.xlsx" TargetMode="External"/><Relationship Id="rId259" Type="http://schemas.openxmlformats.org/officeDocument/2006/relationships/hyperlink" Target="Nota%20Minta%202015\TML-0905-DIM.xlsx" TargetMode="External"/><Relationship Id="rId23" Type="http://schemas.openxmlformats.org/officeDocument/2006/relationships/hyperlink" Target="Nota%20Minta%202015\HM-0008-Zep.xlsx" TargetMode="External"/><Relationship Id="rId119" Type="http://schemas.openxmlformats.org/officeDocument/2006/relationships/hyperlink" Target="../../AppData/Roaming/Microsoft/Excel/Nota%20Minta%202015/HM-0022-Zep.xlsx" TargetMode="External"/><Relationship Id="rId270" Type="http://schemas.openxmlformats.org/officeDocument/2006/relationships/hyperlink" Target="Nota%20Minta%202015\BA-0035-TRU.xlsx" TargetMode="External"/><Relationship Id="rId291" Type="http://schemas.openxmlformats.org/officeDocument/2006/relationships/hyperlink" Target="Nota%20Minta%202015\SE-0100-RA.xlsx" TargetMode="External"/><Relationship Id="rId305" Type="http://schemas.openxmlformats.org/officeDocument/2006/relationships/hyperlink" Target="Nota%20Minta%202015\HM-0041-DIM.xlsx" TargetMode="External"/><Relationship Id="rId326" Type="http://schemas.openxmlformats.org/officeDocument/2006/relationships/hyperlink" Target="Nota%20Minta%202015\BA-0046-TRU.xlsx" TargetMode="External"/><Relationship Id="rId347" Type="http://schemas.openxmlformats.org/officeDocument/2006/relationships/hyperlink" Target="Nota%20Minta%202015\BA-0060-TRU.xlsx" TargetMode="External"/><Relationship Id="rId44" Type="http://schemas.openxmlformats.org/officeDocument/2006/relationships/hyperlink" Target="Nota%20Minta%202015\SE-0018-AM.xlsx" TargetMode="External"/><Relationship Id="rId65" Type="http://schemas.openxmlformats.org/officeDocument/2006/relationships/hyperlink" Target="Nota%20Minta%202015\SE-0031-FA.xlsx" TargetMode="External"/><Relationship Id="rId86" Type="http://schemas.openxmlformats.org/officeDocument/2006/relationships/hyperlink" Target="../../AppData/Roaming/Microsoft/Excel/Nota%20Minta%202015/BI-0023-RA_2015.xlsx" TargetMode="External"/><Relationship Id="rId130" Type="http://schemas.openxmlformats.org/officeDocument/2006/relationships/hyperlink" Target="../../AppData/Roaming/Microsoft/Excel/Nota%20Minta%202015/KL-0008-RA.xlsx" TargetMode="External"/><Relationship Id="rId151" Type="http://schemas.openxmlformats.org/officeDocument/2006/relationships/hyperlink" Target="../../AppData/Roaming/Microsoft/Excel/Nota%20Minta%202015/SE-0046-FA.xlsx" TargetMode="External"/><Relationship Id="rId368" Type="http://schemas.openxmlformats.org/officeDocument/2006/relationships/hyperlink" Target="Nota%20Minta%202015\SE-0114-RA.xlsx" TargetMode="External"/><Relationship Id="rId389" Type="http://schemas.openxmlformats.org/officeDocument/2006/relationships/hyperlink" Target="Nota%20Minta%202015\BI-0079-RA_2015.xls" TargetMode="External"/><Relationship Id="rId172" Type="http://schemas.openxmlformats.org/officeDocument/2006/relationships/hyperlink" Target="../../AppData/Roaming/Microsoft/Excel/Nota%20Minta%202015/SE-0054-DIM%20.xlsx" TargetMode="External"/><Relationship Id="rId193" Type="http://schemas.openxmlformats.org/officeDocument/2006/relationships/hyperlink" Target="../../AppData/Roaming/Microsoft/Excel/Nota%20Minta%202015/BI-0053-RA_2015.xlsx" TargetMode="External"/><Relationship Id="rId207" Type="http://schemas.openxmlformats.org/officeDocument/2006/relationships/hyperlink" Target="Nota%20Minta%202015\BA-0026-SUA.xlsx" TargetMode="External"/><Relationship Id="rId228" Type="http://schemas.openxmlformats.org/officeDocument/2006/relationships/hyperlink" Target="Nota%20Minta%202015\SE-0073-RA.xlsx" TargetMode="External"/><Relationship Id="rId249" Type="http://schemas.openxmlformats.org/officeDocument/2006/relationships/hyperlink" Target="Nota%20Minta%202015\HM-0033-TRU.xlsx" TargetMode="External"/><Relationship Id="rId13" Type="http://schemas.openxmlformats.org/officeDocument/2006/relationships/hyperlink" Target="Nota%20Minta%202015\SE-0011-AM.xlsx" TargetMode="External"/><Relationship Id="rId109" Type="http://schemas.openxmlformats.org/officeDocument/2006/relationships/hyperlink" Target="../../AppData/Roaming/Microsoft/Excel/Nota%20Minta%202015/HM-0015-AM.xlsx" TargetMode="External"/><Relationship Id="rId260" Type="http://schemas.openxmlformats.org/officeDocument/2006/relationships/hyperlink" Target="Nota%20Minta%202015\HM-0038-DIM.xlsx" TargetMode="External"/><Relationship Id="rId281" Type="http://schemas.openxmlformats.org/officeDocument/2006/relationships/hyperlink" Target="Nota%20Minta%202015\SE-0090-TRU.xlsx" TargetMode="External"/><Relationship Id="rId316" Type="http://schemas.openxmlformats.org/officeDocument/2006/relationships/hyperlink" Target="Nota%20Minta%202015\BI-0091-RA_2015.xlsx" TargetMode="External"/><Relationship Id="rId337" Type="http://schemas.openxmlformats.org/officeDocument/2006/relationships/hyperlink" Target="Nota%20Minta%202015\BI-0100-TBX_2015.xlsx" TargetMode="External"/><Relationship Id="rId34" Type="http://schemas.openxmlformats.org/officeDocument/2006/relationships/hyperlink" Target="Nota%20Minta%202015\BI-0006-DIM.xlsx" TargetMode="External"/><Relationship Id="rId55" Type="http://schemas.openxmlformats.org/officeDocument/2006/relationships/hyperlink" Target="Nota%20Minta%202015\SE-0021-AM.xlsx" TargetMode="External"/><Relationship Id="rId76" Type="http://schemas.openxmlformats.org/officeDocument/2006/relationships/hyperlink" Target="Nota%20Minta%202015\BA-0005-TRU.xlsx" TargetMode="External"/><Relationship Id="rId97" Type="http://schemas.openxmlformats.org/officeDocument/2006/relationships/hyperlink" Target="../../AppData/Roaming/Microsoft/Excel/Nota%20Minta%202015/BI-0031-TBX_2015.xlsx" TargetMode="External"/><Relationship Id="rId120" Type="http://schemas.openxmlformats.org/officeDocument/2006/relationships/hyperlink" Target="Nota%20Minta%202015\HM-0022b-Zep.xlsx" TargetMode="External"/><Relationship Id="rId141" Type="http://schemas.openxmlformats.org/officeDocument/2006/relationships/hyperlink" Target="../../AppData/Roaming/Microsoft/Excel/Nota%20Minta%202015/BA-0021-TRU.xlsx" TargetMode="External"/><Relationship Id="rId358" Type="http://schemas.openxmlformats.org/officeDocument/2006/relationships/hyperlink" Target="Nota%20Minta%202015\BA-0066-TRU.xlsx" TargetMode="External"/><Relationship Id="rId379" Type="http://schemas.openxmlformats.org/officeDocument/2006/relationships/hyperlink" Target="Nota%20Minta%202015\BA-0068-TRU.xlsx" TargetMode="External"/><Relationship Id="rId7" Type="http://schemas.openxmlformats.org/officeDocument/2006/relationships/hyperlink" Target="Nota%20Minta%202015\SE-0006-ZEP.xlsx" TargetMode="External"/><Relationship Id="rId162" Type="http://schemas.openxmlformats.org/officeDocument/2006/relationships/hyperlink" Target="Nota%20Minta%202015\HM-0026-Zep.xlsx" TargetMode="External"/><Relationship Id="rId183" Type="http://schemas.openxmlformats.org/officeDocument/2006/relationships/hyperlink" Target="../../AppData/Roaming/Microsoft/Excel/Nota%20Minta%202015/SE-0059-FA.xlsx" TargetMode="External"/><Relationship Id="rId218" Type="http://schemas.openxmlformats.org/officeDocument/2006/relationships/hyperlink" Target="Nota%20Minta%202015\BI-0067-RA_2015.xlsx" TargetMode="External"/><Relationship Id="rId239" Type="http://schemas.openxmlformats.org/officeDocument/2006/relationships/hyperlink" Target="Nota%20Minta%202015\KL-0016-RA.xlsx" TargetMode="External"/><Relationship Id="rId390" Type="http://schemas.openxmlformats.org/officeDocument/2006/relationships/hyperlink" Target="Nota%20Minta%202015\HM-0049-TRU.xlsx" TargetMode="External"/><Relationship Id="rId250" Type="http://schemas.openxmlformats.org/officeDocument/2006/relationships/hyperlink" Target="Nota%20Minta%202015\HM-0034-AM.xlsx" TargetMode="External"/><Relationship Id="rId271" Type="http://schemas.openxmlformats.org/officeDocument/2006/relationships/hyperlink" Target="Nota%20Minta%202015\BA-0036-AM.xlsx" TargetMode="External"/><Relationship Id="rId292" Type="http://schemas.openxmlformats.org/officeDocument/2006/relationships/hyperlink" Target="Nota%20Minta%202015\BA-0038-SUA.xlsx" TargetMode="External"/><Relationship Id="rId306" Type="http://schemas.openxmlformats.org/officeDocument/2006/relationships/hyperlink" Target="Nota%20Minta%202015\HM-0042-AM.xlsx" TargetMode="External"/><Relationship Id="rId24" Type="http://schemas.openxmlformats.org/officeDocument/2006/relationships/hyperlink" Target="Nota%20Minta%202015\SE-0019-TRU.xlsx" TargetMode="External"/><Relationship Id="rId45" Type="http://schemas.openxmlformats.org/officeDocument/2006/relationships/hyperlink" Target="Nota%20Minta%202015\BI-0017-RA_2015.xlsx" TargetMode="External"/><Relationship Id="rId66" Type="http://schemas.openxmlformats.org/officeDocument/2006/relationships/hyperlink" Target="Nota%20Minta%202015\BI-0016-RA_2015.xlsx" TargetMode="External"/><Relationship Id="rId87" Type="http://schemas.openxmlformats.org/officeDocument/2006/relationships/hyperlink" Target="../../AppData/Roaming/Microsoft/Excel/Nota%20Minta%202015/BI-0024-RA_2015.xlsx" TargetMode="External"/><Relationship Id="rId110" Type="http://schemas.openxmlformats.org/officeDocument/2006/relationships/hyperlink" Target="../../AppData/Roaming/Microsoft/Excel/Nota%20Minta%202015/HM-0016-AM.xlsx" TargetMode="External"/><Relationship Id="rId131" Type="http://schemas.openxmlformats.org/officeDocument/2006/relationships/hyperlink" Target="Nota%20Minta%202015\KL-0009-Zep.xlsx" TargetMode="External"/><Relationship Id="rId327" Type="http://schemas.openxmlformats.org/officeDocument/2006/relationships/hyperlink" Target="Nota%20Minta%202015\BA-0047-DIM.xlsx" TargetMode="External"/><Relationship Id="rId348" Type="http://schemas.openxmlformats.org/officeDocument/2006/relationships/hyperlink" Target="Nota%20Minta%202015\BA-0061-TRU.xlsx" TargetMode="External"/><Relationship Id="rId369" Type="http://schemas.openxmlformats.org/officeDocument/2006/relationships/hyperlink" Target="Nota%20Minta%202015\SE-0115-FA.xlsx" TargetMode="External"/><Relationship Id="rId152" Type="http://schemas.openxmlformats.org/officeDocument/2006/relationships/hyperlink" Target="../../AppData/Roaming/Microsoft/Excel/Nota%20Minta%202015/SE-0047-AM.xlsx" TargetMode="External"/><Relationship Id="rId173" Type="http://schemas.openxmlformats.org/officeDocument/2006/relationships/hyperlink" Target="../../AppData/Roaming/Microsoft/Excel/Nota%20Minta%202015/SE-0055-TRU.xlsx" TargetMode="External"/><Relationship Id="rId194" Type="http://schemas.openxmlformats.org/officeDocument/2006/relationships/hyperlink" Target="../../AppData/Roaming/Microsoft/Excel/Nota%20Minta%202015/SE-0063-RA.xlsx" TargetMode="External"/><Relationship Id="rId208" Type="http://schemas.openxmlformats.org/officeDocument/2006/relationships/hyperlink" Target="Nota%20Minta%202015\BA-0027-SUA.xlsx" TargetMode="External"/><Relationship Id="rId229" Type="http://schemas.openxmlformats.org/officeDocument/2006/relationships/hyperlink" Target="Nota%20Minta%202015\SE-0074-DIM.xlsx" TargetMode="External"/><Relationship Id="rId380" Type="http://schemas.openxmlformats.org/officeDocument/2006/relationships/hyperlink" Target="Nota%20Minta%202015\HM-0046-PRMA.xlsx" TargetMode="External"/><Relationship Id="rId240" Type="http://schemas.openxmlformats.org/officeDocument/2006/relationships/hyperlink" Target="Nota%20Minta%202015\BI-0061-RA_2015.xlsx" TargetMode="External"/><Relationship Id="rId261" Type="http://schemas.openxmlformats.org/officeDocument/2006/relationships/hyperlink" Target="Nota%20Minta%202015\SE-0082-DIM.xlsx" TargetMode="External"/><Relationship Id="rId14" Type="http://schemas.openxmlformats.org/officeDocument/2006/relationships/hyperlink" Target="Nota%20Minta%202015\SE-0012-RA.xlsx" TargetMode="External"/><Relationship Id="rId35" Type="http://schemas.openxmlformats.org/officeDocument/2006/relationships/hyperlink" Target="Nota%20Minta%202015\BI-0007-PR.xlsx" TargetMode="External"/><Relationship Id="rId56" Type="http://schemas.openxmlformats.org/officeDocument/2006/relationships/hyperlink" Target="Nota%20Minta%202015\SE-0022-AM.xlsx" TargetMode="External"/><Relationship Id="rId77" Type="http://schemas.openxmlformats.org/officeDocument/2006/relationships/hyperlink" Target="Nota%20Minta%202015\BA-0006-TRU.xlsx" TargetMode="External"/><Relationship Id="rId100" Type="http://schemas.openxmlformats.org/officeDocument/2006/relationships/hyperlink" Target="../../AppData/Roaming/Microsoft/Excel/Nota%20Minta%202015/BA-0012-TRU.xlsx" TargetMode="External"/><Relationship Id="rId282" Type="http://schemas.openxmlformats.org/officeDocument/2006/relationships/hyperlink" Target="Nota%20Minta%202015\SE-0091-TRU.xlsx" TargetMode="External"/><Relationship Id="rId317" Type="http://schemas.openxmlformats.org/officeDocument/2006/relationships/hyperlink" Target="Nota%20Minta%202015\BI-0092-RA_2015.xlsx" TargetMode="External"/><Relationship Id="rId338" Type="http://schemas.openxmlformats.org/officeDocument/2006/relationships/hyperlink" Target="Nota%20Minta%202015\BI-0101-TBX_2015.xlsx" TargetMode="External"/><Relationship Id="rId359" Type="http://schemas.openxmlformats.org/officeDocument/2006/relationships/hyperlink" Target="Nota%20Minta%202015\KL-0026-RA.xlsx" TargetMode="External"/><Relationship Id="rId8" Type="http://schemas.openxmlformats.org/officeDocument/2006/relationships/hyperlink" Target="Nota%20Minta%202015\SE-0007-DIM.xlsx" TargetMode="External"/><Relationship Id="rId98" Type="http://schemas.openxmlformats.org/officeDocument/2006/relationships/hyperlink" Target="Nota%20Minta%202015\KL-0007-Zep.xlsx" TargetMode="External"/><Relationship Id="rId121" Type="http://schemas.openxmlformats.org/officeDocument/2006/relationships/hyperlink" Target="../../AppData/Roaming/Microsoft/Excel/Nota%20Minta%202015/SE-0035-RA.xlsx" TargetMode="External"/><Relationship Id="rId142" Type="http://schemas.openxmlformats.org/officeDocument/2006/relationships/hyperlink" Target="../../AppData/Roaming/Microsoft/Excel/Nota%20Minta%202015/BA-0022-TRU.xlsx" TargetMode="External"/><Relationship Id="rId163" Type="http://schemas.openxmlformats.org/officeDocument/2006/relationships/hyperlink" Target="Nota%20Minta%202015\HM-0027-TRU.xlsx" TargetMode="External"/><Relationship Id="rId184" Type="http://schemas.openxmlformats.org/officeDocument/2006/relationships/hyperlink" Target="..\..\AppData\Roaming\Microsoft\Excel\Nota%20Minta%202015\SE-0060-TRU.xlsx" TargetMode="External"/><Relationship Id="rId219" Type="http://schemas.openxmlformats.org/officeDocument/2006/relationships/hyperlink" Target="Nota%20Minta%202015\BI-0068-RA_2015.xlsx" TargetMode="External"/><Relationship Id="rId370" Type="http://schemas.openxmlformats.org/officeDocument/2006/relationships/hyperlink" Target="Nota%20Minta%202015\SE-0116-FA.xlsx" TargetMode="External"/><Relationship Id="rId391" Type="http://schemas.openxmlformats.org/officeDocument/2006/relationships/hyperlink" Target="Nota%20Minta%202015\S-0003-ZEP.xlsx" TargetMode="External"/><Relationship Id="rId230" Type="http://schemas.openxmlformats.org/officeDocument/2006/relationships/hyperlink" Target="Nota%20Minta%202015\SE-0075-DIM.xlsx" TargetMode="External"/><Relationship Id="rId251" Type="http://schemas.openxmlformats.org/officeDocument/2006/relationships/hyperlink" Target="Nota%20Minta%202015\HM-0035-TRU.xlsx" TargetMode="External"/><Relationship Id="rId25" Type="http://schemas.openxmlformats.org/officeDocument/2006/relationships/hyperlink" Target="Nota%20Minta%202015\HM-0005-AM.xlsx" TargetMode="External"/><Relationship Id="rId46" Type="http://schemas.openxmlformats.org/officeDocument/2006/relationships/hyperlink" Target="Nota%20Minta%202015\BI-0013-RA_2015.xlsx" TargetMode="External"/><Relationship Id="rId67" Type="http://schemas.openxmlformats.org/officeDocument/2006/relationships/hyperlink" Target="Nota%20Minta%202015\BI-0018-RA_2015.xlsx" TargetMode="External"/><Relationship Id="rId272" Type="http://schemas.openxmlformats.org/officeDocument/2006/relationships/hyperlink" Target="Nota%20Minta%202015\BA-0037-AM.xlsx" TargetMode="External"/><Relationship Id="rId293" Type="http://schemas.openxmlformats.org/officeDocument/2006/relationships/hyperlink" Target="Nota%20Minta%202015\BA-0039-SUA.xlsx" TargetMode="External"/><Relationship Id="rId307" Type="http://schemas.openxmlformats.org/officeDocument/2006/relationships/hyperlink" Target="Nota%20Minta%202015\HM-0043-TRU.xlsx" TargetMode="External"/><Relationship Id="rId328" Type="http://schemas.openxmlformats.org/officeDocument/2006/relationships/hyperlink" Target="Nota%20Minta%202015\BA-0048-DIM.xlsx" TargetMode="External"/><Relationship Id="rId349" Type="http://schemas.openxmlformats.org/officeDocument/2006/relationships/hyperlink" Target="Nota%20Minta%202015\BA-0062-DIM.xlsx" TargetMode="External"/><Relationship Id="rId88" Type="http://schemas.openxmlformats.org/officeDocument/2006/relationships/hyperlink" Target="../../AppData/Roaming/Microsoft/Excel/Nota%20Minta%202015/BI-0014-BMS_2015.xlsx" TargetMode="External"/><Relationship Id="rId111" Type="http://schemas.openxmlformats.org/officeDocument/2006/relationships/hyperlink" Target="Nota%20Minta%202015\HM-0017-TRU.xlsx" TargetMode="External"/><Relationship Id="rId132" Type="http://schemas.openxmlformats.org/officeDocument/2006/relationships/hyperlink" Target="../../AppData/Roaming/Microsoft/Excel/Nota%20Minta%202015/BI-0033-BMS_2015.xlsx" TargetMode="External"/><Relationship Id="rId153" Type="http://schemas.openxmlformats.org/officeDocument/2006/relationships/hyperlink" Target="../../AppData/Roaming/Microsoft/Excel/Nota%20Minta%202015/SE-0048-TRU.xlsx" TargetMode="External"/><Relationship Id="rId174" Type="http://schemas.openxmlformats.org/officeDocument/2006/relationships/hyperlink" Target="../../AppData/Roaming/Microsoft/Excel/Nota%20Minta%202015/SE-0056-AM.xlsx" TargetMode="External"/><Relationship Id="rId195" Type="http://schemas.openxmlformats.org/officeDocument/2006/relationships/hyperlink" Target="Nota%20Minta%202015\SE-0064-FA.xlsx" TargetMode="External"/><Relationship Id="rId209" Type="http://schemas.openxmlformats.org/officeDocument/2006/relationships/hyperlink" Target="Nota%20Minta%202015\BI-0060-TBX_2015.xlsx" TargetMode="External"/><Relationship Id="rId360" Type="http://schemas.openxmlformats.org/officeDocument/2006/relationships/hyperlink" Target="Nota%20Minta%202015\SE-0105-FA.xlsx" TargetMode="External"/><Relationship Id="rId381" Type="http://schemas.openxmlformats.org/officeDocument/2006/relationships/hyperlink" Target="Nota%20Minta%202015\HM-0047-AM.xlsx" TargetMode="External"/><Relationship Id="rId220" Type="http://schemas.openxmlformats.org/officeDocument/2006/relationships/hyperlink" Target="Nota%20Minta%202015\BI-0069-RA_2015.xlsx" TargetMode="External"/><Relationship Id="rId241" Type="http://schemas.openxmlformats.org/officeDocument/2006/relationships/hyperlink" Target="Nota%20Minta%202015\BI-0062-RA_2015.xlsx" TargetMode="External"/><Relationship Id="rId15" Type="http://schemas.openxmlformats.org/officeDocument/2006/relationships/hyperlink" Target="Nota%20Minta%202015\SE-0015-TRU.xlsx" TargetMode="External"/><Relationship Id="rId36" Type="http://schemas.openxmlformats.org/officeDocument/2006/relationships/hyperlink" Target="Nota%20Minta%202015\BI-0009-DIM.xlsx" TargetMode="External"/><Relationship Id="rId57" Type="http://schemas.openxmlformats.org/officeDocument/2006/relationships/hyperlink" Target="Nota%20Minta%202015\SE-0023-RA.xlsx" TargetMode="External"/><Relationship Id="rId262" Type="http://schemas.openxmlformats.org/officeDocument/2006/relationships/hyperlink" Target="Nota%20Minta%202015\BI-0076-TRU_2015.xlsx" TargetMode="External"/><Relationship Id="rId283" Type="http://schemas.openxmlformats.org/officeDocument/2006/relationships/hyperlink" Target="Nota%20Minta%202015\SE-0092-DIM.xlsx" TargetMode="External"/><Relationship Id="rId318" Type="http://schemas.openxmlformats.org/officeDocument/2006/relationships/hyperlink" Target="Nota%20Minta%202015\BI-0093-AM_2015.xlsx" TargetMode="External"/><Relationship Id="rId339" Type="http://schemas.openxmlformats.org/officeDocument/2006/relationships/hyperlink" Target="Nota%20Minta%202015\BI-0103-BMS_2015.xlsx" TargetMode="External"/><Relationship Id="rId78" Type="http://schemas.openxmlformats.org/officeDocument/2006/relationships/hyperlink" Target="Nota%20Minta%202015\BA-0007a-TRU.xlsx" TargetMode="External"/><Relationship Id="rId99" Type="http://schemas.openxmlformats.org/officeDocument/2006/relationships/hyperlink" Target="../../AppData/Roaming/Microsoft/Excel/Nota%20Minta%202015/BA-0011-AM.xlsx" TargetMode="External"/><Relationship Id="rId101" Type="http://schemas.openxmlformats.org/officeDocument/2006/relationships/hyperlink" Target="../../AppData/Roaming/Microsoft/Excel/Nota%20Minta%202015/BA-0013-AM.xlsx" TargetMode="External"/><Relationship Id="rId122" Type="http://schemas.openxmlformats.org/officeDocument/2006/relationships/hyperlink" Target="../../AppData/Roaming/Microsoft/Excel/Nota%20Minta%202015/SE-0036-AM.xlsx" TargetMode="External"/><Relationship Id="rId143" Type="http://schemas.openxmlformats.org/officeDocument/2006/relationships/hyperlink" Target="../../AppData/Roaming/Microsoft/Excel/Nota%20Minta%202015/BI-0038-RA_2015.XLSX" TargetMode="External"/><Relationship Id="rId164" Type="http://schemas.openxmlformats.org/officeDocument/2006/relationships/hyperlink" Target="../../AppData/Roaming/Microsoft/Excel/Nota%20Minta%202015/BI-0042-RA_2015.xlsx" TargetMode="External"/><Relationship Id="rId185" Type="http://schemas.openxmlformats.org/officeDocument/2006/relationships/hyperlink" Target="../../AppData/Roaming/Microsoft/Excel/Nota%20Minta%202015/SE-0061-FA.xlsx" TargetMode="External"/><Relationship Id="rId350" Type="http://schemas.openxmlformats.org/officeDocument/2006/relationships/hyperlink" Target="Nota%20Minta%202015\BI-0104-DIM_2015.xlsx" TargetMode="External"/><Relationship Id="rId371" Type="http://schemas.openxmlformats.org/officeDocument/2006/relationships/hyperlink" Target="Nota%20Minta%202015\BI-0108-RA_2015.xlsx" TargetMode="External"/><Relationship Id="rId9" Type="http://schemas.openxmlformats.org/officeDocument/2006/relationships/hyperlink" Target="Nota%20Minta%202015\SE-0008-TRU.xlsx" TargetMode="External"/><Relationship Id="rId210" Type="http://schemas.openxmlformats.org/officeDocument/2006/relationships/hyperlink" Target="Nota%20Minta%202015\BA-0025-TRU.xlsx" TargetMode="External"/><Relationship Id="rId392" Type="http://schemas.openxmlformats.org/officeDocument/2006/relationships/hyperlink" Target="Nota%20Minta%202015\S-0004-ZEP.xlsx" TargetMode="External"/><Relationship Id="rId26" Type="http://schemas.openxmlformats.org/officeDocument/2006/relationships/hyperlink" Target="Nota%20Minta%202015\HM-0006-AM.xlsx" TargetMode="External"/><Relationship Id="rId231" Type="http://schemas.openxmlformats.org/officeDocument/2006/relationships/hyperlink" Target="Nota%20Minta%202015\SE-0076-AM.xlsx" TargetMode="External"/><Relationship Id="rId252" Type="http://schemas.openxmlformats.org/officeDocument/2006/relationships/hyperlink" Target="Nota%20Minta%202015\HM-0036-DIM.xlsx" TargetMode="External"/><Relationship Id="rId273" Type="http://schemas.openxmlformats.org/officeDocument/2006/relationships/hyperlink" Target="Nota%20Minta%202015\HM-0039-TRU.xlsx" TargetMode="External"/><Relationship Id="rId294" Type="http://schemas.openxmlformats.org/officeDocument/2006/relationships/hyperlink" Target="Nota%20Minta%202015\BA-0040-SUA.xlsx" TargetMode="External"/><Relationship Id="rId308" Type="http://schemas.openxmlformats.org/officeDocument/2006/relationships/hyperlink" Target="Nota%20Minta%202015\HM-0044-TRU.xlsx" TargetMode="External"/><Relationship Id="rId329" Type="http://schemas.openxmlformats.org/officeDocument/2006/relationships/hyperlink" Target="Nota%20Minta%202015\BA-0050-ZEP.xlsx" TargetMode="External"/><Relationship Id="rId47" Type="http://schemas.openxmlformats.org/officeDocument/2006/relationships/hyperlink" Target="Nota%20Minta%202015\CY-0001-ZEP-2015.xlsx" TargetMode="External"/><Relationship Id="rId68" Type="http://schemas.openxmlformats.org/officeDocument/2006/relationships/hyperlink" Target="Nota%20Minta%202015\BI-0019-RA_2015.xlsx" TargetMode="External"/><Relationship Id="rId89" Type="http://schemas.openxmlformats.org/officeDocument/2006/relationships/hyperlink" Target="Nota%20Minta%202015\SE-0034-V5.xlsx" TargetMode="External"/><Relationship Id="rId112" Type="http://schemas.openxmlformats.org/officeDocument/2006/relationships/hyperlink" Target="Nota%20Minta%202015\HM-0018-TRU.xlsx" TargetMode="External"/><Relationship Id="rId133" Type="http://schemas.openxmlformats.org/officeDocument/2006/relationships/hyperlink" Target="../../AppData/Roaming/Microsoft/Excel/Nota%20Minta%202015/BI-0035-RA_2015.xlsx" TargetMode="External"/><Relationship Id="rId154" Type="http://schemas.openxmlformats.org/officeDocument/2006/relationships/hyperlink" Target="../../AppData/Roaming/Microsoft/Excel/Nota%20Minta%202015/SE-0049-DIM.xlsx" TargetMode="External"/><Relationship Id="rId175" Type="http://schemas.openxmlformats.org/officeDocument/2006/relationships/hyperlink" Target="../../AppData/Roaming/Microsoft/Excel/Nota%20Minta%202015/BI-0046-RA_2015.xlsx" TargetMode="External"/><Relationship Id="rId340" Type="http://schemas.openxmlformats.org/officeDocument/2006/relationships/hyperlink" Target="Nota%20Minta%202015\SE-0102-TRU.xlsx" TargetMode="External"/><Relationship Id="rId361" Type="http://schemas.openxmlformats.org/officeDocument/2006/relationships/hyperlink" Target="Nota%20Minta%202015\SE-0106-RA.xlsx" TargetMode="External"/><Relationship Id="rId196" Type="http://schemas.openxmlformats.org/officeDocument/2006/relationships/hyperlink" Target="Nota%20Minta%202015\SE-0065-AM.xlsx" TargetMode="External"/><Relationship Id="rId200" Type="http://schemas.openxmlformats.org/officeDocument/2006/relationships/hyperlink" Target="Nota%20Minta%202015\SE-0069-TRU.xlsx" TargetMode="External"/><Relationship Id="rId382" Type="http://schemas.openxmlformats.org/officeDocument/2006/relationships/hyperlink" Target="Nota%20Minta%202015\HM-0048-DIM.xlsx" TargetMode="External"/><Relationship Id="rId16" Type="http://schemas.openxmlformats.org/officeDocument/2006/relationships/hyperlink" Target="Nota%20Minta%202015\SE-0014-DIM.xlsx" TargetMode="External"/><Relationship Id="rId221" Type="http://schemas.openxmlformats.org/officeDocument/2006/relationships/hyperlink" Target="Nota%20Minta%202015\BI-0070-RA_2015.xlsx" TargetMode="External"/><Relationship Id="rId242" Type="http://schemas.openxmlformats.org/officeDocument/2006/relationships/hyperlink" Target="Nota%20Minta%202015\BI-0063-RA_2015.xlsx" TargetMode="External"/><Relationship Id="rId263" Type="http://schemas.openxmlformats.org/officeDocument/2006/relationships/hyperlink" Target="Nota%20Minta%202015\BI-0077-TBX_2015.xlsx" TargetMode="External"/><Relationship Id="rId284" Type="http://schemas.openxmlformats.org/officeDocument/2006/relationships/hyperlink" Target="Nota%20Minta%202015\SE-0093-V5.xlsx" TargetMode="External"/><Relationship Id="rId319" Type="http://schemas.openxmlformats.org/officeDocument/2006/relationships/hyperlink" Target="Nota%20Minta%202015\BI-0094-RA_2015.xlsx" TargetMode="External"/><Relationship Id="rId37" Type="http://schemas.openxmlformats.org/officeDocument/2006/relationships/hyperlink" Target="Nota%20Minta%202015\BI-0010-BMS_2015.xlsx" TargetMode="External"/><Relationship Id="rId58" Type="http://schemas.openxmlformats.org/officeDocument/2006/relationships/hyperlink" Target="Nota%20Minta%202015\SE-0024-DIM.xlsx" TargetMode="External"/><Relationship Id="rId79" Type="http://schemas.openxmlformats.org/officeDocument/2006/relationships/hyperlink" Target="Nota%20Minta%202015\BA-0007b-TRU.xlsx" TargetMode="External"/><Relationship Id="rId102" Type="http://schemas.openxmlformats.org/officeDocument/2006/relationships/hyperlink" Target="Nota%20Minta%202015\BA-0014-TRU.xlsx" TargetMode="External"/><Relationship Id="rId123" Type="http://schemas.openxmlformats.org/officeDocument/2006/relationships/hyperlink" Target="../../AppData/Roaming/Microsoft/Excel/Nota%20Minta%202015/SE-0037-AM.xlsx" TargetMode="External"/><Relationship Id="rId144" Type="http://schemas.openxmlformats.org/officeDocument/2006/relationships/hyperlink" Target="../../AppData/Roaming/Microsoft/Excel/Nota%20Minta%202015/BA-0023-ZEP.xlsx" TargetMode="External"/><Relationship Id="rId330" Type="http://schemas.openxmlformats.org/officeDocument/2006/relationships/hyperlink" Target="Nota%20Minta%202015\SE-0101-TRU.xlsx" TargetMode="External"/><Relationship Id="rId90" Type="http://schemas.openxmlformats.org/officeDocument/2006/relationships/hyperlink" Target="../../AppData/Roaming/Microsoft/Excel/Nota%20Minta%202015/BI-0021-RA_2015.xlsx" TargetMode="External"/><Relationship Id="rId165" Type="http://schemas.openxmlformats.org/officeDocument/2006/relationships/hyperlink" Target="Nota%20Minta%202015\BI-0043-RA_2015.xlsx" TargetMode="External"/><Relationship Id="rId186" Type="http://schemas.openxmlformats.org/officeDocument/2006/relationships/hyperlink" Target="Nota%20Minta%202015\SE-0062-RA.xlsx" TargetMode="External"/><Relationship Id="rId351" Type="http://schemas.openxmlformats.org/officeDocument/2006/relationships/hyperlink" Target="Nota%20Minta%202015\BI-0105-PR_2015.xlsx" TargetMode="External"/><Relationship Id="rId372" Type="http://schemas.openxmlformats.org/officeDocument/2006/relationships/hyperlink" Target="Nota%20Minta%202015\BI-0109-AM_2015.xlsx" TargetMode="External"/><Relationship Id="rId393" Type="http://schemas.openxmlformats.org/officeDocument/2006/relationships/hyperlink" Target="Nota%20Minta%202015\S-0002-ZEP.xlsx" TargetMode="External"/><Relationship Id="rId211" Type="http://schemas.openxmlformats.org/officeDocument/2006/relationships/hyperlink" Target="Nota%20Minta%202015\BA-0030-TRU.xlsx" TargetMode="External"/><Relationship Id="rId232" Type="http://schemas.openxmlformats.org/officeDocument/2006/relationships/hyperlink" Target="Nota%20Minta%202015\SE-0077-AM.xlsx" TargetMode="External"/><Relationship Id="rId253" Type="http://schemas.openxmlformats.org/officeDocument/2006/relationships/hyperlink" Target="Nota%20Minta%202015\HM-0037-BMS.xlsx" TargetMode="External"/><Relationship Id="rId274" Type="http://schemas.openxmlformats.org/officeDocument/2006/relationships/hyperlink" Target="Nota%20Minta%202015\SE-0083-RA.xlsx" TargetMode="External"/><Relationship Id="rId295" Type="http://schemas.openxmlformats.org/officeDocument/2006/relationships/hyperlink" Target="Nota%20Minta%202015\BA-0041-SUA.xlsx" TargetMode="External"/><Relationship Id="rId309" Type="http://schemas.openxmlformats.org/officeDocument/2006/relationships/hyperlink" Target="Nota%20Minta%202015\HM-0045-DIM.xlsx" TargetMode="External"/><Relationship Id="rId27" Type="http://schemas.openxmlformats.org/officeDocument/2006/relationships/hyperlink" Target="Nota%20Minta%202015\KL-0001-Zep.xlsx" TargetMode="External"/><Relationship Id="rId48" Type="http://schemas.openxmlformats.org/officeDocument/2006/relationships/hyperlink" Target="Nota%20Minta%202015\CY-0003-DIM-2015.xlsx" TargetMode="External"/><Relationship Id="rId69" Type="http://schemas.openxmlformats.org/officeDocument/2006/relationships/hyperlink" Target="Nota%20Minta%202015\BI-0020-RA_2015.xlsx" TargetMode="External"/><Relationship Id="rId113" Type="http://schemas.openxmlformats.org/officeDocument/2006/relationships/hyperlink" Target="Nota%20Minta%202015\HM-0020-TRU.xlsx" TargetMode="External"/><Relationship Id="rId134" Type="http://schemas.openxmlformats.org/officeDocument/2006/relationships/hyperlink" Target="../../AppData/Roaming/Microsoft/Excel/Nota%20Minta%202015/BI-0037-AM_2015.xlsx" TargetMode="External"/><Relationship Id="rId320" Type="http://schemas.openxmlformats.org/officeDocument/2006/relationships/hyperlink" Target="Nota%20Minta%202015\BI-0095-RA_2015.xlsx" TargetMode="External"/><Relationship Id="rId80" Type="http://schemas.openxmlformats.org/officeDocument/2006/relationships/hyperlink" Target="Nota%20Minta%202015\BA-0008-TRU.xlsx" TargetMode="External"/><Relationship Id="rId155" Type="http://schemas.openxmlformats.org/officeDocument/2006/relationships/hyperlink" Target="Nota%20Minta%202015\SE-0050-DIM.xlsx" TargetMode="External"/><Relationship Id="rId176" Type="http://schemas.openxmlformats.org/officeDocument/2006/relationships/hyperlink" Target="../../AppData/Roaming/Microsoft/Excel/Nota%20Minta%202015/BI-0047-TRU_2015.xlsx" TargetMode="External"/><Relationship Id="rId197" Type="http://schemas.openxmlformats.org/officeDocument/2006/relationships/hyperlink" Target="Nota%20Minta%202015\SE-0066-FA.xlsx" TargetMode="External"/><Relationship Id="rId341" Type="http://schemas.openxmlformats.org/officeDocument/2006/relationships/hyperlink" Target="Nota%20Minta%202015\BA-0051-DIM.xlsx" TargetMode="External"/><Relationship Id="rId362" Type="http://schemas.openxmlformats.org/officeDocument/2006/relationships/hyperlink" Target="Nota%20Minta%202015\SE-0107-TRU.xlsx" TargetMode="External"/><Relationship Id="rId383" Type="http://schemas.openxmlformats.org/officeDocument/2006/relationships/hyperlink" Target="Nota%20Minta%202015\SE-0117a-DIM.xlsx" TargetMode="External"/><Relationship Id="rId201" Type="http://schemas.openxmlformats.org/officeDocument/2006/relationships/hyperlink" Target="Nota%20Minta%202015\BI-0055-RA_2015.xlsx" TargetMode="External"/><Relationship Id="rId222" Type="http://schemas.openxmlformats.org/officeDocument/2006/relationships/hyperlink" Target="Nota%20Minta%202015\BI-0071-RA_2015.xlsx" TargetMode="External"/><Relationship Id="rId243" Type="http://schemas.openxmlformats.org/officeDocument/2006/relationships/hyperlink" Target="Nota%20Minta%202015\BI-0064-RA_2015.xlsx" TargetMode="External"/><Relationship Id="rId264" Type="http://schemas.openxmlformats.org/officeDocument/2006/relationships/hyperlink" Target="Nota%20Minta%202015\BI-0078-TBX_2015.xlsx" TargetMode="External"/><Relationship Id="rId285" Type="http://schemas.openxmlformats.org/officeDocument/2006/relationships/hyperlink" Target="Nota%20Minta%202015\SE-0094-DIM.xlsx" TargetMode="External"/><Relationship Id="rId17" Type="http://schemas.openxmlformats.org/officeDocument/2006/relationships/hyperlink" Target="Nota%20Minta%202015\SE-0013-FA.xlsx" TargetMode="External"/><Relationship Id="rId38" Type="http://schemas.openxmlformats.org/officeDocument/2006/relationships/hyperlink" Target="Nota%20Minta%202015\HM-0004-AM.xlsx" TargetMode="External"/><Relationship Id="rId59" Type="http://schemas.openxmlformats.org/officeDocument/2006/relationships/hyperlink" Target="Nota%20Minta%202015\SE-0025-ZEP.xlsx" TargetMode="External"/><Relationship Id="rId103" Type="http://schemas.openxmlformats.org/officeDocument/2006/relationships/hyperlink" Target="../../AppData/Roaming/Microsoft/Excel/Nota%20Minta%202015/BA-0015-TRU.xlsx" TargetMode="External"/><Relationship Id="rId124" Type="http://schemas.openxmlformats.org/officeDocument/2006/relationships/hyperlink" Target="../../AppData/Roaming/Microsoft/Excel/Nota%20Minta%202015/SE-0038-AM.xlsx" TargetMode="External"/><Relationship Id="rId310" Type="http://schemas.openxmlformats.org/officeDocument/2006/relationships/hyperlink" Target="Nota%20Minta%202015\BI-0082-RA_2015.xlsx" TargetMode="External"/><Relationship Id="rId70" Type="http://schemas.openxmlformats.org/officeDocument/2006/relationships/hyperlink" Target="Nota%20Minta%202015\BA-0001a-TRU.xlsx" TargetMode="External"/><Relationship Id="rId91" Type="http://schemas.openxmlformats.org/officeDocument/2006/relationships/hyperlink" Target="../../AppData/Roaming/Microsoft/Excel/Nota%20Minta%202015/BI-0025-ZEP_2015%20-.xlsx" TargetMode="External"/><Relationship Id="rId145" Type="http://schemas.openxmlformats.org/officeDocument/2006/relationships/hyperlink" Target="../../AppData/Roaming/Microsoft/Excel/Nota%20Minta%202015/TML-0503-LAZ.xlsx" TargetMode="External"/><Relationship Id="rId166" Type="http://schemas.openxmlformats.org/officeDocument/2006/relationships/hyperlink" Target="../../AppData/Roaming/Microsoft/Excel/Nota%20Minta%202015/BI-0044-RA_2015.xlsx" TargetMode="External"/><Relationship Id="rId187" Type="http://schemas.openxmlformats.org/officeDocument/2006/relationships/hyperlink" Target="Nota%20Minta%202015\SE-0057-AM.xlsx" TargetMode="External"/><Relationship Id="rId331" Type="http://schemas.openxmlformats.org/officeDocument/2006/relationships/hyperlink" Target="Nota%20Minta%202015\BI-0098-DIM_2015.xlsx" TargetMode="External"/><Relationship Id="rId352" Type="http://schemas.openxmlformats.org/officeDocument/2006/relationships/hyperlink" Target="Nota%20Minta%202015\BA-0063-AM.xlsx" TargetMode="External"/><Relationship Id="rId373" Type="http://schemas.openxmlformats.org/officeDocument/2006/relationships/hyperlink" Target="Nota%20Minta%202015\BI-0110-RA_2015.xlsx" TargetMode="External"/><Relationship Id="rId394" Type="http://schemas.openxmlformats.org/officeDocument/2006/relationships/hyperlink" Target="Nota%20Minta%202015\BI-0120-RA_2015.xlsx" TargetMode="External"/><Relationship Id="rId1" Type="http://schemas.openxmlformats.org/officeDocument/2006/relationships/hyperlink" Target="Nota%20Minta%202015\HM-0001-TRU.xlsx" TargetMode="External"/><Relationship Id="rId212" Type="http://schemas.openxmlformats.org/officeDocument/2006/relationships/hyperlink" Target="Nota%20Minta%202015\BA-0031-TRU.xlsx" TargetMode="External"/><Relationship Id="rId233" Type="http://schemas.openxmlformats.org/officeDocument/2006/relationships/hyperlink" Target="Nota%20Minta%202015\SE-0078-TRU.xlsx" TargetMode="External"/><Relationship Id="rId254" Type="http://schemas.openxmlformats.org/officeDocument/2006/relationships/hyperlink" Target="Nota%20Minta%202015\BI-0075-TRU_2015.xlsx" TargetMode="External"/><Relationship Id="rId28" Type="http://schemas.openxmlformats.org/officeDocument/2006/relationships/hyperlink" Target="Nota%20Minta%202015\KL-0002-AM.xlsx" TargetMode="External"/><Relationship Id="rId49" Type="http://schemas.openxmlformats.org/officeDocument/2006/relationships/hyperlink" Target="Nota%20Minta%202015\BI-0015-RA_2015.xlsx" TargetMode="External"/><Relationship Id="rId114" Type="http://schemas.openxmlformats.org/officeDocument/2006/relationships/hyperlink" Target="../../AppData/Roaming/Microsoft/Excel/Nota%20Minta%202015/HM-0009-Zep.xlsx" TargetMode="External"/><Relationship Id="rId275" Type="http://schemas.openxmlformats.org/officeDocument/2006/relationships/hyperlink" Target="Nota%20Minta%202015\SE-0084-FA.xlsx" TargetMode="External"/><Relationship Id="rId296" Type="http://schemas.openxmlformats.org/officeDocument/2006/relationships/hyperlink" Target="Nota%20Minta%202015\BA-0042-AM.xlsx" TargetMode="External"/><Relationship Id="rId300" Type="http://schemas.openxmlformats.org/officeDocument/2006/relationships/hyperlink" Target="Nota%20Minta%202015\KL-0021B-RA.xlsx" TargetMode="External"/><Relationship Id="rId60" Type="http://schemas.openxmlformats.org/officeDocument/2006/relationships/hyperlink" Target="Nota%20Minta%202015\SE-0026-TRU.xlsx" TargetMode="External"/><Relationship Id="rId81" Type="http://schemas.openxmlformats.org/officeDocument/2006/relationships/hyperlink" Target="../../AppData/Roaming/Microsoft/Excel/Nota%20Minta%202015/BA-0009-TRU.xlsx" TargetMode="External"/><Relationship Id="rId135" Type="http://schemas.openxmlformats.org/officeDocument/2006/relationships/hyperlink" Target="../../AppData/Roaming/Microsoft/Excel/Nota%20Minta%202015/SE-0043-BMS.xlsx" TargetMode="External"/><Relationship Id="rId156" Type="http://schemas.openxmlformats.org/officeDocument/2006/relationships/hyperlink" Target="Nota%20Minta%202015\SE-0051-RA.xlsx" TargetMode="External"/><Relationship Id="rId177" Type="http://schemas.openxmlformats.org/officeDocument/2006/relationships/hyperlink" Target="../../AppData/Roaming/Microsoft/Excel/Nota%20Minta%202015/BI-0048-TRU_2015.xlsx" TargetMode="External"/><Relationship Id="rId198" Type="http://schemas.openxmlformats.org/officeDocument/2006/relationships/hyperlink" Target="Nota%20Minta%202015\SE-0067-TRU.xlsx" TargetMode="External"/><Relationship Id="rId321" Type="http://schemas.openxmlformats.org/officeDocument/2006/relationships/hyperlink" Target="Nota%20Minta%202015\BI-0096-RA_2015.xlsx" TargetMode="External"/><Relationship Id="rId342" Type="http://schemas.openxmlformats.org/officeDocument/2006/relationships/hyperlink" Target="Nota%20Minta%202015\BA-0052-ZEP.xlsx" TargetMode="External"/><Relationship Id="rId363" Type="http://schemas.openxmlformats.org/officeDocument/2006/relationships/hyperlink" Target="Nota%20Minta%202015\SE-0108-DIM.xlsx" TargetMode="External"/><Relationship Id="rId384" Type="http://schemas.openxmlformats.org/officeDocument/2006/relationships/hyperlink" Target="Nota%20Minta%202015\SE-0118-DIM.xlsx" TargetMode="External"/><Relationship Id="rId202" Type="http://schemas.openxmlformats.org/officeDocument/2006/relationships/hyperlink" Target="../../AppData/Roaming/Microsoft/Excel/Nota%20Minta%202015/BI-0056-RA_2015.xlsx" TargetMode="External"/><Relationship Id="rId223" Type="http://schemas.openxmlformats.org/officeDocument/2006/relationships/hyperlink" Target="Nota%20Minta%202015\BA-0032-DIM.xlsx" TargetMode="External"/><Relationship Id="rId244" Type="http://schemas.openxmlformats.org/officeDocument/2006/relationships/hyperlink" Target="Nota%20Minta%202015\BI-0065-RA_2015.xlsx" TargetMode="External"/><Relationship Id="rId18" Type="http://schemas.openxmlformats.org/officeDocument/2006/relationships/hyperlink" Target="Nota%20Minta%202015\SE-0016-DIM.xlsx" TargetMode="External"/><Relationship Id="rId39" Type="http://schemas.openxmlformats.org/officeDocument/2006/relationships/hyperlink" Target="Nota%20Minta%202015\BI-0008-ME.xlsx" TargetMode="External"/><Relationship Id="rId265" Type="http://schemas.openxmlformats.org/officeDocument/2006/relationships/hyperlink" Target="Nota%20Minta%202015\KL-0018-DIM.xlsx" TargetMode="External"/><Relationship Id="rId286" Type="http://schemas.openxmlformats.org/officeDocument/2006/relationships/hyperlink" Target="Nota%20Minta%202015\SE-0095-DIM.xlsx" TargetMode="External"/><Relationship Id="rId50" Type="http://schemas.openxmlformats.org/officeDocument/2006/relationships/hyperlink" Target="Nota%20Minta%202015\KL-0005-Zep.xlsx" TargetMode="External"/><Relationship Id="rId104" Type="http://schemas.openxmlformats.org/officeDocument/2006/relationships/hyperlink" Target="../../AppData/Roaming/Microsoft/Excel/Nota%20Minta%202015/BA-0016-ZEP.xlsx" TargetMode="External"/><Relationship Id="rId125" Type="http://schemas.openxmlformats.org/officeDocument/2006/relationships/hyperlink" Target="../../AppData/Roaming/Microsoft/Excel/Nota%20Minta%202015/SE-0039-DIM.xlsx" TargetMode="External"/><Relationship Id="rId146" Type="http://schemas.openxmlformats.org/officeDocument/2006/relationships/hyperlink" Target="../../AppData/Roaming/Microsoft/Excel/Nota%20Minta%202015/TML-0503a-LAZ.xlsx" TargetMode="External"/><Relationship Id="rId167" Type="http://schemas.openxmlformats.org/officeDocument/2006/relationships/hyperlink" Target="Nota%20Minta%202015\KL-0010-Zep.xlsx" TargetMode="External"/><Relationship Id="rId188" Type="http://schemas.openxmlformats.org/officeDocument/2006/relationships/hyperlink" Target="../../AppData/Roaming/Microsoft/Excel/Nota%20Minta%202015/BI-0050-RA_2015.xlsx" TargetMode="External"/><Relationship Id="rId311" Type="http://schemas.openxmlformats.org/officeDocument/2006/relationships/hyperlink" Target="Nota%20Minta%202015\BI-0083-RA_2015.xlsx" TargetMode="External"/><Relationship Id="rId332" Type="http://schemas.openxmlformats.org/officeDocument/2006/relationships/hyperlink" Target="Nota%20Minta%202015\BI-0102-MJ_2015.xlsx" TargetMode="External"/><Relationship Id="rId353" Type="http://schemas.openxmlformats.org/officeDocument/2006/relationships/hyperlink" Target="Nota%20Minta%202015\S-0001-ZEP.xlsx" TargetMode="External"/><Relationship Id="rId374" Type="http://schemas.openxmlformats.org/officeDocument/2006/relationships/hyperlink" Target="Nota%20Minta%202015\BI-0112-RA_2015.xlsx" TargetMode="External"/><Relationship Id="rId395" Type="http://schemas.openxmlformats.org/officeDocument/2006/relationships/hyperlink" Target="Nota%20Minta%202015\BI-0121-RA.xlsx" TargetMode="External"/><Relationship Id="rId71" Type="http://schemas.openxmlformats.org/officeDocument/2006/relationships/hyperlink" Target="Nota%20Minta%202015\BA-0001b-TRU.xlsx" TargetMode="External"/><Relationship Id="rId92" Type="http://schemas.openxmlformats.org/officeDocument/2006/relationships/hyperlink" Target="../../AppData/Roaming/Microsoft/Excel/Nota%20Minta%202015/BI-0026-TBX_2015.xlsx" TargetMode="External"/><Relationship Id="rId213" Type="http://schemas.openxmlformats.org/officeDocument/2006/relationships/hyperlink" Target="Nota%20Minta%202015\BA-0028-AM.xlsx" TargetMode="External"/><Relationship Id="rId234" Type="http://schemas.openxmlformats.org/officeDocument/2006/relationships/hyperlink" Target="Nota%20Minta%202015\SE-0079-TRU.xlsx" TargetMode="External"/><Relationship Id="rId2" Type="http://schemas.openxmlformats.org/officeDocument/2006/relationships/hyperlink" Target="Nota%20Minta%202015\HM-0002-TRU.xlsx" TargetMode="External"/><Relationship Id="rId29" Type="http://schemas.openxmlformats.org/officeDocument/2006/relationships/hyperlink" Target="Nota%20Minta%202015\KL-0003-DIM.xlsx" TargetMode="External"/><Relationship Id="rId255" Type="http://schemas.openxmlformats.org/officeDocument/2006/relationships/hyperlink" Target="Nota%20Minta%202015\BA-0033-TRU.xlsx" TargetMode="External"/><Relationship Id="rId276" Type="http://schemas.openxmlformats.org/officeDocument/2006/relationships/hyperlink" Target="Nota%20Minta%202015\SE-0085-FA.xlsx" TargetMode="External"/><Relationship Id="rId297" Type="http://schemas.openxmlformats.org/officeDocument/2006/relationships/hyperlink" Target="Nota%20Minta%202015\BA-0043-AM.xlsx" TargetMode="External"/><Relationship Id="rId40" Type="http://schemas.openxmlformats.org/officeDocument/2006/relationships/hyperlink" Target="Nota%20Minta%202015\KL-0004-DIM.xlsx" TargetMode="External"/><Relationship Id="rId115" Type="http://schemas.openxmlformats.org/officeDocument/2006/relationships/hyperlink" Target="Nota%20Minta%202015\HM-0012-RA.xlsx" TargetMode="External"/><Relationship Id="rId136" Type="http://schemas.openxmlformats.org/officeDocument/2006/relationships/hyperlink" Target="../../AppData/Roaming/Microsoft/Excel/Nota%20Minta%202015/BA-0020-AM.xlsx" TargetMode="External"/><Relationship Id="rId157" Type="http://schemas.openxmlformats.org/officeDocument/2006/relationships/hyperlink" Target="../../AppData/Roaming/Microsoft/Excel/Nota%20Minta%202015/SE-0052-FA.xlsx" TargetMode="External"/><Relationship Id="rId178" Type="http://schemas.openxmlformats.org/officeDocument/2006/relationships/hyperlink" Target="Nota%20Minta%202015\HM-0028-KM.xlsx" TargetMode="External"/><Relationship Id="rId301" Type="http://schemas.openxmlformats.org/officeDocument/2006/relationships/hyperlink" Target="Nota%20Minta%202015\KL-0022-Zep.xlsx" TargetMode="External"/><Relationship Id="rId322" Type="http://schemas.openxmlformats.org/officeDocument/2006/relationships/hyperlink" Target="Nota%20Minta%202015\BI-0097-RA_2015.xlsx" TargetMode="External"/><Relationship Id="rId343" Type="http://schemas.openxmlformats.org/officeDocument/2006/relationships/hyperlink" Target="Nota%20Minta%202015\BA-0056-ZEP.xlsx" TargetMode="External"/><Relationship Id="rId364" Type="http://schemas.openxmlformats.org/officeDocument/2006/relationships/hyperlink" Target="Nota%20Minta%202015\SE-0109-DIM.xlsx" TargetMode="External"/><Relationship Id="rId61" Type="http://schemas.openxmlformats.org/officeDocument/2006/relationships/hyperlink" Target="Nota%20Minta%202015\SE-0027-ZEP.xlsx" TargetMode="External"/><Relationship Id="rId82" Type="http://schemas.openxmlformats.org/officeDocument/2006/relationships/hyperlink" Target="../../AppData/Roaming/Microsoft/Excel/Nota%20Minta%202015/BA-0010-TRU.xlsx" TargetMode="External"/><Relationship Id="rId199" Type="http://schemas.openxmlformats.org/officeDocument/2006/relationships/hyperlink" Target="../../AppData/Roaming/Microsoft/Excel/Nota%20Minta%202015/SE-0068-RA.xlsx" TargetMode="External"/><Relationship Id="rId203" Type="http://schemas.openxmlformats.org/officeDocument/2006/relationships/hyperlink" Target="Nota%20Minta%202015\BI-0054-RA_2015.xlsx" TargetMode="External"/><Relationship Id="rId385" Type="http://schemas.openxmlformats.org/officeDocument/2006/relationships/hyperlink" Target="Nota%20Minta%202015\SE-0119-AM.xlsx" TargetMode="External"/><Relationship Id="rId19" Type="http://schemas.openxmlformats.org/officeDocument/2006/relationships/hyperlink" Target="Nota%20Minta%202015\SE-0017-TRU.xlsx" TargetMode="External"/><Relationship Id="rId224" Type="http://schemas.openxmlformats.org/officeDocument/2006/relationships/hyperlink" Target="Nota%20Minta%202015\BI-0066-AM_2015.xlsx" TargetMode="External"/><Relationship Id="rId245" Type="http://schemas.openxmlformats.org/officeDocument/2006/relationships/hyperlink" Target="Nota%20Minta%202015\BI-0073-RA_2015.xlsx" TargetMode="External"/><Relationship Id="rId266" Type="http://schemas.openxmlformats.org/officeDocument/2006/relationships/hyperlink" Target="Nota%20Minta%202015\KL-0019-RA.xlsx" TargetMode="External"/><Relationship Id="rId287" Type="http://schemas.openxmlformats.org/officeDocument/2006/relationships/hyperlink" Target="Nota%20Minta%202015\SE-0096-TRU.xlsx" TargetMode="External"/><Relationship Id="rId30" Type="http://schemas.openxmlformats.org/officeDocument/2006/relationships/hyperlink" Target="Nota%20Minta%202015\BI-0001-TBX.xlsx" TargetMode="External"/><Relationship Id="rId105" Type="http://schemas.openxmlformats.org/officeDocument/2006/relationships/hyperlink" Target="../../AppData/Roaming/Microsoft/Excel/Nota%20Minta%202015/BI-0032-RA_2015.xlsx" TargetMode="External"/><Relationship Id="rId126" Type="http://schemas.openxmlformats.org/officeDocument/2006/relationships/hyperlink" Target="Nota%20Minta%202015\SE-0040-DIM.xlsx" TargetMode="External"/><Relationship Id="rId147" Type="http://schemas.openxmlformats.org/officeDocument/2006/relationships/hyperlink" Target="../../AppData/Roaming/Microsoft/Excel/Nota%20Minta%202015/TML-0503b-LAZ.xlsx" TargetMode="External"/><Relationship Id="rId168" Type="http://schemas.openxmlformats.org/officeDocument/2006/relationships/hyperlink" Target="../../AppData/Roaming/Microsoft/Excel/Nota%20Minta%202015/KL-0011-Zep.xlsx" TargetMode="External"/><Relationship Id="rId312" Type="http://schemas.openxmlformats.org/officeDocument/2006/relationships/hyperlink" Target="Nota%20Minta%202015\BI-0084-RA_2015.xlsx" TargetMode="External"/><Relationship Id="rId333" Type="http://schemas.openxmlformats.org/officeDocument/2006/relationships/hyperlink" Target="Nota%20Minta%202015\BI-0099-DIM_2015.xlsx" TargetMode="External"/><Relationship Id="rId354" Type="http://schemas.openxmlformats.org/officeDocument/2006/relationships/hyperlink" Target="Nota%20Minta%202015\SE-0103-RA.xlsx" TargetMode="External"/><Relationship Id="rId51" Type="http://schemas.openxmlformats.org/officeDocument/2006/relationships/hyperlink" Target="Nota%20Minta%202015\KL-0006-AM.xlsx" TargetMode="External"/><Relationship Id="rId72" Type="http://schemas.openxmlformats.org/officeDocument/2006/relationships/hyperlink" Target="Nota%20Minta%202015\BA-0001c-TRU.xlsx" TargetMode="External"/><Relationship Id="rId93" Type="http://schemas.openxmlformats.org/officeDocument/2006/relationships/hyperlink" Target="../../AppData/Roaming/Microsoft/Excel/Nota%20Minta%202015/BI-0027-PR_2015%20.xlsx" TargetMode="External"/><Relationship Id="rId189" Type="http://schemas.openxmlformats.org/officeDocument/2006/relationships/hyperlink" Target="../../AppData/Roaming/Microsoft/Excel/Nota%20Minta%202015/BI-0051-DIM_2015.xlsx" TargetMode="External"/><Relationship Id="rId375" Type="http://schemas.openxmlformats.org/officeDocument/2006/relationships/hyperlink" Target="Nota%20Minta%202015\BI-0113-RA_2015.xlsx" TargetMode="External"/><Relationship Id="rId396" Type="http://schemas.openxmlformats.org/officeDocument/2006/relationships/hyperlink" Target="Nota%20Minta%202015\BI-0122-RA.xlsx" TargetMode="External"/><Relationship Id="rId3" Type="http://schemas.openxmlformats.org/officeDocument/2006/relationships/hyperlink" Target="Nota%20Minta%202015\SE-0001-AM.xlsx" TargetMode="External"/><Relationship Id="rId214" Type="http://schemas.openxmlformats.org/officeDocument/2006/relationships/hyperlink" Target="Nota%20Minta%202015\BA-0029-AM.xlsx" TargetMode="External"/><Relationship Id="rId235" Type="http://schemas.openxmlformats.org/officeDocument/2006/relationships/hyperlink" Target="Nota%20Minta%202015\SE-0080-TRU.xlsx" TargetMode="External"/><Relationship Id="rId256" Type="http://schemas.openxmlformats.org/officeDocument/2006/relationships/hyperlink" Target="Nota%20Minta%202015\CY-0005-TRU-2015.xlsx" TargetMode="External"/><Relationship Id="rId277" Type="http://schemas.openxmlformats.org/officeDocument/2006/relationships/hyperlink" Target="Nota%20Minta%202015\SE-0086-FA.xlsx" TargetMode="External"/><Relationship Id="rId298" Type="http://schemas.openxmlformats.org/officeDocument/2006/relationships/hyperlink" Target="Nota%20Minta%202015\BA-0044-TRU.xlsx" TargetMode="External"/><Relationship Id="rId400" Type="http://schemas.openxmlformats.org/officeDocument/2006/relationships/hyperlink" Target="Nota%20Minta%202015\BI-0116-DIM_2015.xlsx" TargetMode="External"/><Relationship Id="rId116" Type="http://schemas.openxmlformats.org/officeDocument/2006/relationships/hyperlink" Target="Nota%20Minta%202015\HM-0013-RA.xlsx" TargetMode="External"/><Relationship Id="rId137" Type="http://schemas.openxmlformats.org/officeDocument/2006/relationships/hyperlink" Target="../../AppData/Roaming/Microsoft/Excel/Nota%20Minta%202015/BI-0036-RA_2015.xlsx" TargetMode="External"/><Relationship Id="rId158" Type="http://schemas.openxmlformats.org/officeDocument/2006/relationships/hyperlink" Target="PMS\552m\552-ogos.pdf" TargetMode="External"/><Relationship Id="rId302" Type="http://schemas.openxmlformats.org/officeDocument/2006/relationships/hyperlink" Target="Nota%20Minta%202015\KL-0023-RA.xlsx" TargetMode="External"/><Relationship Id="rId323" Type="http://schemas.openxmlformats.org/officeDocument/2006/relationships/hyperlink" Target="Nota%20Minta%202015\BI-0090-RA_2015.xlsx" TargetMode="External"/><Relationship Id="rId344" Type="http://schemas.openxmlformats.org/officeDocument/2006/relationships/hyperlink" Target="Nota%20Minta%202015\BA-0057-ZEP.xlsx" TargetMode="External"/><Relationship Id="rId20" Type="http://schemas.openxmlformats.org/officeDocument/2006/relationships/hyperlink" Target="Nota%20Minta%202015\HM-0010-RA.xlsx" TargetMode="External"/><Relationship Id="rId41" Type="http://schemas.openxmlformats.org/officeDocument/2006/relationships/hyperlink" Target="Nota%20Minta%202015\BI-0004-RA.xlsx" TargetMode="External"/><Relationship Id="rId62" Type="http://schemas.openxmlformats.org/officeDocument/2006/relationships/hyperlink" Target="Nota%20Minta%202015\SE-0028-TRU.xlsx" TargetMode="External"/><Relationship Id="rId83" Type="http://schemas.openxmlformats.org/officeDocument/2006/relationships/hyperlink" Target="../../AppData/Roaming/Microsoft/Excel/Nota%20Minta%202015/SE-0032-RA.xlsx" TargetMode="External"/><Relationship Id="rId179" Type="http://schemas.openxmlformats.org/officeDocument/2006/relationships/hyperlink" Target="../../AppData/Roaming/Microsoft/Excel/Nota%20Minta%202015/BI-0045-TBX_2015.xlsx" TargetMode="External"/><Relationship Id="rId365" Type="http://schemas.openxmlformats.org/officeDocument/2006/relationships/hyperlink" Target="Nota%20Minta%202015\SE-0110-TRU.xlsx" TargetMode="External"/><Relationship Id="rId386" Type="http://schemas.openxmlformats.org/officeDocument/2006/relationships/hyperlink" Target="Nota%20Minta%202015\KL-0027-RA.xlsx" TargetMode="External"/><Relationship Id="rId190" Type="http://schemas.openxmlformats.org/officeDocument/2006/relationships/hyperlink" Target="../../AppData/Roaming/Microsoft/Excel/Nota%20Minta%202015/BA-0024-DIM.xlsx" TargetMode="External"/><Relationship Id="rId204" Type="http://schemas.openxmlformats.org/officeDocument/2006/relationships/hyperlink" Target="Nota%20Minta%202015\BI-0052-ME.xlsx" TargetMode="External"/><Relationship Id="rId225" Type="http://schemas.openxmlformats.org/officeDocument/2006/relationships/hyperlink" Target="Nota%20Minta%202015\SE-0070-RA.xlsx" TargetMode="External"/><Relationship Id="rId246" Type="http://schemas.openxmlformats.org/officeDocument/2006/relationships/hyperlink" Target="Nota%20Minta%202015\BI-0074-RA_2015.xlsx" TargetMode="External"/><Relationship Id="rId267" Type="http://schemas.openxmlformats.org/officeDocument/2006/relationships/hyperlink" Target="Nota%20Minta%202015\BI-0080-RA_2015.xlsx" TargetMode="External"/><Relationship Id="rId288" Type="http://schemas.openxmlformats.org/officeDocument/2006/relationships/hyperlink" Target="Nota%20Minta%202015\SE-0097-TRU.xlsx" TargetMode="External"/><Relationship Id="rId106" Type="http://schemas.openxmlformats.org/officeDocument/2006/relationships/hyperlink" Target="../../AppData/Roaming/Microsoft/Excel/Nota%20Minta%202015/BA-0019-ZEP.xlsx" TargetMode="External"/><Relationship Id="rId127" Type="http://schemas.openxmlformats.org/officeDocument/2006/relationships/hyperlink" Target="../../AppData/Roaming/Microsoft/Excel/Nota%20Minta%202015/SE-0041-TRU.xlsx" TargetMode="External"/><Relationship Id="rId313" Type="http://schemas.openxmlformats.org/officeDocument/2006/relationships/hyperlink" Target="Nota%20Minta%202015\BI-0085-RA_2015.xlsx" TargetMode="External"/><Relationship Id="rId10" Type="http://schemas.openxmlformats.org/officeDocument/2006/relationships/hyperlink" Target="Nota%20Minta%202015\SE-0009-TRU.xlsx" TargetMode="External"/><Relationship Id="rId31" Type="http://schemas.openxmlformats.org/officeDocument/2006/relationships/hyperlink" Target="Nota%20Minta%202015\BI-0002-RA.xlsx" TargetMode="External"/><Relationship Id="rId52" Type="http://schemas.openxmlformats.org/officeDocument/2006/relationships/hyperlink" Target="Nota%20Minta%202015\HM-0003-TRU.xlsx" TargetMode="External"/><Relationship Id="rId73" Type="http://schemas.openxmlformats.org/officeDocument/2006/relationships/hyperlink" Target="Nota%20Minta%202015\BA-0002-AM.xlsx" TargetMode="External"/><Relationship Id="rId94" Type="http://schemas.openxmlformats.org/officeDocument/2006/relationships/hyperlink" Target="../../AppData/Roaming/Microsoft/Excel/Nota%20Minta%202015/BI-0028-DIM_2015.xlsx" TargetMode="External"/><Relationship Id="rId148" Type="http://schemas.openxmlformats.org/officeDocument/2006/relationships/hyperlink" Target="Nota%20Minta%202015\HM-0019-TRU.xlsx" TargetMode="External"/><Relationship Id="rId169" Type="http://schemas.openxmlformats.org/officeDocument/2006/relationships/hyperlink" Target="Nota%20Minta%202015\KL-0012-RA.xlsx" TargetMode="External"/><Relationship Id="rId334" Type="http://schemas.openxmlformats.org/officeDocument/2006/relationships/hyperlink" Target="Nota%20Minta%202015\BA-0053-ZEP.xlsx" TargetMode="External"/><Relationship Id="rId355" Type="http://schemas.openxmlformats.org/officeDocument/2006/relationships/hyperlink" Target="Nota%20Minta%202015\SE-0104-FA.xlsx" TargetMode="External"/><Relationship Id="rId376" Type="http://schemas.openxmlformats.org/officeDocument/2006/relationships/hyperlink" Target="Nota%20Minta%202015\BI-0114-RA_2015.xlsx" TargetMode="External"/><Relationship Id="rId397" Type="http://schemas.openxmlformats.org/officeDocument/2006/relationships/hyperlink" Target="Nota%20Minta%202015\BI-0123-RA.xlsx" TargetMode="External"/><Relationship Id="rId4" Type="http://schemas.openxmlformats.org/officeDocument/2006/relationships/hyperlink" Target="Nota%20Minta%202015\SE-0003-RA.xlsx" TargetMode="External"/><Relationship Id="rId180" Type="http://schemas.openxmlformats.org/officeDocument/2006/relationships/hyperlink" Target="../../AppData/Roaming/Microsoft/Excel/Nota%20Minta%202015/KL-0014-RA.xlsx" TargetMode="External"/><Relationship Id="rId215" Type="http://schemas.openxmlformats.org/officeDocument/2006/relationships/hyperlink" Target="Nota%20Minta%202015\BI-0059-RA_2015.xlsx" TargetMode="External"/><Relationship Id="rId236" Type="http://schemas.openxmlformats.org/officeDocument/2006/relationships/hyperlink" Target="Nota%20Minta%202015\SE-0081-FA.xlsx" TargetMode="External"/><Relationship Id="rId257" Type="http://schemas.openxmlformats.org/officeDocument/2006/relationships/hyperlink" Target="Nota%20Minta%202015\TML-0903-PH.xlsx" TargetMode="External"/><Relationship Id="rId278" Type="http://schemas.openxmlformats.org/officeDocument/2006/relationships/hyperlink" Target="Nota%20Minta%202015\SE-0087-FA.xlsx" TargetMode="External"/><Relationship Id="rId401" Type="http://schemas.openxmlformats.org/officeDocument/2006/relationships/printerSettings" Target="../printerSettings/printerSettings1.bin"/><Relationship Id="rId303" Type="http://schemas.openxmlformats.org/officeDocument/2006/relationships/hyperlink" Target="Nota%20Minta%202015\KL-0024-RA.xlsx" TargetMode="External"/><Relationship Id="rId42" Type="http://schemas.openxmlformats.org/officeDocument/2006/relationships/hyperlink" Target="Nota%20Minta%202015\BI-0011-TBX_2015.xlsx" TargetMode="External"/><Relationship Id="rId84" Type="http://schemas.openxmlformats.org/officeDocument/2006/relationships/hyperlink" Target="../../AppData/Roaming/Microsoft/Excel/Nota%20Minta%202015/SE-0033-TRU.xlsx" TargetMode="External"/><Relationship Id="rId138" Type="http://schemas.openxmlformats.org/officeDocument/2006/relationships/hyperlink" Target="../../AppData/Roaming/Microsoft/Excel/Nota%20Minta%202015/BI-0034-RA_2015.xlsx" TargetMode="External"/><Relationship Id="rId345" Type="http://schemas.openxmlformats.org/officeDocument/2006/relationships/hyperlink" Target="Nota%20Minta%202015\BA-0058-DIM.xlsx" TargetMode="External"/><Relationship Id="rId387" Type="http://schemas.openxmlformats.org/officeDocument/2006/relationships/hyperlink" Target="Nota%20Minta%202015\KL-0028-Zep.xlsx" TargetMode="External"/><Relationship Id="rId191" Type="http://schemas.openxmlformats.org/officeDocument/2006/relationships/hyperlink" Target="Nota%20Minta%202015\HM-0029-KM.xlsx" TargetMode="External"/><Relationship Id="rId205" Type="http://schemas.openxmlformats.org/officeDocument/2006/relationships/hyperlink" Target="Nota%20Minta%202015\HM-0031-AM.xlsx" TargetMode="External"/><Relationship Id="rId247" Type="http://schemas.openxmlformats.org/officeDocument/2006/relationships/hyperlink" Target="Nota%20Minta%202015\CY-0004-DIM-2015.xlsx" TargetMode="External"/><Relationship Id="rId107" Type="http://schemas.openxmlformats.org/officeDocument/2006/relationships/hyperlink" Target="Nota%20Minta%202015\BA-0018-TRU.xlsx" TargetMode="External"/><Relationship Id="rId289" Type="http://schemas.openxmlformats.org/officeDocument/2006/relationships/hyperlink" Target="Nota%20Minta%202015\SE-0098-AM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AG459"/>
  <sheetViews>
    <sheetView tabSelected="1" zoomScaleNormal="100" workbookViewId="0">
      <pane ySplit="7005" topLeftCell="A39"/>
      <selection activeCell="A443" sqref="A443"/>
      <selection pane="bottomLeft" activeCell="E44" sqref="E44:G44"/>
    </sheetView>
  </sheetViews>
  <sheetFormatPr defaultRowHeight="12.75"/>
  <cols>
    <col min="1" max="1" width="37.140625" customWidth="1"/>
    <col min="2" max="2" width="18" style="22" customWidth="1"/>
    <col min="3" max="3" width="18.42578125" customWidth="1"/>
    <col min="4" max="4" width="22.85546875" customWidth="1"/>
    <col min="5" max="5" width="13.42578125" style="20" customWidth="1"/>
    <col min="6" max="6" width="15.42578125" style="80" customWidth="1"/>
    <col min="7" max="7" width="16.7109375" style="33" customWidth="1"/>
    <col min="8" max="8" width="12.5703125" style="83" customWidth="1"/>
    <col min="9" max="9" width="12.7109375" style="205" customWidth="1"/>
    <col min="10" max="10" width="25.7109375" customWidth="1"/>
    <col min="11" max="11" width="13.28515625" customWidth="1"/>
    <col min="12" max="12" width="15.42578125" style="198" customWidth="1"/>
    <col min="13" max="13" width="13.7109375" style="48" customWidth="1"/>
    <col min="14" max="14" width="16.42578125" style="13" customWidth="1"/>
    <col min="15" max="15" width="15.85546875" style="13" customWidth="1"/>
    <col min="16" max="16" width="14.28515625" style="13" bestFit="1" customWidth="1"/>
    <col min="17" max="33" width="9.140625" style="13"/>
  </cols>
  <sheetData>
    <row r="1" spans="1:15" s="7" customFormat="1">
      <c r="A1" s="11"/>
      <c r="B1" s="10" t="s">
        <v>8</v>
      </c>
      <c r="C1" s="14" t="s">
        <v>19</v>
      </c>
      <c r="D1" s="14" t="s">
        <v>11</v>
      </c>
      <c r="E1" s="14" t="s">
        <v>711</v>
      </c>
      <c r="F1" s="114" t="s">
        <v>196</v>
      </c>
      <c r="G1" s="243" t="s">
        <v>666</v>
      </c>
      <c r="H1" s="244" t="s">
        <v>498</v>
      </c>
      <c r="I1" s="201"/>
      <c r="J1" s="217" t="s">
        <v>1288</v>
      </c>
      <c r="K1" s="219" t="s">
        <v>1287</v>
      </c>
      <c r="L1" s="43"/>
      <c r="M1" s="44"/>
    </row>
    <row r="2" spans="1:15" s="7" customFormat="1">
      <c r="A2" s="29" t="s">
        <v>441</v>
      </c>
      <c r="B2" s="10">
        <f>1430000+50000+1500000+14000</f>
        <v>2994000</v>
      </c>
      <c r="C2" s="9">
        <f>SUMPRODUCT(--($L$46:$L$1000="032100"),--($M$46:$M$1000="27403"),$B$46:$B$1000)-4900</f>
        <v>2993999.5</v>
      </c>
      <c r="D2" s="15">
        <f>B2-C2</f>
        <v>0.5</v>
      </c>
      <c r="E2" s="26">
        <f>SUMPRODUCT(--($L$46:$L$1000="032100"),--($M$46:$M$1000="27403"),--($D$46:$D$1000&lt;&gt;""),$B$46:$B$1000)</f>
        <v>2970970.1</v>
      </c>
      <c r="F2" s="26">
        <f>SUMPRODUCT(--($L$46:$L$1000="032100"),--($M$46:$M$1000="27403"),--($H$46:$H$1000&lt;&gt;""),$B$46:$B$1000)</f>
        <v>2528407.1</v>
      </c>
      <c r="G2" s="283">
        <f>C2/B2</f>
        <v>0.99999983299933204</v>
      </c>
      <c r="H2" s="241">
        <v>3.03</v>
      </c>
      <c r="I2" s="201"/>
      <c r="J2" s="15">
        <f>C2-E2</f>
        <v>23029.399999999907</v>
      </c>
      <c r="K2" s="214">
        <f>E2-F2</f>
        <v>442563</v>
      </c>
      <c r="L2" s="43"/>
      <c r="M2" s="44"/>
    </row>
    <row r="3" spans="1:15" s="7" customFormat="1">
      <c r="A3" s="29" t="s">
        <v>442</v>
      </c>
      <c r="B3" s="9">
        <f>95800+25000+32</f>
        <v>120832</v>
      </c>
      <c r="C3" s="9">
        <f>SUMPRODUCT(--($L$46:$L$1000="032100"),--($M$46:$M$1000="27499"),$B$46:$B$1000)</f>
        <v>120830.8</v>
      </c>
      <c r="D3" s="15">
        <f>B3-C3</f>
        <v>1.1999999999970896</v>
      </c>
      <c r="E3" s="26">
        <f>SUMPRODUCT(--($L$46:$L$1000="032100"),--($M$46:$M$1000="27499"),--($D$46:$D$1000&lt;&gt;""),$B$46:$B$1000)</f>
        <v>120830.8</v>
      </c>
      <c r="F3" s="26">
        <f>SUMPRODUCT(--($L$46:$L$1000="032100"),--($M$46:$M$1000="27499"),--($H$46:$H$1000&lt;&gt;""),$B$46:$B$1000)</f>
        <v>120830.8</v>
      </c>
      <c r="G3" s="283">
        <f>C3/B3</f>
        <v>0.99999006885593222</v>
      </c>
      <c r="H3" s="241">
        <v>2.19</v>
      </c>
      <c r="I3" s="201"/>
      <c r="J3" s="15">
        <f>C3-E3</f>
        <v>0</v>
      </c>
      <c r="K3" s="214">
        <f>E3-F3</f>
        <v>0</v>
      </c>
      <c r="L3" s="43"/>
      <c r="M3" s="44"/>
    </row>
    <row r="4" spans="1:15" s="7" customFormat="1">
      <c r="A4" s="29" t="s">
        <v>352</v>
      </c>
      <c r="B4" s="9">
        <f>140000+35000</f>
        <v>175000</v>
      </c>
      <c r="C4" s="9">
        <f>SUMPRODUCT(--($L$46:$L$1000="020600"),--($M$46:$M$1000="27403"),$B$46:$B$1000)</f>
        <v>174998.39999999999</v>
      </c>
      <c r="D4" s="15">
        <f>B4-C4</f>
        <v>1.6000000000058208</v>
      </c>
      <c r="E4" s="26">
        <f>SUMPRODUCT(--($L$46:$L$1000="020600"),--($M$46:$M$1000="27403"),--($D$46:$D$1000&lt;&gt;""),$B$46:$B$1000)</f>
        <v>174998.39999999999</v>
      </c>
      <c r="F4" s="26">
        <f>SUMPRODUCT(--($L$46:$L$1000="020600"),--($M$46:$M$1000="27403"),--($H$46:$H$1000&lt;&gt;""),$B$46:$B$1000)</f>
        <v>174920</v>
      </c>
      <c r="G4" s="283">
        <f>C4/B4</f>
        <v>0.99999085714285707</v>
      </c>
      <c r="H4" s="241">
        <v>6.33</v>
      </c>
      <c r="I4" s="240"/>
      <c r="J4" s="339">
        <f>C4-E4</f>
        <v>0</v>
      </c>
      <c r="K4" s="214">
        <f>E4-F4</f>
        <v>78.399999999994179</v>
      </c>
      <c r="L4" s="43"/>
      <c r="M4" s="44"/>
      <c r="N4" s="155"/>
      <c r="O4" s="28"/>
    </row>
    <row r="5" spans="1:15" s="7" customFormat="1" ht="33.75">
      <c r="A5" s="245" t="s">
        <v>991</v>
      </c>
      <c r="B5" s="9"/>
      <c r="C5" s="9"/>
      <c r="D5" s="40"/>
      <c r="E5" s="41"/>
      <c r="F5" s="25"/>
      <c r="G5" s="180"/>
      <c r="H5" s="9"/>
      <c r="I5" s="201"/>
      <c r="J5" s="15"/>
      <c r="K5" s="214"/>
      <c r="L5" s="43"/>
      <c r="M5" s="44"/>
      <c r="N5" s="155"/>
    </row>
    <row r="6" spans="1:15" s="7" customFormat="1" ht="22.5">
      <c r="A6" s="246" t="s">
        <v>443</v>
      </c>
      <c r="B6" s="9"/>
      <c r="C6" s="9"/>
      <c r="D6" s="40"/>
      <c r="E6" s="41"/>
      <c r="F6" s="12"/>
      <c r="G6" s="180"/>
      <c r="H6" s="9"/>
      <c r="I6" s="201"/>
      <c r="J6" s="15"/>
      <c r="K6" s="214"/>
      <c r="L6" s="43"/>
      <c r="M6" s="44"/>
      <c r="N6" s="44"/>
    </row>
    <row r="7" spans="1:15" s="7" customFormat="1">
      <c r="A7" s="29" t="s">
        <v>482</v>
      </c>
      <c r="B7" s="9">
        <v>15000</v>
      </c>
      <c r="C7" s="9">
        <f>B7-D7</f>
        <v>14584</v>
      </c>
      <c r="D7" s="15">
        <v>416</v>
      </c>
      <c r="E7" s="41"/>
      <c r="F7" s="25">
        <f>C7-D7</f>
        <v>14168</v>
      </c>
      <c r="G7" s="283">
        <f>C7/B7</f>
        <v>0.97226666666666661</v>
      </c>
      <c r="H7" s="9"/>
      <c r="I7" s="201" t="s">
        <v>646</v>
      </c>
      <c r="J7" s="217"/>
      <c r="K7" s="214"/>
      <c r="L7" s="43"/>
      <c r="M7" s="44"/>
    </row>
    <row r="8" spans="1:15" s="7" customFormat="1" ht="22.5">
      <c r="A8" s="246" t="s">
        <v>484</v>
      </c>
      <c r="B8" s="9">
        <v>0</v>
      </c>
      <c r="C8" s="9"/>
      <c r="D8" s="15"/>
      <c r="E8" s="41"/>
      <c r="F8" s="12"/>
      <c r="G8" s="283"/>
      <c r="H8" s="9"/>
      <c r="I8" s="201"/>
      <c r="J8" s="15"/>
      <c r="K8" s="219"/>
      <c r="L8" s="43"/>
      <c r="M8" s="44"/>
      <c r="O8" s="156"/>
    </row>
    <row r="9" spans="1:15" s="7" customFormat="1" ht="14.25">
      <c r="A9" s="29" t="s">
        <v>483</v>
      </c>
      <c r="B9" s="9">
        <v>5000</v>
      </c>
      <c r="C9" s="9">
        <f>SUMPRODUCT(--($L$46:$L$1000="032100"),--($M$46:$M$1000="27000"),$B$46:$B$1000)</f>
        <v>4968</v>
      </c>
      <c r="D9" s="15">
        <f>B9-C9-32</f>
        <v>0</v>
      </c>
      <c r="E9" s="26">
        <f>SUMPRODUCT(--($L$46:$L$1000="032100"),--($M$46:$M$1000="27000"),--($D$46:$D$1000&lt;&gt;""),$B$46:$B$1000)</f>
        <v>4968</v>
      </c>
      <c r="F9" s="192">
        <f>SUMPRODUCT(--($L$46:$L$1000="032100"),--($M$46:$M$1000="27000"),--($H$46:$H$1000&lt;&gt;""),$B$46:$B$1000)</f>
        <v>4968</v>
      </c>
      <c r="G9" s="283">
        <f>C9/B9</f>
        <v>0.99360000000000004</v>
      </c>
      <c r="H9" s="9"/>
      <c r="I9" s="201"/>
      <c r="J9" s="15"/>
      <c r="K9" s="219"/>
      <c r="L9" s="43"/>
      <c r="M9" s="44"/>
      <c r="N9" s="44"/>
      <c r="O9" s="156"/>
    </row>
    <row r="10" spans="1:15" s="7" customFormat="1" ht="14.25">
      <c r="A10" s="29"/>
      <c r="B10" s="9"/>
      <c r="C10" s="9"/>
      <c r="D10" s="40"/>
      <c r="E10" s="41"/>
      <c r="F10" s="12"/>
      <c r="G10" s="284"/>
      <c r="H10" s="242" t="s">
        <v>498</v>
      </c>
      <c r="I10" s="201"/>
      <c r="J10" s="217"/>
      <c r="K10" s="219"/>
      <c r="L10" s="43"/>
      <c r="M10" s="44"/>
      <c r="O10" s="156"/>
    </row>
    <row r="11" spans="1:15" s="7" customFormat="1">
      <c r="A11" s="29" t="s">
        <v>547</v>
      </c>
      <c r="B11" s="9">
        <v>25000</v>
      </c>
      <c r="C11" s="9">
        <f>SUMPRODUCT(--($L$46:$L$1000="110300"),--($M$46:$M$1000="27403"),$B$46:$B$1000)</f>
        <v>25000</v>
      </c>
      <c r="D11" s="15">
        <f>B11-C11</f>
        <v>0</v>
      </c>
      <c r="E11" s="26">
        <f>SUMPRODUCT(--($L$46:$L$1000="110300"),--($M$46:$M$1000="27403"),--($D$46:$D$1000&lt;&gt;""),$B$46:$B$1000)</f>
        <v>25000</v>
      </c>
      <c r="F11" s="26">
        <f>SUMPRODUCT(--($L$46:$L$1000="110300"),--($M$46:$M$1000="27403"),--($H$46:$H$1000&lt;&gt;""),$B$46:$B$1000)</f>
        <v>25000</v>
      </c>
      <c r="G11" s="283">
        <f>C11/B11</f>
        <v>1</v>
      </c>
      <c r="H11" s="9">
        <v>129.58000000000001</v>
      </c>
      <c r="I11" s="201"/>
      <c r="J11" s="15">
        <f>C11-E11</f>
        <v>0</v>
      </c>
      <c r="K11" s="214">
        <f>E11-F11</f>
        <v>0</v>
      </c>
      <c r="L11" s="43"/>
      <c r="M11" s="44"/>
    </row>
    <row r="12" spans="1:15" s="7" customFormat="1">
      <c r="A12" s="29" t="s">
        <v>548</v>
      </c>
      <c r="B12" s="9">
        <v>8046.4</v>
      </c>
      <c r="C12" s="9">
        <f>SUMPRODUCT(--($L$46:$L$1000="110300"),--($M$46:$M$1000="27499"),$B$46:$B$1000)</f>
        <v>8038</v>
      </c>
      <c r="D12" s="15">
        <f>B12-C12</f>
        <v>8.3999999999996362</v>
      </c>
      <c r="E12" s="26">
        <f>SUMPRODUCT(--($L$46:$L$1000="110300"),--($M$46:$M$1000="27499"),--($D$46:$D$1000&lt;&gt;""),$B$46:$B$1000)</f>
        <v>8038</v>
      </c>
      <c r="F12" s="26">
        <f>SUMPRODUCT(--($L$46:$L$1000="110300"),--($M$46:$M$1000="27499"),--($H$46:$H$1000&lt;&gt;""),$B$46:$B$1000)</f>
        <v>8038</v>
      </c>
      <c r="G12" s="283">
        <f>C12/B12</f>
        <v>0.99895605488168626</v>
      </c>
      <c r="H12" s="9">
        <v>40.08</v>
      </c>
      <c r="I12" s="201"/>
      <c r="J12" s="15">
        <f>C12-E12</f>
        <v>0</v>
      </c>
      <c r="K12" s="214">
        <f>E12-F12</f>
        <v>0</v>
      </c>
      <c r="L12" s="43"/>
      <c r="M12" s="44"/>
    </row>
    <row r="13" spans="1:15" s="7" customFormat="1">
      <c r="A13" s="29" t="s">
        <v>631</v>
      </c>
      <c r="B13" s="9">
        <v>150000</v>
      </c>
      <c r="C13" s="9">
        <f>SUMPRODUCT(--($L$46:$L$1000="030100"),--($M$46:$M$1000="27403"),$B$46:$B$1000)</f>
        <v>149998.39999999999</v>
      </c>
      <c r="D13" s="15">
        <f>B13-C13</f>
        <v>1.6000000000058208</v>
      </c>
      <c r="E13" s="26">
        <f>SUMPRODUCT(--($L$46:$L$1000="030100"),--($M$46:$M$1000="27403"),--($D$46:$D$1000&lt;&gt;""),$B$46:$B$1000)</f>
        <v>149998.39999999999</v>
      </c>
      <c r="F13" s="26">
        <f>SUMPRODUCT(--($L$46:$L$1000="030100"),--($M$46:$M$1000="27403"),--($H$46:$H$1000&lt;&gt;""),$B$46:$B$1000)</f>
        <v>147739</v>
      </c>
      <c r="G13" s="283">
        <f>C13/B13</f>
        <v>0.99998933333333329</v>
      </c>
      <c r="H13" s="9">
        <v>11.64</v>
      </c>
      <c r="I13" s="201"/>
      <c r="J13" s="15">
        <f>C13-E13</f>
        <v>0</v>
      </c>
      <c r="K13" s="214">
        <f>E13-F13</f>
        <v>2259.3999999999942</v>
      </c>
      <c r="L13" s="43"/>
      <c r="M13" s="44"/>
    </row>
    <row r="14" spans="1:15" s="7" customFormat="1">
      <c r="A14" s="29" t="s">
        <v>712</v>
      </c>
      <c r="B14" s="9"/>
      <c r="C14" s="9">
        <f>SUMPRODUCT(--($L$46:$L$1000="110300"),--($M$46:$M$1000="20000"),$B$46:$B$1000)</f>
        <v>0</v>
      </c>
      <c r="D14" s="15">
        <f>B14-C14</f>
        <v>0</v>
      </c>
      <c r="E14" s="26">
        <f>SUMPRODUCT(--($L$46:$L$1000="110300"),--($M$46:$M$1000="20000"),--($D$46:$D$1000&lt;&gt;""),$B$46:$B$1000)</f>
        <v>0</v>
      </c>
      <c r="F14" s="26">
        <f>SUMPRODUCT(--($L$46:$L$1000="110300"),--($M$46:$M$1000="20000"),--($H$46:$H$1000&lt;&gt;""),$B$46:$B$1000)</f>
        <v>0</v>
      </c>
      <c r="G14" s="283"/>
      <c r="H14" s="9"/>
      <c r="J14" s="340"/>
      <c r="K14" s="219"/>
      <c r="L14" s="43"/>
      <c r="M14" s="44"/>
    </row>
    <row r="15" spans="1:15" s="7" customFormat="1">
      <c r="A15" s="29" t="s">
        <v>724</v>
      </c>
      <c r="B15" s="9"/>
      <c r="C15" s="9"/>
      <c r="D15" s="15"/>
      <c r="E15" s="41"/>
      <c r="F15" s="26"/>
      <c r="G15" s="283"/>
      <c r="H15" s="9"/>
      <c r="I15" s="201"/>
      <c r="J15" s="217"/>
      <c r="K15" s="219"/>
      <c r="L15" s="43"/>
      <c r="M15" s="44"/>
    </row>
    <row r="16" spans="1:15" s="7" customFormat="1">
      <c r="A16" s="29" t="s">
        <v>725</v>
      </c>
      <c r="B16" s="9"/>
      <c r="C16" s="9"/>
      <c r="D16" s="15"/>
      <c r="E16" s="41"/>
      <c r="F16" s="26"/>
      <c r="G16" s="283"/>
      <c r="H16" s="9"/>
      <c r="I16" s="201"/>
      <c r="J16" s="15"/>
      <c r="K16" s="219"/>
      <c r="L16" s="43"/>
      <c r="M16" s="44"/>
    </row>
    <row r="17" spans="1:15" s="7" customFormat="1">
      <c r="A17" s="29" t="s">
        <v>898</v>
      </c>
      <c r="B17" s="182">
        <v>7500</v>
      </c>
      <c r="C17" s="9">
        <f>SUMPRODUCT(--($L$46:$L$1000="020300"),--($M$46:$M$1000="27403"),$B$46:$B$1000)</f>
        <v>7497.2</v>
      </c>
      <c r="D17" s="15">
        <f>B17-C17</f>
        <v>2.8000000000001819</v>
      </c>
      <c r="E17" s="26">
        <f>SUMPRODUCT(--($L$46:$L$1000="020300"),--($M$46:$M$1000="27403"),--($D$46:$D$1000&lt;&gt;""),$B$46:$B$1000)</f>
        <v>7497.2</v>
      </c>
      <c r="F17" s="26">
        <f>SUMPRODUCT(--($L$46:$L$1000="020300"),--($M$46:$M$1000="27403"),--($H$46:$H$1000&lt;&gt;""),$B$46:$B$1000)</f>
        <v>7360</v>
      </c>
      <c r="G17" s="283">
        <f>C17/B17</f>
        <v>0.99962666666666666</v>
      </c>
      <c r="H17" s="9">
        <v>0.13</v>
      </c>
      <c r="I17" s="201"/>
      <c r="J17" s="15">
        <f>C17-E17</f>
        <v>0</v>
      </c>
      <c r="K17" s="214">
        <f>E17-F17</f>
        <v>137.19999999999982</v>
      </c>
      <c r="L17" s="43"/>
      <c r="M17" s="44"/>
    </row>
    <row r="18" spans="1:15" s="7" customFormat="1">
      <c r="A18" s="8"/>
      <c r="B18" s="9"/>
      <c r="C18" s="9"/>
      <c r="D18" s="15"/>
      <c r="E18" s="41"/>
      <c r="F18" s="207"/>
      <c r="G18" s="208"/>
      <c r="H18" s="51"/>
      <c r="I18" s="201"/>
      <c r="J18" s="4"/>
      <c r="K18" s="6"/>
      <c r="L18" s="43"/>
      <c r="M18" s="44"/>
    </row>
    <row r="19" spans="1:15" s="7" customFormat="1" ht="15">
      <c r="A19" s="29"/>
      <c r="B19" s="9"/>
      <c r="C19" s="9"/>
      <c r="D19" s="15"/>
      <c r="E19" s="206"/>
      <c r="F19" s="12"/>
      <c r="G19" s="135"/>
      <c r="H19" s="209" t="s">
        <v>671</v>
      </c>
      <c r="I19" s="210" t="s">
        <v>9</v>
      </c>
      <c r="J19" s="211">
        <v>1500000</v>
      </c>
      <c r="K19" s="212" t="s">
        <v>9</v>
      </c>
      <c r="L19" s="300" t="s">
        <v>14</v>
      </c>
      <c r="M19" s="254" t="s">
        <v>1086</v>
      </c>
      <c r="N19" s="41" t="s">
        <v>1087</v>
      </c>
      <c r="O19" s="41" t="s">
        <v>1085</v>
      </c>
    </row>
    <row r="20" spans="1:15" s="7" customFormat="1">
      <c r="A20" s="29" t="s">
        <v>656</v>
      </c>
      <c r="B20" s="9"/>
      <c r="C20" s="9">
        <f>SUM(SUMIF($A$46:$A$343, "BA" &amp; "*",$B$46:$B$343))</f>
        <v>346374</v>
      </c>
      <c r="D20" s="15"/>
      <c r="E20" s="206"/>
      <c r="F20" s="66" t="s">
        <v>743</v>
      </c>
      <c r="G20" s="307">
        <v>0.14099999999999999</v>
      </c>
      <c r="H20" s="308">
        <f>G20*$B$13</f>
        <v>21149.999999999996</v>
      </c>
      <c r="I20" s="313">
        <f>H20-SUM(B251+B252+B254+B255+B256)</f>
        <v>8939.9999999999964</v>
      </c>
      <c r="J20" s="193">
        <f>J19*G20</f>
        <v>211499.99999999997</v>
      </c>
      <c r="K20" s="315">
        <f>J20</f>
        <v>211499.99999999997</v>
      </c>
      <c r="L20" s="311">
        <f>B73+B74+B75+B76+B77+B78+B79+B80+B81+B82+B83+B84+B85+B86+B87+B88+B89+B90+B91+B92+B369+B370+B371+B373+B378+B379+B380+B385+B386+B387+B388+B389+B390+B391+B392+B396+B400+B401+B402+B422+B423</f>
        <v>214405</v>
      </c>
      <c r="M20" s="312">
        <f>K20-L20</f>
        <v>-2905.0000000000291</v>
      </c>
      <c r="N20" s="272">
        <f>12701.7+2963.8</f>
        <v>15665.5</v>
      </c>
      <c r="O20" s="314">
        <f>M20+N20</f>
        <v>12760.499999999971</v>
      </c>
    </row>
    <row r="21" spans="1:15" s="7" customFormat="1">
      <c r="A21" s="29" t="s">
        <v>657</v>
      </c>
      <c r="B21" s="9"/>
      <c r="C21" s="9"/>
      <c r="D21" s="12"/>
      <c r="E21" s="206"/>
      <c r="F21" s="25"/>
      <c r="G21" s="135"/>
      <c r="H21" s="9"/>
      <c r="I21" s="215"/>
      <c r="J21" s="26"/>
      <c r="K21" s="214"/>
      <c r="L21" s="256"/>
      <c r="M21" s="302"/>
      <c r="N21" s="165"/>
      <c r="O21" s="215"/>
    </row>
    <row r="22" spans="1:15" s="7" customFormat="1">
      <c r="A22" s="29" t="s">
        <v>658</v>
      </c>
      <c r="B22" s="9"/>
      <c r="C22" s="9">
        <f>SUM(SUMIF($A$46:$A$343, "BI" &amp; "*",$B$46:$B$343))</f>
        <v>1357017</v>
      </c>
      <c r="D22" s="26"/>
      <c r="E22" s="206"/>
      <c r="F22" s="306" t="s">
        <v>744</v>
      </c>
      <c r="G22" s="307">
        <v>0.499</v>
      </c>
      <c r="H22" s="308">
        <f>G22*$B$13</f>
        <v>74850</v>
      </c>
      <c r="I22" s="309">
        <f>SUM(H22) -SUM(B245+B246+B248+B253+B259+B260+B261)</f>
        <v>37632</v>
      </c>
      <c r="J22" s="193">
        <v>747000</v>
      </c>
      <c r="K22" s="310">
        <f>J22</f>
        <v>747000</v>
      </c>
      <c r="L22" s="311">
        <f>B153+B154+B155+B156+B157+B160+B163+B164+B165+B166+B167+B169+B170+B171+B172+B354+B355+B356+B357+B358+B359+B360+B361+B364+B365+B366+B376+B377+B381+B382+B394+B395</f>
        <v>688125</v>
      </c>
      <c r="M22" s="312">
        <f>J22-L22</f>
        <v>58875</v>
      </c>
      <c r="N22" s="165">
        <f>45363.2+11413.9+5443.6+1735</f>
        <v>63955.7</v>
      </c>
      <c r="O22" s="314">
        <f>M22+N22</f>
        <v>122830.7</v>
      </c>
    </row>
    <row r="23" spans="1:15" s="7" customFormat="1">
      <c r="A23" s="29" t="s">
        <v>659</v>
      </c>
      <c r="B23" s="9"/>
      <c r="C23" s="9"/>
      <c r="D23" s="12"/>
      <c r="E23" s="206"/>
      <c r="F23" s="25"/>
      <c r="G23" s="135"/>
      <c r="H23" s="9"/>
      <c r="I23" s="215"/>
      <c r="J23" s="26"/>
      <c r="K23" s="217"/>
      <c r="L23" s="256"/>
      <c r="M23" s="302"/>
      <c r="N23" s="165"/>
      <c r="O23" s="215"/>
    </row>
    <row r="24" spans="1:15" s="7" customFormat="1" ht="9.75" customHeight="1">
      <c r="A24" s="29" t="s">
        <v>660</v>
      </c>
      <c r="B24" s="9"/>
      <c r="C24" s="9">
        <f>SUM(SUMIF($A$46:$A$343, "CY" &amp; "*",$B$46:$B$343))</f>
        <v>15085</v>
      </c>
      <c r="D24" s="15"/>
      <c r="E24" s="206"/>
      <c r="F24" s="12" t="s">
        <v>745</v>
      </c>
      <c r="G24" s="179">
        <v>6.0000000000000001E-3</v>
      </c>
      <c r="H24" s="9">
        <f>G24*$B$13</f>
        <v>900</v>
      </c>
      <c r="I24" s="218">
        <f>H24</f>
        <v>900</v>
      </c>
      <c r="J24" s="26">
        <f>G24*J19</f>
        <v>9000</v>
      </c>
      <c r="K24" s="214">
        <f>J24</f>
        <v>9000</v>
      </c>
      <c r="L24" s="255">
        <f>B176+B177</f>
        <v>7265</v>
      </c>
      <c r="M24" s="301">
        <f>K24-L24</f>
        <v>1735</v>
      </c>
      <c r="N24" s="165"/>
      <c r="O24" s="218">
        <f>M24+N24</f>
        <v>1735</v>
      </c>
    </row>
    <row r="25" spans="1:15" s="7" customFormat="1">
      <c r="A25" s="29" t="s">
        <v>661</v>
      </c>
      <c r="B25" s="9"/>
      <c r="C25" s="15"/>
      <c r="D25" s="15"/>
      <c r="E25" s="206"/>
      <c r="F25" s="12"/>
      <c r="G25" s="184"/>
      <c r="H25" s="217"/>
      <c r="I25" s="215"/>
      <c r="J25" s="9"/>
      <c r="K25" s="219"/>
      <c r="L25" s="256"/>
      <c r="M25" s="302"/>
      <c r="N25" s="165"/>
      <c r="O25" s="215"/>
    </row>
    <row r="26" spans="1:15" s="7" customFormat="1" ht="9.75" customHeight="1">
      <c r="A26" s="29" t="s">
        <v>662</v>
      </c>
      <c r="B26" s="9"/>
      <c r="C26" s="9">
        <f>SUM(SUMIF($A$46:$A$343, "HM" &amp; "*",$B$46:$B$343))</f>
        <v>339020.5</v>
      </c>
      <c r="D26" s="15"/>
      <c r="E26" s="206"/>
      <c r="F26" s="185" t="s">
        <v>746</v>
      </c>
      <c r="G26" s="179">
        <v>0.14000000000000001</v>
      </c>
      <c r="H26" s="9">
        <f>G26*$B$13</f>
        <v>21000.000000000004</v>
      </c>
      <c r="I26" s="216">
        <f>H26-SUM(B249+B250)</f>
        <v>17540.000000000004</v>
      </c>
      <c r="J26" s="9">
        <f>G26*J19</f>
        <v>210000.00000000003</v>
      </c>
      <c r="K26" s="214">
        <f>J26</f>
        <v>210000.00000000003</v>
      </c>
      <c r="L26" s="257">
        <f>B209+B210+B211+B212+B213+B214+B216+B217+B208+B207+B348+B349+B350+B351+B352+B353</f>
        <v>179434.5</v>
      </c>
      <c r="M26" s="301">
        <f>K26-L26</f>
        <v>30565.500000000029</v>
      </c>
      <c r="N26" s="165">
        <f>11794.4+2942.8</f>
        <v>14737.2</v>
      </c>
      <c r="O26" s="218">
        <f>M26+N26</f>
        <v>45302.700000000026</v>
      </c>
    </row>
    <row r="27" spans="1:15" s="7" customFormat="1">
      <c r="A27" s="29" t="s">
        <v>663</v>
      </c>
      <c r="B27" s="9"/>
      <c r="C27" s="9"/>
      <c r="D27" s="15"/>
      <c r="E27" s="206"/>
      <c r="F27" s="179"/>
      <c r="G27" s="183"/>
      <c r="H27" s="184"/>
      <c r="I27" s="215"/>
      <c r="J27" s="220"/>
      <c r="K27" s="219"/>
      <c r="L27" s="256"/>
      <c r="M27" s="302"/>
      <c r="N27" s="165"/>
      <c r="O27" s="215"/>
    </row>
    <row r="28" spans="1:15" s="7" customFormat="1">
      <c r="A28" s="29" t="s">
        <v>667</v>
      </c>
      <c r="B28" s="9"/>
      <c r="C28" s="9">
        <f>SUM(SUMIF($A$46:$A$343, "KL" &amp; "*",$B$46:$B$343))</f>
        <v>50802</v>
      </c>
      <c r="D28" s="15"/>
      <c r="E28" s="206"/>
      <c r="F28" s="179" t="s">
        <v>748</v>
      </c>
      <c r="G28" s="179">
        <v>1.7999999999999999E-2</v>
      </c>
      <c r="H28" s="9">
        <f>G28*$B$13</f>
        <v>2700</v>
      </c>
      <c r="I28" s="218">
        <f>H28</f>
        <v>2700</v>
      </c>
      <c r="J28" s="221">
        <f>G28*J19</f>
        <v>26999.999999999996</v>
      </c>
      <c r="K28" s="218">
        <f>J28</f>
        <v>26999.999999999996</v>
      </c>
      <c r="L28" s="258">
        <f>B232+B233+B234+B235+B236+B343+B344+B345+B346+B347+B368</f>
        <v>29640</v>
      </c>
      <c r="M28" s="301">
        <f>K28-L28</f>
        <v>-2640.0000000000036</v>
      </c>
      <c r="N28" s="165"/>
      <c r="O28" s="215"/>
    </row>
    <row r="29" spans="1:15" s="7" customFormat="1">
      <c r="A29" s="29" t="s">
        <v>668</v>
      </c>
      <c r="B29" s="9"/>
      <c r="C29" s="15"/>
      <c r="D29" s="41"/>
      <c r="E29" s="206"/>
      <c r="F29" s="179"/>
      <c r="G29" s="186"/>
      <c r="H29" s="217"/>
      <c r="I29" s="215"/>
      <c r="J29" s="9"/>
      <c r="K29" s="222"/>
      <c r="L29" s="256"/>
      <c r="M29" s="302"/>
      <c r="N29" s="165"/>
      <c r="O29" s="215"/>
    </row>
    <row r="30" spans="1:15" s="7" customFormat="1">
      <c r="A30" s="29" t="s">
        <v>664</v>
      </c>
      <c r="B30" s="9"/>
      <c r="C30" s="9">
        <f>SUM(SUMIF($A$46:$A$343, "SE" &amp; "*",$B$46:$B$343))</f>
        <v>548331.80000000005</v>
      </c>
      <c r="D30" s="41"/>
      <c r="E30" s="206"/>
      <c r="F30" s="179" t="s">
        <v>747</v>
      </c>
      <c r="G30" s="179">
        <v>0.17599999999999999</v>
      </c>
      <c r="H30" s="9">
        <f>G30*$B$13</f>
        <v>26400</v>
      </c>
      <c r="I30" s="216">
        <f>H30-SUM(B238+B239+B240+B241+B242+B243)</f>
        <v>-28566</v>
      </c>
      <c r="J30" s="9">
        <f>G30*J19</f>
        <v>264000</v>
      </c>
      <c r="K30" s="223">
        <f>J30</f>
        <v>264000</v>
      </c>
      <c r="L30" s="255">
        <f>B305+B306+B307+B308+B309+B310+B311+B312+B313+B314+B315+B316+B317+B320+B322+B323+B325+B326+B327+B328+B329+B330+B331+B332+B333+B334+B335+B336+B374+B384</f>
        <v>248196</v>
      </c>
      <c r="M30" s="301">
        <f>K30-L30</f>
        <v>15804</v>
      </c>
      <c r="N30" s="165">
        <f>15423.5+3699.5</f>
        <v>19123</v>
      </c>
      <c r="O30" s="218">
        <f>M30+N30</f>
        <v>34927</v>
      </c>
    </row>
    <row r="31" spans="1:15" s="7" customFormat="1">
      <c r="A31" s="29" t="s">
        <v>665</v>
      </c>
      <c r="B31" s="9"/>
      <c r="C31" s="15"/>
      <c r="D31" s="41"/>
      <c r="E31" s="206"/>
      <c r="F31" s="179"/>
      <c r="G31" s="186"/>
      <c r="H31" s="217"/>
      <c r="I31" s="215"/>
      <c r="J31" s="9"/>
      <c r="K31" s="222"/>
      <c r="L31" s="256"/>
      <c r="M31" s="302"/>
      <c r="N31" s="215"/>
      <c r="O31" s="215"/>
    </row>
    <row r="32" spans="1:15" s="7" customFormat="1">
      <c r="A32" s="29" t="s">
        <v>669</v>
      </c>
      <c r="B32" s="9"/>
      <c r="C32" s="9">
        <f>SUM(SUMIF($A$46:$A$343, "TM" &amp; "*",$B$46:$B$343))</f>
        <v>35744.800000000003</v>
      </c>
      <c r="D32" s="41"/>
      <c r="E32" s="206"/>
      <c r="F32" s="179" t="s">
        <v>749</v>
      </c>
      <c r="G32" s="179">
        <v>1.6E-2</v>
      </c>
      <c r="H32" s="9">
        <f>G32*$B$13</f>
        <v>2400</v>
      </c>
      <c r="I32" s="218">
        <f>H32</f>
        <v>2400</v>
      </c>
      <c r="J32" s="9">
        <f>G32*J19</f>
        <v>24000</v>
      </c>
      <c r="K32" s="223">
        <f>J32</f>
        <v>24000</v>
      </c>
      <c r="L32" s="259">
        <f>B340+B341+B342</f>
        <v>2980</v>
      </c>
      <c r="M32" s="301">
        <f>K32-L32</f>
        <v>21020</v>
      </c>
      <c r="N32" s="215"/>
      <c r="O32" s="218">
        <f>M32</f>
        <v>21020</v>
      </c>
    </row>
    <row r="33" spans="1:33" s="7" customFormat="1" ht="13.5" thickBot="1">
      <c r="A33" s="29" t="s">
        <v>670</v>
      </c>
      <c r="B33" s="9"/>
      <c r="C33" s="15"/>
      <c r="D33" s="41"/>
      <c r="E33" s="206"/>
      <c r="F33" s="179"/>
      <c r="G33" s="186"/>
      <c r="H33" s="226"/>
      <c r="I33" s="228"/>
      <c r="J33" s="229"/>
      <c r="K33" s="232"/>
      <c r="L33" s="256"/>
      <c r="M33" s="303"/>
      <c r="N33" s="215"/>
      <c r="O33" s="215"/>
    </row>
    <row r="34" spans="1:33" s="7" customFormat="1" ht="13.5" thickBot="1">
      <c r="A34" s="29" t="s">
        <v>72</v>
      </c>
      <c r="B34" s="182">
        <f>B2</f>
        <v>2994000</v>
      </c>
      <c r="C34" s="189">
        <f>SUMPRODUCT(--($L$46:$L$1000="032100"),--($M$46:$M$1000="27403"),--($N$46:$N$1000&lt;&gt;""),$B$46:$B$1000)</f>
        <v>2225108.1</v>
      </c>
      <c r="D34" s="189">
        <f>B34-C34</f>
        <v>768891.89999999991</v>
      </c>
      <c r="E34" s="187"/>
      <c r="F34" s="224"/>
      <c r="G34" s="225">
        <f>SUBTOTAL(9,G20:G33)</f>
        <v>0.996</v>
      </c>
      <c r="H34" s="227">
        <f>SUBTOTAL(9,H20:H32)</f>
        <v>149400</v>
      </c>
      <c r="I34" s="230">
        <f>SUBTOTAL(9,I20:I33)</f>
        <v>41546</v>
      </c>
      <c r="J34" s="231">
        <f>SUBTOTAL(9,J20:J33)</f>
        <v>1492500</v>
      </c>
      <c r="K34" s="233">
        <f>SUBTOTAL(9,K19:K33)</f>
        <v>1492500</v>
      </c>
      <c r="L34" s="202">
        <f>SUBTOTAL(9,L20:L33)</f>
        <v>1370045.5</v>
      </c>
      <c r="M34" s="304">
        <f>SUBTOTAL(9,M20:M33)</f>
        <v>122454.5</v>
      </c>
      <c r="N34" s="218">
        <f>SUM(N20:N33)</f>
        <v>113481.4</v>
      </c>
      <c r="O34" s="218">
        <f>N20+N22+N24+N26+N30</f>
        <v>113481.4</v>
      </c>
    </row>
    <row r="35" spans="1:33" s="7" customFormat="1">
      <c r="A35" s="29" t="s">
        <v>73</v>
      </c>
      <c r="B35" s="9">
        <f>B3</f>
        <v>120832</v>
      </c>
      <c r="C35" s="15">
        <f>SUMPRODUCT(--($L$46:$L$1000="032100"),--($M$46:$M$1000="27499"),--($N$46:$N$1000&lt;&gt;""),$B$46:$B$1000)</f>
        <v>89436</v>
      </c>
      <c r="D35" s="15">
        <f>B35-C35</f>
        <v>31396</v>
      </c>
      <c r="E35" s="188"/>
      <c r="F35" s="77"/>
      <c r="G35" s="19"/>
      <c r="H35" s="78"/>
      <c r="I35" s="202"/>
      <c r="J35" s="39"/>
      <c r="K35" s="34"/>
      <c r="L35" s="45"/>
      <c r="M35" s="44"/>
      <c r="N35" s="28"/>
      <c r="O35" s="298">
        <f>O34-N34</f>
        <v>0</v>
      </c>
    </row>
    <row r="36" spans="1:33" s="7" customFormat="1">
      <c r="A36" s="29" t="s">
        <v>74</v>
      </c>
      <c r="B36" s="9">
        <f>B4</f>
        <v>175000</v>
      </c>
      <c r="C36" s="15">
        <f>SUMPRODUCT(--($L$46:$L$1000="020600"),--($M$46:$M$1000="27403"),--($N$46:$N$1000&lt;&gt;""),$B$46:$B$1000)</f>
        <v>140000</v>
      </c>
      <c r="D36" s="15">
        <f>B36-C36</f>
        <v>35000</v>
      </c>
      <c r="E36" s="188"/>
      <c r="F36" s="77"/>
      <c r="G36" s="4"/>
      <c r="H36" s="78"/>
      <c r="I36" s="202"/>
      <c r="J36" s="39"/>
      <c r="K36" s="34"/>
      <c r="L36" s="45"/>
      <c r="M36" s="299"/>
      <c r="N36" s="298"/>
      <c r="O36" s="298"/>
    </row>
    <row r="37" spans="1:33" s="7" customFormat="1">
      <c r="A37" s="181" t="s">
        <v>10</v>
      </c>
      <c r="B37" s="182">
        <f>B2+B3+B4+B9+B11+B12+B13+B14+B17</f>
        <v>3485378.4</v>
      </c>
      <c r="C37" s="4"/>
      <c r="E37" s="31"/>
      <c r="F37" s="78"/>
      <c r="G37" s="19"/>
      <c r="H37" s="78"/>
      <c r="I37" s="202"/>
      <c r="J37" s="150"/>
      <c r="K37" s="34"/>
      <c r="L37" s="45"/>
      <c r="M37" s="299"/>
      <c r="N37" s="28"/>
      <c r="O37" s="28"/>
    </row>
    <row r="38" spans="1:33" s="7" customFormat="1">
      <c r="A38" s="8" t="s">
        <v>14</v>
      </c>
      <c r="B38" s="10">
        <f>SUM(B46:B2389)</f>
        <v>3490230.3</v>
      </c>
      <c r="C38" s="19"/>
      <c r="D38" s="30"/>
      <c r="E38" s="31"/>
      <c r="F38" s="78"/>
      <c r="G38" s="320">
        <f>1707517+58002+433559+429741+553270.8+35744.8+254.8</f>
        <v>3218089.3999999994</v>
      </c>
      <c r="H38" s="78"/>
      <c r="I38" s="202"/>
      <c r="J38" s="151"/>
      <c r="K38" s="38"/>
      <c r="L38" s="45"/>
      <c r="M38" s="44"/>
      <c r="N38" s="28"/>
      <c r="O38" s="28"/>
    </row>
    <row r="39" spans="1:33" s="7" customFormat="1">
      <c r="A39" s="8" t="s">
        <v>195</v>
      </c>
      <c r="B39" s="10">
        <f>B38-B40</f>
        <v>27929.399999999907</v>
      </c>
      <c r="C39" s="19"/>
      <c r="D39" s="30"/>
      <c r="E39" s="31"/>
      <c r="F39" s="78"/>
      <c r="G39" s="19">
        <f>C2+C3+C4+C9+C11+C12+C13+C17</f>
        <v>3485330.3</v>
      </c>
      <c r="H39" s="78"/>
      <c r="I39" s="202"/>
      <c r="J39" s="152"/>
      <c r="K39" s="153"/>
      <c r="L39" s="45"/>
      <c r="M39" s="44"/>
      <c r="N39" s="28"/>
      <c r="O39" s="28"/>
    </row>
    <row r="40" spans="1:33" s="7" customFormat="1" ht="24">
      <c r="A40" s="8" t="s">
        <v>15</v>
      </c>
      <c r="B40" s="9">
        <f>B38-SUMIF(D46:D2620, "", B46:B2620)</f>
        <v>3462300.9</v>
      </c>
      <c r="C40" s="4"/>
      <c r="D40" s="30"/>
      <c r="E40" s="31"/>
      <c r="F40" s="78"/>
      <c r="G40" s="19">
        <f>G39-G38</f>
        <v>267240.90000000037</v>
      </c>
      <c r="H40" s="78"/>
      <c r="I40" s="202"/>
      <c r="J40" s="152"/>
      <c r="K40" s="154"/>
      <c r="L40" s="45" t="s">
        <v>526</v>
      </c>
      <c r="M40" s="44"/>
      <c r="N40" s="28"/>
      <c r="O40" s="28"/>
    </row>
    <row r="41" spans="1:33" s="7" customFormat="1">
      <c r="A41" s="8" t="s">
        <v>437</v>
      </c>
      <c r="B41" s="9">
        <f>B40-B42</f>
        <v>445038</v>
      </c>
      <c r="C41" s="4"/>
      <c r="D41" s="30"/>
      <c r="E41" s="31"/>
      <c r="F41" s="78"/>
      <c r="G41" s="19"/>
      <c r="H41" s="78"/>
      <c r="I41" s="202"/>
      <c r="J41" s="152"/>
      <c r="K41" s="154"/>
      <c r="L41" s="45"/>
      <c r="M41" s="44"/>
      <c r="N41" s="28"/>
      <c r="O41" s="28"/>
    </row>
    <row r="42" spans="1:33" s="7" customFormat="1">
      <c r="A42" s="8" t="s">
        <v>1</v>
      </c>
      <c r="B42" s="10">
        <f>B38-SUMIF(H46:H2620, "", B46:B2620)</f>
        <v>3017262.9</v>
      </c>
      <c r="C42" s="119">
        <f>F2+F3+F4+F11+F12+F13+F14+F9</f>
        <v>3009902.9</v>
      </c>
      <c r="D42" s="120" t="str">
        <f>IF(B42=C42, "Pengiraan Betul", "Pengiraan Salah")</f>
        <v>Pengiraan Salah</v>
      </c>
      <c r="E42" s="27"/>
      <c r="F42" s="27"/>
      <c r="G42" s="19"/>
      <c r="H42" s="78"/>
      <c r="I42" s="202"/>
      <c r="J42" s="37"/>
      <c r="K42" s="38"/>
      <c r="L42" s="45"/>
      <c r="M42" s="44"/>
    </row>
    <row r="43" spans="1:33" s="7" customFormat="1" ht="13.5" thickBot="1">
      <c r="A43" s="8" t="s">
        <v>9</v>
      </c>
      <c r="B43" s="10">
        <f>SUM(B37-B38)</f>
        <v>-4851.8999999999069</v>
      </c>
      <c r="C43" s="73">
        <f>D2+D3+D4+D9+D12+D13+D14+D17</f>
        <v>16.100000000008549</v>
      </c>
      <c r="D43" s="120" t="str">
        <f>IF(B43=C43, "Pengiraan Betul", "Pengiraan Salah")</f>
        <v>Pengiraan Salah</v>
      </c>
      <c r="E43" s="238"/>
      <c r="F43" s="239"/>
      <c r="G43" s="4"/>
      <c r="H43" s="78"/>
      <c r="I43" s="202"/>
      <c r="J43" s="37"/>
      <c r="K43" s="38"/>
      <c r="L43" s="45"/>
      <c r="M43" s="44"/>
    </row>
    <row r="44" spans="1:33" s="144" customFormat="1" ht="13.5" thickTop="1">
      <c r="A44" s="136" t="s">
        <v>512</v>
      </c>
      <c r="B44" s="137">
        <f>D2+D3+D9</f>
        <v>1.6999999999970896</v>
      </c>
      <c r="C44" s="145">
        <v>1061672.8999999999</v>
      </c>
      <c r="D44" s="138" t="str">
        <f>IF(B44=C44, "Pengiraan Betul", "Pengiraan Salah")</f>
        <v>Pengiraan Salah</v>
      </c>
      <c r="E44" s="343" t="s">
        <v>892</v>
      </c>
      <c r="F44" s="343"/>
      <c r="G44" s="343"/>
      <c r="H44" s="140"/>
      <c r="I44" s="203"/>
      <c r="J44" s="139"/>
      <c r="K44" s="141"/>
      <c r="L44" s="142"/>
      <c r="M44" s="143"/>
    </row>
    <row r="45" spans="1:33" s="1" customFormat="1" ht="60.75" customHeight="1">
      <c r="A45" s="16" t="s">
        <v>3</v>
      </c>
      <c r="B45" s="17" t="s">
        <v>7</v>
      </c>
      <c r="C45" s="18" t="s">
        <v>6</v>
      </c>
      <c r="D45" s="3" t="s">
        <v>13</v>
      </c>
      <c r="E45" s="3" t="s">
        <v>6</v>
      </c>
      <c r="F45" s="2" t="s">
        <v>4</v>
      </c>
      <c r="G45" s="18" t="s">
        <v>6</v>
      </c>
      <c r="H45" s="81" t="s">
        <v>5</v>
      </c>
      <c r="I45" s="204" t="s">
        <v>6</v>
      </c>
      <c r="J45" s="21" t="s">
        <v>0</v>
      </c>
      <c r="K45" s="18" t="s">
        <v>2</v>
      </c>
      <c r="L45" s="81" t="s">
        <v>16</v>
      </c>
      <c r="M45" s="46" t="s">
        <v>17</v>
      </c>
      <c r="N45" s="42" t="s">
        <v>20</v>
      </c>
      <c r="O45" s="7" t="s">
        <v>415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1:33" s="70" customFormat="1" ht="12.75" customHeight="1">
      <c r="A46" s="63" t="s">
        <v>174</v>
      </c>
      <c r="B46" s="84">
        <f>'[1]BA-0001a-TRU'!$H$29</f>
        <v>3355</v>
      </c>
      <c r="C46" s="129">
        <v>42072</v>
      </c>
      <c r="D46" s="55" t="str">
        <f>T('[1]Lampiran-A'!$D$11)</f>
        <v>L0251140501150841</v>
      </c>
      <c r="E46" s="56" t="str">
        <f>T('[1]Lampiran-A'!$D$10)</f>
        <v>13.03.15</v>
      </c>
      <c r="F46" s="90" t="s">
        <v>594</v>
      </c>
      <c r="G46" s="74">
        <v>42131</v>
      </c>
      <c r="H46" s="92" t="s">
        <v>595</v>
      </c>
      <c r="I46" s="194">
        <v>42177</v>
      </c>
      <c r="J46" s="89">
        <f t="shared" ref="J46:J52" si="0">B46</f>
        <v>3355</v>
      </c>
      <c r="K46" s="55" t="s">
        <v>52</v>
      </c>
      <c r="L46" s="59" t="s">
        <v>22</v>
      </c>
      <c r="M46" s="60" t="s">
        <v>21</v>
      </c>
      <c r="N46" s="75">
        <v>42072</v>
      </c>
      <c r="O46" s="127" t="e">
        <f t="shared" ref="O46:O61" si="1">E46+ 90</f>
        <v>#VALUE!</v>
      </c>
      <c r="P46" s="127" t="e">
        <f t="shared" ref="P46:P61" ca="1" si="2">IF(TODAY() -O46 &gt;= 7, "Alert", "It Ok")</f>
        <v>#VALUE!</v>
      </c>
    </row>
    <row r="47" spans="1:33" s="62" customFormat="1">
      <c r="A47" s="63" t="s">
        <v>175</v>
      </c>
      <c r="B47" s="84">
        <f>'[2]BA-0001b-TRU'!$H$29</f>
        <v>2860</v>
      </c>
      <c r="C47" s="129">
        <v>42072</v>
      </c>
      <c r="D47" s="55" t="str">
        <f>T('[2]Lampiran-A'!$D$11)</f>
        <v>L0251140501150835</v>
      </c>
      <c r="E47" s="128">
        <f>'[2]Lampiran-A'!$D$10</f>
        <v>42076</v>
      </c>
      <c r="F47" s="85" t="s">
        <v>605</v>
      </c>
      <c r="G47" s="74">
        <v>42177</v>
      </c>
      <c r="H47" s="87" t="s">
        <v>606</v>
      </c>
      <c r="I47" s="194">
        <v>42180</v>
      </c>
      <c r="J47" s="89">
        <f t="shared" si="0"/>
        <v>2860</v>
      </c>
      <c r="K47" s="88" t="s">
        <v>52</v>
      </c>
      <c r="L47" s="59" t="s">
        <v>22</v>
      </c>
      <c r="M47" s="60" t="s">
        <v>21</v>
      </c>
      <c r="N47" s="75">
        <v>42072</v>
      </c>
      <c r="O47" s="127">
        <f t="shared" si="1"/>
        <v>42166</v>
      </c>
      <c r="P47" s="127" t="str">
        <f t="shared" ca="1" si="2"/>
        <v>Alert</v>
      </c>
    </row>
    <row r="48" spans="1:33" s="62" customFormat="1">
      <c r="A48" s="63" t="s">
        <v>173</v>
      </c>
      <c r="B48" s="84">
        <f>'[3]BA-0001c-TRU'!$H$31</f>
        <v>3080</v>
      </c>
      <c r="C48" s="129">
        <v>42072</v>
      </c>
      <c r="D48" s="55" t="str">
        <f>T('[3]Lampiran-A'!$D$11)</f>
        <v>L0251140501150836</v>
      </c>
      <c r="E48" s="128">
        <f>'[3]Lampiran-A'!$D$10</f>
        <v>42076</v>
      </c>
      <c r="F48" s="85" t="s">
        <v>603</v>
      </c>
      <c r="G48" s="74">
        <v>42177</v>
      </c>
      <c r="H48" s="87" t="s">
        <v>604</v>
      </c>
      <c r="I48" s="194">
        <v>42180</v>
      </c>
      <c r="J48" s="89">
        <f t="shared" si="0"/>
        <v>3080</v>
      </c>
      <c r="K48" s="88" t="s">
        <v>52</v>
      </c>
      <c r="L48" s="59" t="s">
        <v>22</v>
      </c>
      <c r="M48" s="60" t="s">
        <v>21</v>
      </c>
      <c r="N48" s="75">
        <v>42072</v>
      </c>
      <c r="O48" s="127">
        <f t="shared" si="1"/>
        <v>42166</v>
      </c>
      <c r="P48" s="127" t="str">
        <f t="shared" ca="1" si="2"/>
        <v>Alert</v>
      </c>
    </row>
    <row r="49" spans="1:16" s="62" customFormat="1">
      <c r="A49" s="63" t="s">
        <v>178</v>
      </c>
      <c r="B49" s="84">
        <f>'[4]BA-0002-AM'!$H$16</f>
        <v>300</v>
      </c>
      <c r="C49" s="55" t="s">
        <v>274</v>
      </c>
      <c r="D49" s="55" t="str">
        <f>T('[4]Lampiran-A'!$D$11)</f>
        <v>L0251140501150810</v>
      </c>
      <c r="E49" s="56" t="str">
        <f>T('[4]Lampiran-A'!$D$10)</f>
        <v>12.03.15</v>
      </c>
      <c r="F49" s="90" t="s">
        <v>297</v>
      </c>
      <c r="G49" s="57" t="s">
        <v>291</v>
      </c>
      <c r="H49" s="92" t="s">
        <v>298</v>
      </c>
      <c r="I49" s="194" t="s">
        <v>289</v>
      </c>
      <c r="J49" s="89">
        <f t="shared" si="0"/>
        <v>300</v>
      </c>
      <c r="K49" s="55" t="s">
        <v>58</v>
      </c>
      <c r="L49" s="59" t="s">
        <v>22</v>
      </c>
      <c r="M49" s="60" t="s">
        <v>21</v>
      </c>
      <c r="N49" s="75">
        <v>42072</v>
      </c>
      <c r="O49" s="127" t="e">
        <f t="shared" si="1"/>
        <v>#VALUE!</v>
      </c>
      <c r="P49" s="127" t="e">
        <f t="shared" ca="1" si="2"/>
        <v>#VALUE!</v>
      </c>
    </row>
    <row r="50" spans="1:16" s="62" customFormat="1">
      <c r="A50" s="63" t="s">
        <v>177</v>
      </c>
      <c r="B50" s="84">
        <f>'[5]BA-0003-ZEP'!$H$17</f>
        <v>870</v>
      </c>
      <c r="C50" s="129">
        <v>42072</v>
      </c>
      <c r="D50" s="55" t="str">
        <f>T('[5]Lampiran-A'!$D$11)</f>
        <v>L0251140501150809</v>
      </c>
      <c r="E50" s="128">
        <f>'[5]Lampiran-A'!$D$10</f>
        <v>42075</v>
      </c>
      <c r="F50" s="85" t="s">
        <v>475</v>
      </c>
      <c r="G50" s="74">
        <v>42121</v>
      </c>
      <c r="H50" s="87" t="s">
        <v>424</v>
      </c>
      <c r="I50" s="194">
        <v>42138</v>
      </c>
      <c r="J50" s="89">
        <f t="shared" si="0"/>
        <v>870</v>
      </c>
      <c r="K50" s="88" t="s">
        <v>84</v>
      </c>
      <c r="L50" s="59" t="s">
        <v>22</v>
      </c>
      <c r="M50" s="60" t="s">
        <v>21</v>
      </c>
      <c r="N50" s="75">
        <v>42072</v>
      </c>
      <c r="O50" s="127">
        <f t="shared" si="1"/>
        <v>42165</v>
      </c>
      <c r="P50" s="127" t="str">
        <f t="shared" ca="1" si="2"/>
        <v>Alert</v>
      </c>
    </row>
    <row r="51" spans="1:16" s="62" customFormat="1">
      <c r="A51" s="63" t="s">
        <v>176</v>
      </c>
      <c r="B51" s="84">
        <f>'[6]BA-0004-AM'!$H$25</f>
        <v>13560</v>
      </c>
      <c r="C51" s="129">
        <v>42072</v>
      </c>
      <c r="D51" s="55" t="str">
        <f>T('[6]Lampiran-A'!$D$11)</f>
        <v>L0251140501150808</v>
      </c>
      <c r="E51" s="128">
        <f>'[6]Lampiran-A'!$D$10</f>
        <v>42075</v>
      </c>
      <c r="F51" s="85" t="s">
        <v>609</v>
      </c>
      <c r="G51" s="74">
        <v>42133</v>
      </c>
      <c r="H51" s="87" t="s">
        <v>610</v>
      </c>
      <c r="I51" s="194">
        <v>42181</v>
      </c>
      <c r="J51" s="89">
        <f t="shared" si="0"/>
        <v>13560</v>
      </c>
      <c r="K51" s="88" t="s">
        <v>58</v>
      </c>
      <c r="L51" s="59" t="s">
        <v>22</v>
      </c>
      <c r="M51" s="60" t="s">
        <v>21</v>
      </c>
      <c r="N51" s="75">
        <v>42072</v>
      </c>
      <c r="O51" s="127">
        <f t="shared" si="1"/>
        <v>42165</v>
      </c>
      <c r="P51" s="127" t="str">
        <f t="shared" ca="1" si="2"/>
        <v>Alert</v>
      </c>
    </row>
    <row r="52" spans="1:16" s="62" customFormat="1">
      <c r="A52" s="63" t="s">
        <v>179</v>
      </c>
      <c r="B52" s="84">
        <f>'[7]BA-0005-TRU'!$H$19</f>
        <v>12075</v>
      </c>
      <c r="C52" s="129">
        <v>42072</v>
      </c>
      <c r="D52" s="55" t="str">
        <f>T('[7]Lampiran-A'!$D$11)</f>
        <v>L0251140501150831</v>
      </c>
      <c r="E52" s="128">
        <f>'[7]Lampiran-A'!$D$10</f>
        <v>42076</v>
      </c>
      <c r="F52" s="90" t="s">
        <v>469</v>
      </c>
      <c r="G52" s="74">
        <v>42131</v>
      </c>
      <c r="H52" s="92" t="s">
        <v>470</v>
      </c>
      <c r="I52" s="194">
        <v>42137</v>
      </c>
      <c r="J52" s="89">
        <f t="shared" si="0"/>
        <v>12075</v>
      </c>
      <c r="K52" s="55" t="s">
        <v>52</v>
      </c>
      <c r="L52" s="59" t="s">
        <v>22</v>
      </c>
      <c r="M52" s="60" t="s">
        <v>21</v>
      </c>
      <c r="N52" s="75">
        <v>42072</v>
      </c>
      <c r="O52" s="127">
        <f t="shared" si="1"/>
        <v>42166</v>
      </c>
      <c r="P52" s="127" t="str">
        <f t="shared" ca="1" si="2"/>
        <v>Alert</v>
      </c>
    </row>
    <row r="53" spans="1:16" s="62" customFormat="1">
      <c r="A53" s="49" t="s">
        <v>180</v>
      </c>
      <c r="B53" s="71">
        <f>'[8]BA-0006-TRU'!$H$15</f>
        <v>620</v>
      </c>
      <c r="C53" s="23"/>
      <c r="D53" s="23" t="str">
        <f>T('[8]Lampiran-A'!$D$11)</f>
        <v>L0251140501150832</v>
      </c>
      <c r="E53" s="126">
        <f>'[8]Lampiran-A'!$D$10</f>
        <v>42076</v>
      </c>
      <c r="F53" s="79"/>
      <c r="G53" s="32"/>
      <c r="H53" s="82"/>
      <c r="I53" s="165"/>
      <c r="J53" s="23"/>
      <c r="K53" s="23"/>
      <c r="L53" s="24" t="s">
        <v>22</v>
      </c>
      <c r="M53" s="47" t="s">
        <v>21</v>
      </c>
      <c r="N53" s="72">
        <v>42072</v>
      </c>
      <c r="O53" s="127">
        <f t="shared" si="1"/>
        <v>42166</v>
      </c>
      <c r="P53" s="127" t="str">
        <f t="shared" ca="1" si="2"/>
        <v>Alert</v>
      </c>
    </row>
    <row r="54" spans="1:16" s="62" customFormat="1">
      <c r="A54" s="63" t="s">
        <v>181</v>
      </c>
      <c r="B54" s="84">
        <f>'[9]BA-0007a-TRU'!$H$26</f>
        <v>12000</v>
      </c>
      <c r="C54" s="129">
        <v>42072</v>
      </c>
      <c r="D54" s="55" t="str">
        <f>T('[9]Lampiran-A'!$D$11)</f>
        <v>L0251140501150833</v>
      </c>
      <c r="E54" s="128">
        <f>'[9]Lampiran-A'!$D$10</f>
        <v>42076</v>
      </c>
      <c r="F54" s="90" t="s">
        <v>1248</v>
      </c>
      <c r="G54" s="74">
        <v>42332</v>
      </c>
      <c r="H54" s="92" t="s">
        <v>1249</v>
      </c>
      <c r="I54" s="200">
        <v>42340</v>
      </c>
      <c r="J54" s="89">
        <f>B54</f>
        <v>12000</v>
      </c>
      <c r="K54" s="55" t="s">
        <v>52</v>
      </c>
      <c r="L54" s="59" t="s">
        <v>22</v>
      </c>
      <c r="M54" s="60" t="s">
        <v>21</v>
      </c>
      <c r="N54" s="75">
        <v>42072</v>
      </c>
      <c r="O54" s="127">
        <f t="shared" si="1"/>
        <v>42166</v>
      </c>
      <c r="P54" s="127" t="str">
        <f t="shared" ca="1" si="2"/>
        <v>Alert</v>
      </c>
    </row>
    <row r="55" spans="1:16" s="62" customFormat="1">
      <c r="A55" s="49" t="s">
        <v>182</v>
      </c>
      <c r="B55" s="71">
        <f>'[10]BA-0007b-TRU'!$H$26</f>
        <v>4550</v>
      </c>
      <c r="C55" s="23"/>
      <c r="D55" s="23" t="str">
        <f>T('[10]Lampiran-A'!$D$11)</f>
        <v>L0251140501150834</v>
      </c>
      <c r="E55" s="126">
        <f>'[10]Lampiran-A'!$D$10</f>
        <v>42076</v>
      </c>
      <c r="F55" s="79"/>
      <c r="G55" s="32"/>
      <c r="H55" s="82"/>
      <c r="I55" s="165"/>
      <c r="J55" s="23"/>
      <c r="K55" s="23"/>
      <c r="L55" s="24" t="s">
        <v>22</v>
      </c>
      <c r="M55" s="47" t="s">
        <v>21</v>
      </c>
      <c r="N55" s="72">
        <v>42072</v>
      </c>
      <c r="O55" s="127">
        <f t="shared" si="1"/>
        <v>42166</v>
      </c>
      <c r="P55" s="127" t="str">
        <f t="shared" ca="1" si="2"/>
        <v>Alert</v>
      </c>
    </row>
    <row r="56" spans="1:16" s="62" customFormat="1">
      <c r="A56" s="63" t="s">
        <v>183</v>
      </c>
      <c r="B56" s="84">
        <f>'[11]BA-0008-TRU'!$H$15</f>
        <v>57200</v>
      </c>
      <c r="C56" s="129">
        <v>42072</v>
      </c>
      <c r="D56" s="55" t="str">
        <f>T('[11]Lampiran-A'!$D$11)</f>
        <v>L0251140501150820</v>
      </c>
      <c r="E56" s="128">
        <f>'[11]Lampiran-A'!$D$10</f>
        <v>42075</v>
      </c>
      <c r="F56" s="85" t="s">
        <v>1026</v>
      </c>
      <c r="G56" s="74">
        <v>42298</v>
      </c>
      <c r="H56" s="87" t="s">
        <v>1027</v>
      </c>
      <c r="I56" s="200">
        <v>42298</v>
      </c>
      <c r="J56" s="89">
        <f>B56</f>
        <v>57200</v>
      </c>
      <c r="K56" s="88" t="s">
        <v>52</v>
      </c>
      <c r="L56" s="59" t="s">
        <v>22</v>
      </c>
      <c r="M56" s="60" t="s">
        <v>21</v>
      </c>
      <c r="N56" s="75">
        <v>42072</v>
      </c>
      <c r="O56" s="127">
        <f t="shared" si="1"/>
        <v>42165</v>
      </c>
      <c r="P56" s="127" t="str">
        <f t="shared" ca="1" si="2"/>
        <v>Alert</v>
      </c>
    </row>
    <row r="57" spans="1:16" s="62" customFormat="1">
      <c r="A57" s="63" t="s">
        <v>184</v>
      </c>
      <c r="B57" s="84">
        <f>'[12]BA-0009-TRU'!$H$15</f>
        <v>41600</v>
      </c>
      <c r="C57" s="129">
        <v>42072</v>
      </c>
      <c r="D57" s="55" t="str">
        <f>T('[12]Lampiran-A'!$D$11)</f>
        <v>L0251140501150819</v>
      </c>
      <c r="E57" s="128">
        <f>'[12]Lampiran-A'!$D$10</f>
        <v>42075</v>
      </c>
      <c r="F57" s="85" t="s">
        <v>523</v>
      </c>
      <c r="G57" s="74">
        <v>42146</v>
      </c>
      <c r="H57" s="87" t="s">
        <v>527</v>
      </c>
      <c r="I57" s="194">
        <v>42151</v>
      </c>
      <c r="J57" s="89">
        <f t="shared" ref="J57:J72" si="3">B57</f>
        <v>41600</v>
      </c>
      <c r="K57" s="88" t="s">
        <v>52</v>
      </c>
      <c r="L57" s="59" t="s">
        <v>22</v>
      </c>
      <c r="M57" s="60" t="s">
        <v>21</v>
      </c>
      <c r="N57" s="75">
        <v>42072</v>
      </c>
      <c r="O57" s="127">
        <f t="shared" si="1"/>
        <v>42165</v>
      </c>
      <c r="P57" s="127" t="str">
        <f t="shared" ca="1" si="2"/>
        <v>Alert</v>
      </c>
    </row>
    <row r="58" spans="1:16" s="62" customFormat="1">
      <c r="A58" s="63" t="s">
        <v>185</v>
      </c>
      <c r="B58" s="84">
        <f>'[13]BA-0010-TRU'!$H$15</f>
        <v>63700</v>
      </c>
      <c r="C58" s="129">
        <v>42072</v>
      </c>
      <c r="D58" s="55" t="str">
        <f>T('[13]Lampiran-A'!$D$11)</f>
        <v>L0251140501150818</v>
      </c>
      <c r="E58" s="128">
        <f>'[13]Lampiran-A'!$D$10</f>
        <v>42075</v>
      </c>
      <c r="F58" s="85" t="s">
        <v>524</v>
      </c>
      <c r="G58" s="74">
        <v>42146</v>
      </c>
      <c r="H58" s="87" t="s">
        <v>525</v>
      </c>
      <c r="I58" s="194">
        <v>42151</v>
      </c>
      <c r="J58" s="89">
        <f t="shared" si="3"/>
        <v>63700</v>
      </c>
      <c r="K58" s="88" t="s">
        <v>52</v>
      </c>
      <c r="L58" s="59" t="s">
        <v>22</v>
      </c>
      <c r="M58" s="60" t="s">
        <v>21</v>
      </c>
      <c r="N58" s="75">
        <v>42072</v>
      </c>
      <c r="O58" s="127">
        <f t="shared" si="1"/>
        <v>42165</v>
      </c>
      <c r="P58" s="127" t="str">
        <f t="shared" ca="1" si="2"/>
        <v>Alert</v>
      </c>
    </row>
    <row r="59" spans="1:16" s="62" customFormat="1">
      <c r="A59" s="63" t="s">
        <v>227</v>
      </c>
      <c r="B59" s="84">
        <f>'[14]BA-0011-AM'!$H$20</f>
        <v>6308</v>
      </c>
      <c r="C59" s="129">
        <v>42087</v>
      </c>
      <c r="D59" s="55" t="str">
        <f>T('[14]Lampiran-A'!$D$11)</f>
        <v>L0251140501151082</v>
      </c>
      <c r="E59" s="128">
        <f>'[14]Lampiran-A'!$D$10</f>
        <v>42093</v>
      </c>
      <c r="F59" s="85" t="s">
        <v>617</v>
      </c>
      <c r="G59" s="74">
        <v>42184</v>
      </c>
      <c r="H59" s="87" t="s">
        <v>618</v>
      </c>
      <c r="I59" s="194">
        <v>42184</v>
      </c>
      <c r="J59" s="89">
        <f t="shared" si="3"/>
        <v>6308</v>
      </c>
      <c r="K59" s="88" t="s">
        <v>58</v>
      </c>
      <c r="L59" s="59" t="s">
        <v>22</v>
      </c>
      <c r="M59" s="60" t="s">
        <v>21</v>
      </c>
      <c r="N59" s="75">
        <v>42087</v>
      </c>
      <c r="O59" s="127">
        <f t="shared" si="1"/>
        <v>42183</v>
      </c>
      <c r="P59" s="127" t="str">
        <f t="shared" ca="1" si="2"/>
        <v>Alert</v>
      </c>
    </row>
    <row r="60" spans="1:16" s="62" customFormat="1">
      <c r="A60" s="63" t="s">
        <v>228</v>
      </c>
      <c r="B60" s="84">
        <f>'[15]BA-0012-TRU'!$H$16</f>
        <v>3860</v>
      </c>
      <c r="C60" s="129">
        <v>42087</v>
      </c>
      <c r="D60" s="55" t="str">
        <f>T('[15]Lampiran-A'!$D$11)</f>
        <v>L0251140501151083</v>
      </c>
      <c r="E60" s="128">
        <f>'[15]Lampiran-A'!$D$10</f>
        <v>42093</v>
      </c>
      <c r="F60" s="90" t="s">
        <v>718</v>
      </c>
      <c r="G60" s="74">
        <v>42206</v>
      </c>
      <c r="H60" s="92" t="s">
        <v>719</v>
      </c>
      <c r="I60" s="194">
        <v>42209</v>
      </c>
      <c r="J60" s="89">
        <f t="shared" si="3"/>
        <v>3860</v>
      </c>
      <c r="K60" s="55" t="s">
        <v>52</v>
      </c>
      <c r="L60" s="59" t="s">
        <v>22</v>
      </c>
      <c r="M60" s="60" t="s">
        <v>21</v>
      </c>
      <c r="N60" s="75">
        <v>42087</v>
      </c>
      <c r="O60" s="127">
        <f t="shared" si="1"/>
        <v>42183</v>
      </c>
      <c r="P60" s="127" t="str">
        <f t="shared" ca="1" si="2"/>
        <v>Alert</v>
      </c>
    </row>
    <row r="61" spans="1:16">
      <c r="A61" s="63" t="s">
        <v>229</v>
      </c>
      <c r="B61" s="84">
        <f>'[16]BA-0013-AM'!$H$21</f>
        <v>1906</v>
      </c>
      <c r="C61" s="129">
        <v>42087</v>
      </c>
      <c r="D61" s="55" t="str">
        <f>T('[16]Lampiran-A'!$D$11)</f>
        <v>L0251140501151084</v>
      </c>
      <c r="E61" s="128">
        <f>'[16]Lampiran-A'!$D$10</f>
        <v>42093</v>
      </c>
      <c r="F61" s="85" t="s">
        <v>584</v>
      </c>
      <c r="G61" s="74">
        <v>42173</v>
      </c>
      <c r="H61" s="87" t="s">
        <v>585</v>
      </c>
      <c r="I61" s="194">
        <v>42174</v>
      </c>
      <c r="J61" s="89">
        <f t="shared" si="3"/>
        <v>1906</v>
      </c>
      <c r="K61" s="88" t="s">
        <v>58</v>
      </c>
      <c r="L61" s="59" t="s">
        <v>22</v>
      </c>
      <c r="M61" s="60" t="s">
        <v>21</v>
      </c>
      <c r="N61" s="75">
        <v>42087</v>
      </c>
      <c r="O61" s="127">
        <f t="shared" si="1"/>
        <v>42183</v>
      </c>
      <c r="P61" s="127" t="str">
        <f t="shared" ca="1" si="2"/>
        <v>Alert</v>
      </c>
    </row>
    <row r="62" spans="1:16" s="62" customFormat="1">
      <c r="A62" s="63" t="s">
        <v>230</v>
      </c>
      <c r="B62" s="84">
        <f>'[17]BA-0014-TRU'!$H$16</f>
        <v>440</v>
      </c>
      <c r="C62" s="129">
        <v>42087</v>
      </c>
      <c r="D62" s="55" t="str">
        <f>T('[17]Lampiran-A'!$D$11)</f>
        <v>L0251140501151188</v>
      </c>
      <c r="E62" s="128">
        <f>'[17]Lampiran-A'!$D$10</f>
        <v>42101</v>
      </c>
      <c r="F62" s="90" t="s">
        <v>877</v>
      </c>
      <c r="G62" s="74">
        <v>42242</v>
      </c>
      <c r="H62" s="92" t="s">
        <v>878</v>
      </c>
      <c r="I62" s="200">
        <v>42250</v>
      </c>
      <c r="J62" s="89">
        <f t="shared" si="3"/>
        <v>440</v>
      </c>
      <c r="K62" s="55" t="s">
        <v>52</v>
      </c>
      <c r="L62" s="59" t="s">
        <v>22</v>
      </c>
      <c r="M62" s="60" t="s">
        <v>21</v>
      </c>
      <c r="N62" s="75">
        <v>42087</v>
      </c>
      <c r="O62" s="127">
        <f>E62+ 90</f>
        <v>42191</v>
      </c>
      <c r="P62" s="127" t="str">
        <f t="shared" ref="P62:P67" ca="1" si="4">IF(TODAY() -O62 &gt;= 7, "Alert", "It Ok")</f>
        <v>Alert</v>
      </c>
    </row>
    <row r="63" spans="1:16" s="62" customFormat="1">
      <c r="A63" s="63" t="s">
        <v>251</v>
      </c>
      <c r="B63" s="84">
        <f>'[18]BA-0015-TRU'!$H$21</f>
        <v>3625</v>
      </c>
      <c r="C63" s="129">
        <v>42089</v>
      </c>
      <c r="D63" s="55" t="str">
        <f>T('[18]Lampiran-A'!$D$11)</f>
        <v>L0251140501151189</v>
      </c>
      <c r="E63" s="128">
        <f>'[18]Lampiran-A'!$D$10</f>
        <v>42101</v>
      </c>
      <c r="F63" s="90" t="s">
        <v>467</v>
      </c>
      <c r="G63" s="74">
        <v>42131</v>
      </c>
      <c r="H63" s="92" t="s">
        <v>468</v>
      </c>
      <c r="I63" s="194">
        <v>42137</v>
      </c>
      <c r="J63" s="89">
        <f t="shared" si="3"/>
        <v>3625</v>
      </c>
      <c r="K63" s="55" t="s">
        <v>52</v>
      </c>
      <c r="L63" s="59" t="s">
        <v>22</v>
      </c>
      <c r="M63" s="60" t="s">
        <v>21</v>
      </c>
      <c r="N63" s="75">
        <v>42089</v>
      </c>
      <c r="O63" s="127">
        <f>E63+ 90</f>
        <v>42191</v>
      </c>
      <c r="P63" s="127" t="str">
        <f t="shared" ca="1" si="4"/>
        <v>Alert</v>
      </c>
    </row>
    <row r="64" spans="1:16" s="62" customFormat="1">
      <c r="A64" s="63" t="s">
        <v>303</v>
      </c>
      <c r="B64" s="84">
        <f>'[19]BA-0016-ZEP'!$H$19</f>
        <v>3912</v>
      </c>
      <c r="C64" s="129">
        <v>42089</v>
      </c>
      <c r="D64" s="55" t="str">
        <f>T('[19]Lampiran-A'!$D$11)</f>
        <v>L0251140501151085</v>
      </c>
      <c r="E64" s="128">
        <f>'[19]Lampiran-A'!$D$10</f>
        <v>42093</v>
      </c>
      <c r="F64" s="85" t="s">
        <v>505</v>
      </c>
      <c r="G64" s="74">
        <v>42142</v>
      </c>
      <c r="H64" s="87" t="s">
        <v>506</v>
      </c>
      <c r="I64" s="194">
        <v>42145</v>
      </c>
      <c r="J64" s="89">
        <f t="shared" si="3"/>
        <v>3912</v>
      </c>
      <c r="K64" s="88" t="s">
        <v>84</v>
      </c>
      <c r="L64" s="59" t="s">
        <v>22</v>
      </c>
      <c r="M64" s="60" t="s">
        <v>21</v>
      </c>
      <c r="N64" s="75">
        <v>42089</v>
      </c>
      <c r="O64" s="127">
        <f>E64+ 90</f>
        <v>42183</v>
      </c>
      <c r="P64" s="127" t="str">
        <f t="shared" ca="1" si="4"/>
        <v>Alert</v>
      </c>
    </row>
    <row r="65" spans="1:16" s="62" customFormat="1">
      <c r="A65" s="63" t="s">
        <v>306</v>
      </c>
      <c r="B65" s="84">
        <f>'[20]BA-0017-AM'!$H$21</f>
        <v>5275</v>
      </c>
      <c r="C65" s="129">
        <v>42096</v>
      </c>
      <c r="D65" s="55" t="str">
        <f>T('[20]Lampiran-A'!$D$11)</f>
        <v>L0251140501151209</v>
      </c>
      <c r="E65" s="128">
        <f>'[20]Lampiran-A'!$D$10</f>
        <v>42107</v>
      </c>
      <c r="F65" s="85" t="s">
        <v>611</v>
      </c>
      <c r="G65" s="74">
        <v>42153</v>
      </c>
      <c r="H65" s="87" t="s">
        <v>612</v>
      </c>
      <c r="I65" s="194">
        <v>42181</v>
      </c>
      <c r="J65" s="89">
        <f t="shared" si="3"/>
        <v>5275</v>
      </c>
      <c r="K65" s="88" t="s">
        <v>58</v>
      </c>
      <c r="L65" s="59" t="s">
        <v>22</v>
      </c>
      <c r="M65" s="60" t="s">
        <v>21</v>
      </c>
      <c r="N65" s="75">
        <v>42096</v>
      </c>
      <c r="O65" s="127">
        <f>E65+ 90</f>
        <v>42197</v>
      </c>
      <c r="P65" s="127" t="str">
        <f t="shared" ca="1" si="4"/>
        <v>Alert</v>
      </c>
    </row>
    <row r="66" spans="1:16" s="62" customFormat="1">
      <c r="A66" s="63" t="s">
        <v>305</v>
      </c>
      <c r="B66" s="84">
        <f>'[21]BA-0018-TRU'!$H$17</f>
        <v>1550</v>
      </c>
      <c r="C66" s="75">
        <v>42096</v>
      </c>
      <c r="D66" s="55" t="str">
        <f>T('[21]Lampiran-A'!$D$11)</f>
        <v>L0251140501151217</v>
      </c>
      <c r="E66" s="128">
        <f>'[21]Lampiran-A'!$D$10</f>
        <v>42107</v>
      </c>
      <c r="F66" s="90" t="s">
        <v>726</v>
      </c>
      <c r="G66" s="74">
        <v>42212</v>
      </c>
      <c r="H66" s="92" t="s">
        <v>727</v>
      </c>
      <c r="I66" s="200">
        <v>42215</v>
      </c>
      <c r="J66" s="89">
        <f t="shared" si="3"/>
        <v>1550</v>
      </c>
      <c r="K66" s="55" t="s">
        <v>52</v>
      </c>
      <c r="L66" s="59" t="s">
        <v>22</v>
      </c>
      <c r="M66" s="60" t="s">
        <v>21</v>
      </c>
      <c r="N66" s="75">
        <v>42096</v>
      </c>
      <c r="O66" s="127">
        <f>E66+ 90</f>
        <v>42197</v>
      </c>
      <c r="P66" s="127" t="str">
        <f t="shared" ca="1" si="4"/>
        <v>Alert</v>
      </c>
    </row>
    <row r="67" spans="1:16" s="62" customFormat="1">
      <c r="A67" s="63" t="s">
        <v>304</v>
      </c>
      <c r="B67" s="84">
        <f>'[22]BA-0019-ZEP'!$H$17</f>
        <v>1670</v>
      </c>
      <c r="C67" s="129">
        <v>42096</v>
      </c>
      <c r="D67" s="55" t="str">
        <f>T('[22]Lampiran-A'!$D$11)</f>
        <v>L0251140501151207</v>
      </c>
      <c r="E67" s="128">
        <f>'[22]Lampiran-A'!$D$10</f>
        <v>42107</v>
      </c>
      <c r="F67" s="85" t="s">
        <v>568</v>
      </c>
      <c r="G67" s="74">
        <v>42160</v>
      </c>
      <c r="H67" s="87" t="s">
        <v>569</v>
      </c>
      <c r="I67" s="194">
        <v>42172</v>
      </c>
      <c r="J67" s="89">
        <f t="shared" si="3"/>
        <v>1670</v>
      </c>
      <c r="K67" s="88" t="s">
        <v>84</v>
      </c>
      <c r="L67" s="59" t="s">
        <v>22</v>
      </c>
      <c r="M67" s="60" t="s">
        <v>21</v>
      </c>
      <c r="N67" s="75">
        <v>42096</v>
      </c>
      <c r="O67" s="127">
        <f>E67+ 60</f>
        <v>42167</v>
      </c>
      <c r="P67" s="127" t="str">
        <f t="shared" ca="1" si="4"/>
        <v>Alert</v>
      </c>
    </row>
    <row r="68" spans="1:16" s="62" customFormat="1">
      <c r="A68" s="63" t="s">
        <v>377</v>
      </c>
      <c r="B68" s="84">
        <f>'[23]BA-0020-AM'!$H$18</f>
        <v>2024</v>
      </c>
      <c r="C68" s="129">
        <v>42110</v>
      </c>
      <c r="D68" s="55" t="str">
        <f>T('[23]Lampiran-A'!$D$11)</f>
        <v>L0251140501151319</v>
      </c>
      <c r="E68" s="128">
        <f>'[23]Lampiran-A'!$D$10</f>
        <v>42116</v>
      </c>
      <c r="F68" s="85" t="s">
        <v>613</v>
      </c>
      <c r="G68" s="74">
        <v>42153</v>
      </c>
      <c r="H68" s="87" t="s">
        <v>614</v>
      </c>
      <c r="I68" s="194">
        <v>42181</v>
      </c>
      <c r="J68" s="89">
        <f t="shared" si="3"/>
        <v>2024</v>
      </c>
      <c r="K68" s="88" t="s">
        <v>58</v>
      </c>
      <c r="L68" s="59" t="s">
        <v>22</v>
      </c>
      <c r="M68" s="60" t="s">
        <v>21</v>
      </c>
      <c r="N68" s="75">
        <v>42110</v>
      </c>
      <c r="O68" s="127">
        <f t="shared" ref="O68:O131" si="5">E68+ 90</f>
        <v>42206</v>
      </c>
      <c r="P68" s="127" t="str">
        <f t="shared" ref="P68:P131" ca="1" si="6">IF(TODAY() -O68 &gt;= 7, "Alert", "It Ok")</f>
        <v>Alert</v>
      </c>
    </row>
    <row r="69" spans="1:16" s="62" customFormat="1">
      <c r="A69" s="63" t="s">
        <v>397</v>
      </c>
      <c r="B69" s="84">
        <f>'[24]BA-0021-TRU'!$H$15</f>
        <v>1400</v>
      </c>
      <c r="C69" s="129">
        <v>42114</v>
      </c>
      <c r="D69" s="55" t="str">
        <f>T('[24]Lampiran-A'!$D$11)</f>
        <v>L0251140501151347</v>
      </c>
      <c r="E69" s="128">
        <f>'[24]Lampiran-A'!$D$10</f>
        <v>42121</v>
      </c>
      <c r="F69" s="90" t="s">
        <v>647</v>
      </c>
      <c r="G69" s="74">
        <v>42190</v>
      </c>
      <c r="H69" s="92" t="s">
        <v>648</v>
      </c>
      <c r="I69" s="194">
        <v>42191</v>
      </c>
      <c r="J69" s="89">
        <f t="shared" si="3"/>
        <v>1400</v>
      </c>
      <c r="K69" s="55" t="s">
        <v>52</v>
      </c>
      <c r="L69" s="123" t="s">
        <v>22</v>
      </c>
      <c r="M69" s="278" t="s">
        <v>47</v>
      </c>
      <c r="N69" s="75">
        <v>42114</v>
      </c>
      <c r="O69" s="127">
        <f t="shared" si="5"/>
        <v>42211</v>
      </c>
      <c r="P69" s="127" t="str">
        <f t="shared" ca="1" si="6"/>
        <v>Alert</v>
      </c>
    </row>
    <row r="70" spans="1:16" s="62" customFormat="1">
      <c r="A70" s="63" t="s">
        <v>398</v>
      </c>
      <c r="B70" s="84">
        <f>'[25]BA-0022-TRU'!$H$15</f>
        <v>1400</v>
      </c>
      <c r="C70" s="129">
        <v>42114</v>
      </c>
      <c r="D70" s="55" t="str">
        <f>T('[25]Lampiran-A'!$D$11)</f>
        <v>L0251140501151348</v>
      </c>
      <c r="E70" s="128">
        <f>'[25]Lampiran-A'!$D$10</f>
        <v>42121</v>
      </c>
      <c r="F70" s="85" t="s">
        <v>653</v>
      </c>
      <c r="G70" s="74">
        <v>42191</v>
      </c>
      <c r="H70" s="87" t="s">
        <v>654</v>
      </c>
      <c r="I70" s="194">
        <v>42191</v>
      </c>
      <c r="J70" s="89">
        <f t="shared" si="3"/>
        <v>1400</v>
      </c>
      <c r="K70" s="88" t="s">
        <v>52</v>
      </c>
      <c r="L70" s="59" t="s">
        <v>22</v>
      </c>
      <c r="M70" s="124" t="s">
        <v>47</v>
      </c>
      <c r="N70" s="75">
        <v>42114</v>
      </c>
      <c r="O70" s="127">
        <f t="shared" si="5"/>
        <v>42211</v>
      </c>
      <c r="P70" s="127" t="str">
        <f t="shared" ca="1" si="6"/>
        <v>Alert</v>
      </c>
    </row>
    <row r="71" spans="1:16" s="62" customFormat="1">
      <c r="A71" s="63" t="s">
        <v>438</v>
      </c>
      <c r="B71" s="84">
        <f>'[26]BA-0023-ZEP'!$H$17</f>
        <v>2876</v>
      </c>
      <c r="C71" s="129">
        <v>42114</v>
      </c>
      <c r="D71" s="55" t="str">
        <f>'[26]Lampiran-A'!$D$11</f>
        <v>L0251140501151352</v>
      </c>
      <c r="E71" s="128">
        <f>'[26]Lampiran-A'!$D$10</f>
        <v>42121</v>
      </c>
      <c r="F71" s="90" t="s">
        <v>687</v>
      </c>
      <c r="G71" s="74">
        <v>42193</v>
      </c>
      <c r="H71" s="92" t="s">
        <v>688</v>
      </c>
      <c r="I71" s="194">
        <v>42194</v>
      </c>
      <c r="J71" s="89">
        <f t="shared" si="3"/>
        <v>2876</v>
      </c>
      <c r="K71" s="55" t="s">
        <v>84</v>
      </c>
      <c r="L71" s="59" t="s">
        <v>22</v>
      </c>
      <c r="M71" s="124" t="s">
        <v>47</v>
      </c>
      <c r="N71" s="75">
        <v>42115</v>
      </c>
      <c r="O71" s="127">
        <f t="shared" si="5"/>
        <v>42211</v>
      </c>
      <c r="P71" s="127" t="str">
        <f t="shared" ca="1" si="6"/>
        <v>Alert</v>
      </c>
    </row>
    <row r="72" spans="1:16" s="62" customFormat="1">
      <c r="A72" s="63" t="s">
        <v>623</v>
      </c>
      <c r="B72" s="84">
        <f>'[27]BA-0024-DIM'!$H$17</f>
        <v>2520</v>
      </c>
      <c r="C72" s="129">
        <v>42185</v>
      </c>
      <c r="D72" s="55" t="str">
        <f>T('[27]Lampiran-A'!$D$11)</f>
        <v>L0251140501151921</v>
      </c>
      <c r="E72" s="128">
        <f>'[27]Lampiran-A'!$D$10</f>
        <v>42200</v>
      </c>
      <c r="F72" s="90" t="s">
        <v>716</v>
      </c>
      <c r="G72" s="74">
        <v>42200</v>
      </c>
      <c r="H72" s="92" t="s">
        <v>717</v>
      </c>
      <c r="I72" s="200">
        <v>42208</v>
      </c>
      <c r="J72" s="89">
        <f t="shared" si="3"/>
        <v>2520</v>
      </c>
      <c r="K72" s="55" t="s">
        <v>56</v>
      </c>
      <c r="L72" s="197" t="s">
        <v>22</v>
      </c>
      <c r="M72" s="124" t="s">
        <v>47</v>
      </c>
      <c r="N72" s="75">
        <v>42173</v>
      </c>
      <c r="O72" s="127">
        <f t="shared" si="5"/>
        <v>42290</v>
      </c>
      <c r="P72" s="127" t="str">
        <f t="shared" ca="1" si="6"/>
        <v>Alert</v>
      </c>
    </row>
    <row r="73" spans="1:16" s="287" customFormat="1">
      <c r="A73" s="63" t="s">
        <v>740</v>
      </c>
      <c r="B73" s="84">
        <f>'[28]BA-0025-TRU'!$H$21</f>
        <v>1540</v>
      </c>
      <c r="C73" s="129">
        <v>42220</v>
      </c>
      <c r="D73" s="55" t="str">
        <f>T('[28]Lampiran-A'!$D$11)</f>
        <v>L0251140501152094</v>
      </c>
      <c r="E73" s="128">
        <f>'[28]Lampiran-A'!$D$10</f>
        <v>42228</v>
      </c>
      <c r="F73" s="90" t="s">
        <v>1042</v>
      </c>
      <c r="G73" s="74">
        <v>42303</v>
      </c>
      <c r="H73" s="92" t="s">
        <v>1043</v>
      </c>
      <c r="I73" s="252">
        <v>42304</v>
      </c>
      <c r="J73" s="89">
        <f t="shared" ref="J73:J82" si="7">B73</f>
        <v>1540</v>
      </c>
      <c r="K73" s="55" t="s">
        <v>52</v>
      </c>
      <c r="L73" s="286" t="s">
        <v>22</v>
      </c>
      <c r="M73" s="278" t="s">
        <v>21</v>
      </c>
      <c r="N73" s="75">
        <v>42220</v>
      </c>
      <c r="O73" s="127">
        <f t="shared" si="5"/>
        <v>42318</v>
      </c>
      <c r="P73" s="127" t="str">
        <f t="shared" ca="1" si="6"/>
        <v>Alert</v>
      </c>
    </row>
    <row r="74" spans="1:16" s="62" customFormat="1">
      <c r="A74" s="63" t="s">
        <v>737</v>
      </c>
      <c r="B74" s="84">
        <f>'[29]BA-0026-SUA'!$H$17</f>
        <v>975</v>
      </c>
      <c r="C74" s="129">
        <v>42219</v>
      </c>
      <c r="D74" s="55" t="str">
        <f>T('[29]Lampiran-A'!$D$11)</f>
        <v>L0251140501152127</v>
      </c>
      <c r="E74" s="128">
        <f>'[29]Lampiran-A'!$D$10</f>
        <v>42229</v>
      </c>
      <c r="F74" s="90" t="s">
        <v>1028</v>
      </c>
      <c r="G74" s="74">
        <v>42297</v>
      </c>
      <c r="H74" s="92" t="s">
        <v>1029</v>
      </c>
      <c r="I74" s="252">
        <v>42298</v>
      </c>
      <c r="J74" s="89">
        <f t="shared" si="7"/>
        <v>975</v>
      </c>
      <c r="K74" s="55" t="s">
        <v>982</v>
      </c>
      <c r="L74" s="197" t="s">
        <v>22</v>
      </c>
      <c r="M74" s="124" t="s">
        <v>21</v>
      </c>
      <c r="N74" s="75">
        <v>42219</v>
      </c>
      <c r="O74" s="127">
        <f t="shared" si="5"/>
        <v>42319</v>
      </c>
      <c r="P74" s="127" t="str">
        <f t="shared" ca="1" si="6"/>
        <v>Alert</v>
      </c>
    </row>
    <row r="75" spans="1:16" s="62" customFormat="1">
      <c r="A75" s="63" t="s">
        <v>738</v>
      </c>
      <c r="B75" s="84">
        <f>'[30]BA-0027-SUA'!$H$17</f>
        <v>925</v>
      </c>
      <c r="C75" s="129">
        <v>42219</v>
      </c>
      <c r="D75" s="55" t="str">
        <f>T('[30]Lampiran-A'!$D$11)</f>
        <v>L0251140501152089</v>
      </c>
      <c r="E75" s="128">
        <f>'[30]Lampiran-A'!$D$10</f>
        <v>42228</v>
      </c>
      <c r="F75" s="90" t="s">
        <v>980</v>
      </c>
      <c r="G75" s="74">
        <v>42275</v>
      </c>
      <c r="H75" s="92" t="s">
        <v>981</v>
      </c>
      <c r="I75" s="252">
        <v>42285</v>
      </c>
      <c r="J75" s="89">
        <f t="shared" si="7"/>
        <v>925</v>
      </c>
      <c r="K75" s="55" t="s">
        <v>982</v>
      </c>
      <c r="L75" s="197" t="s">
        <v>22</v>
      </c>
      <c r="M75" s="124" t="s">
        <v>21</v>
      </c>
      <c r="N75" s="75">
        <v>42219</v>
      </c>
      <c r="O75" s="127">
        <f t="shared" si="5"/>
        <v>42318</v>
      </c>
      <c r="P75" s="127" t="str">
        <f t="shared" ca="1" si="6"/>
        <v>Alert</v>
      </c>
    </row>
    <row r="76" spans="1:16" s="62" customFormat="1">
      <c r="A76" s="63" t="s">
        <v>757</v>
      </c>
      <c r="B76" s="84">
        <f>'[31]BA-0028-AM'!$H$16</f>
        <v>600</v>
      </c>
      <c r="C76" s="129">
        <v>42220</v>
      </c>
      <c r="D76" s="55" t="str">
        <f>T('[31]Lampiran-A'!$D$11)</f>
        <v>L0251140501152090</v>
      </c>
      <c r="E76" s="128">
        <f>'[31]Lampiran-A'!$D$10</f>
        <v>42228</v>
      </c>
      <c r="F76" s="90" t="s">
        <v>931</v>
      </c>
      <c r="G76" s="74">
        <v>42269</v>
      </c>
      <c r="H76" s="92" t="s">
        <v>932</v>
      </c>
      <c r="I76" s="252">
        <v>42276</v>
      </c>
      <c r="J76" s="89">
        <f t="shared" si="7"/>
        <v>600</v>
      </c>
      <c r="K76" s="55" t="s">
        <v>58</v>
      </c>
      <c r="L76" s="197" t="s">
        <v>22</v>
      </c>
      <c r="M76" s="124" t="s">
        <v>21</v>
      </c>
      <c r="N76" s="75">
        <v>42220</v>
      </c>
      <c r="O76" s="127">
        <f t="shared" si="5"/>
        <v>42318</v>
      </c>
      <c r="P76" s="127" t="str">
        <f t="shared" ca="1" si="6"/>
        <v>Alert</v>
      </c>
    </row>
    <row r="77" spans="1:16" s="62" customFormat="1">
      <c r="A77" s="63" t="s">
        <v>758</v>
      </c>
      <c r="B77" s="84">
        <f>'[32]BA-0029-AM'!$H$16</f>
        <v>250</v>
      </c>
      <c r="C77" s="129">
        <v>42227</v>
      </c>
      <c r="D77" s="55" t="str">
        <f>T('[32]Lampiran-A'!$D$11)</f>
        <v>L0251140501152088</v>
      </c>
      <c r="E77" s="128">
        <f>'[32]Lampiran-A'!$D$10</f>
        <v>42228</v>
      </c>
      <c r="F77" s="90" t="s">
        <v>929</v>
      </c>
      <c r="G77" s="74">
        <v>42269</v>
      </c>
      <c r="H77" s="92" t="s">
        <v>930</v>
      </c>
      <c r="I77" s="252">
        <v>42276</v>
      </c>
      <c r="J77" s="89">
        <f t="shared" si="7"/>
        <v>250</v>
      </c>
      <c r="K77" s="55" t="s">
        <v>58</v>
      </c>
      <c r="L77" s="197" t="s">
        <v>22</v>
      </c>
      <c r="M77" s="124" t="s">
        <v>21</v>
      </c>
      <c r="N77" s="75">
        <v>42220</v>
      </c>
      <c r="O77" s="127">
        <f t="shared" si="5"/>
        <v>42318</v>
      </c>
      <c r="P77" s="127" t="str">
        <f t="shared" ca="1" si="6"/>
        <v>Alert</v>
      </c>
    </row>
    <row r="78" spans="1:16" s="62" customFormat="1">
      <c r="A78" s="63" t="s">
        <v>741</v>
      </c>
      <c r="B78" s="84">
        <f>'[33]BA-0030-TRU'!$H$20</f>
        <v>2310</v>
      </c>
      <c r="C78" s="129">
        <v>42220</v>
      </c>
      <c r="D78" s="55" t="str">
        <f>T('[33]Lampiran-A'!$D$11)</f>
        <v>L0251140501152095</v>
      </c>
      <c r="E78" s="128">
        <f>'[33]Lampiran-A'!$D$10</f>
        <v>42228</v>
      </c>
      <c r="F78" s="90" t="s">
        <v>1054</v>
      </c>
      <c r="G78" s="74">
        <v>42303</v>
      </c>
      <c r="H78" s="92" t="s">
        <v>1055</v>
      </c>
      <c r="I78" s="252">
        <v>42305</v>
      </c>
      <c r="J78" s="89">
        <f t="shared" si="7"/>
        <v>2310</v>
      </c>
      <c r="K78" s="55" t="s">
        <v>52</v>
      </c>
      <c r="L78" s="197" t="s">
        <v>22</v>
      </c>
      <c r="M78" s="124" t="s">
        <v>21</v>
      </c>
      <c r="N78" s="75">
        <v>42220</v>
      </c>
      <c r="O78" s="127">
        <f t="shared" si="5"/>
        <v>42318</v>
      </c>
      <c r="P78" s="127" t="str">
        <f t="shared" ca="1" si="6"/>
        <v>Alert</v>
      </c>
    </row>
    <row r="79" spans="1:16" s="62" customFormat="1">
      <c r="A79" s="63" t="s">
        <v>742</v>
      </c>
      <c r="B79" s="84">
        <f>'[34]BA-0031-TRU'!$H$15</f>
        <v>2800</v>
      </c>
      <c r="C79" s="129">
        <v>42220</v>
      </c>
      <c r="D79" s="55" t="str">
        <f>T('[34]Lampiran-A'!$D$11)</f>
        <v>L0251140501152092</v>
      </c>
      <c r="E79" s="128">
        <f>'[34]Lampiran-A'!$D$10</f>
        <v>42228</v>
      </c>
      <c r="F79" s="90" t="s">
        <v>903</v>
      </c>
      <c r="G79" s="74">
        <v>42256</v>
      </c>
      <c r="H79" s="92" t="s">
        <v>904</v>
      </c>
      <c r="I79" s="252">
        <v>42261</v>
      </c>
      <c r="J79" s="89">
        <f t="shared" si="7"/>
        <v>2800</v>
      </c>
      <c r="K79" s="55" t="s">
        <v>52</v>
      </c>
      <c r="L79" s="197" t="s">
        <v>22</v>
      </c>
      <c r="M79" s="124" t="s">
        <v>47</v>
      </c>
      <c r="N79" s="75">
        <v>42220</v>
      </c>
      <c r="O79" s="127">
        <f t="shared" si="5"/>
        <v>42318</v>
      </c>
      <c r="P79" s="127" t="str">
        <f t="shared" ca="1" si="6"/>
        <v>Alert</v>
      </c>
    </row>
    <row r="80" spans="1:16" s="62" customFormat="1">
      <c r="A80" s="63" t="s">
        <v>771</v>
      </c>
      <c r="B80" s="84">
        <f>'[35]BA-0032-DIM'!$H$18</f>
        <v>218</v>
      </c>
      <c r="C80" s="55" t="s">
        <v>815</v>
      </c>
      <c r="D80" s="55" t="str">
        <f>T('[35]Lampiran-A'!$D$11)</f>
        <v>L0251140501152079</v>
      </c>
      <c r="E80" s="128">
        <f>'[35]Lampiran-A'!$D$10</f>
        <v>42228</v>
      </c>
      <c r="F80" s="90" t="s">
        <v>816</v>
      </c>
      <c r="G80" s="74">
        <v>42228</v>
      </c>
      <c r="H80" s="92" t="s">
        <v>817</v>
      </c>
      <c r="I80" s="252">
        <v>42235</v>
      </c>
      <c r="J80" s="89">
        <f t="shared" si="7"/>
        <v>218</v>
      </c>
      <c r="K80" s="55" t="s">
        <v>56</v>
      </c>
      <c r="L80" s="197" t="s">
        <v>22</v>
      </c>
      <c r="M80" s="124" t="s">
        <v>686</v>
      </c>
      <c r="N80" s="75">
        <v>42226</v>
      </c>
      <c r="O80" s="127">
        <f t="shared" si="5"/>
        <v>42318</v>
      </c>
      <c r="P80" s="127" t="str">
        <f t="shared" ca="1" si="6"/>
        <v>Alert</v>
      </c>
    </row>
    <row r="81" spans="1:16" s="62" customFormat="1">
      <c r="A81" s="63" t="s">
        <v>846</v>
      </c>
      <c r="B81" s="84">
        <f>'[36]BA-0033-TRU'!$H$15</f>
        <v>4200</v>
      </c>
      <c r="C81" s="129">
        <v>42237</v>
      </c>
      <c r="D81" s="55" t="str">
        <f>T('[36]Lampiran-A'!$D$11)</f>
        <v>L0251140501152375</v>
      </c>
      <c r="E81" s="128">
        <f>'[36]Lampiran-A'!$D$10</f>
        <v>42256</v>
      </c>
      <c r="F81" s="90" t="s">
        <v>1038</v>
      </c>
      <c r="G81" s="74">
        <v>42274</v>
      </c>
      <c r="H81" s="92" t="s">
        <v>1039</v>
      </c>
      <c r="I81" s="252">
        <v>42279</v>
      </c>
      <c r="J81" s="89">
        <f t="shared" si="7"/>
        <v>4200</v>
      </c>
      <c r="K81" s="55" t="s">
        <v>52</v>
      </c>
      <c r="L81" s="197" t="s">
        <v>22</v>
      </c>
      <c r="M81" s="124" t="s">
        <v>47</v>
      </c>
      <c r="N81" s="75">
        <v>42237</v>
      </c>
      <c r="O81" s="127">
        <f t="shared" si="5"/>
        <v>42346</v>
      </c>
      <c r="P81" s="127" t="str">
        <f t="shared" ca="1" si="6"/>
        <v>It Ok</v>
      </c>
    </row>
    <row r="82" spans="1:16" s="62" customFormat="1">
      <c r="A82" s="63" t="s">
        <v>911</v>
      </c>
      <c r="B82" s="84">
        <f>'[37]BA-0034-TRUa'!$H$15</f>
        <v>4200</v>
      </c>
      <c r="C82" s="129">
        <v>42265</v>
      </c>
      <c r="D82" s="55" t="str">
        <f>T('[37]Lampiran-A'!$D$11)</f>
        <v>L0251140501152563</v>
      </c>
      <c r="E82" s="128">
        <f>'[37]Lampiran-A'!$D$10</f>
        <v>42275</v>
      </c>
      <c r="F82" s="90" t="s">
        <v>1063</v>
      </c>
      <c r="G82" s="74">
        <v>42303</v>
      </c>
      <c r="H82" s="92" t="s">
        <v>1064</v>
      </c>
      <c r="I82" s="252">
        <v>42305</v>
      </c>
      <c r="J82" s="89">
        <f t="shared" si="7"/>
        <v>4200</v>
      </c>
      <c r="K82" s="55" t="s">
        <v>52</v>
      </c>
      <c r="L82" s="197" t="s">
        <v>22</v>
      </c>
      <c r="M82" s="124" t="s">
        <v>47</v>
      </c>
      <c r="N82" s="75">
        <v>42269</v>
      </c>
      <c r="O82" s="127">
        <f t="shared" si="5"/>
        <v>42365</v>
      </c>
      <c r="P82" s="127" t="str">
        <f t="shared" ca="1" si="6"/>
        <v>It Ok</v>
      </c>
    </row>
    <row r="83" spans="1:16" s="62" customFormat="1">
      <c r="A83" s="63" t="s">
        <v>912</v>
      </c>
      <c r="B83" s="84">
        <f>'[38]BA-0035b-TRU'!$H$15</f>
        <v>21450</v>
      </c>
      <c r="C83" s="129">
        <v>42265</v>
      </c>
      <c r="D83" s="55" t="str">
        <f>T('[38]Lampiran-A'!$D$11)</f>
        <v>L0251140501152564</v>
      </c>
      <c r="E83" s="128">
        <f>'[38]Lampiran-A'!$D$10</f>
        <v>42275</v>
      </c>
      <c r="F83" s="90" t="s">
        <v>1233</v>
      </c>
      <c r="G83" s="74">
        <v>42332</v>
      </c>
      <c r="H83" s="92" t="s">
        <v>1234</v>
      </c>
      <c r="I83" s="252">
        <v>42340</v>
      </c>
      <c r="J83" s="89">
        <f>B83</f>
        <v>21450</v>
      </c>
      <c r="K83" s="55" t="s">
        <v>52</v>
      </c>
      <c r="L83" s="197" t="s">
        <v>22</v>
      </c>
      <c r="M83" s="124" t="s">
        <v>21</v>
      </c>
      <c r="N83" s="75">
        <v>42269</v>
      </c>
      <c r="O83" s="127">
        <f t="shared" si="5"/>
        <v>42365</v>
      </c>
      <c r="P83" s="127" t="str">
        <f t="shared" ca="1" si="6"/>
        <v>It Ok</v>
      </c>
    </row>
    <row r="84" spans="1:16" s="62" customFormat="1">
      <c r="A84" s="49" t="s">
        <v>914</v>
      </c>
      <c r="B84" s="71">
        <f>'[39]BA-0036-AM'!$H$16</f>
        <v>6000</v>
      </c>
      <c r="C84" s="23"/>
      <c r="D84" s="23" t="str">
        <f>T('[39]Lampiran-A'!$D$11)</f>
        <v>L0251140501152670</v>
      </c>
      <c r="E84" s="126">
        <f>'[39]Lampiran-A'!$D$10</f>
        <v>42285</v>
      </c>
      <c r="F84" s="79"/>
      <c r="G84" s="32"/>
      <c r="H84" s="82"/>
      <c r="I84" s="272"/>
      <c r="J84" s="23"/>
      <c r="K84" s="23"/>
      <c r="L84" s="275" t="s">
        <v>22</v>
      </c>
      <c r="M84" s="276" t="s">
        <v>21</v>
      </c>
      <c r="N84" s="72">
        <v>42275</v>
      </c>
      <c r="O84" s="127">
        <f t="shared" si="5"/>
        <v>42375</v>
      </c>
      <c r="P84" s="127" t="str">
        <f t="shared" ca="1" si="6"/>
        <v>It Ok</v>
      </c>
    </row>
    <row r="85" spans="1:16" s="62" customFormat="1">
      <c r="A85" s="63" t="s">
        <v>915</v>
      </c>
      <c r="B85" s="84">
        <f>'[40]BA-0037-AM'!$H$16</f>
        <v>750</v>
      </c>
      <c r="C85" s="129">
        <v>42276</v>
      </c>
      <c r="D85" s="55" t="str">
        <f>T('[40]Lampiran-A'!$D$11)</f>
        <v>L0251140501152671</v>
      </c>
      <c r="E85" s="128">
        <f>'[40]Lampiran-A'!$D$10</f>
        <v>42285</v>
      </c>
      <c r="F85" s="90" t="s">
        <v>1102</v>
      </c>
      <c r="G85" s="74">
        <v>42310</v>
      </c>
      <c r="H85" s="92" t="s">
        <v>1103</v>
      </c>
      <c r="I85" s="252">
        <v>42312</v>
      </c>
      <c r="J85" s="89">
        <f>B85</f>
        <v>750</v>
      </c>
      <c r="K85" s="55" t="s">
        <v>58</v>
      </c>
      <c r="L85" s="197" t="s">
        <v>22</v>
      </c>
      <c r="M85" s="124" t="s">
        <v>21</v>
      </c>
      <c r="N85" s="75">
        <v>42275</v>
      </c>
      <c r="O85" s="127">
        <f t="shared" si="5"/>
        <v>42375</v>
      </c>
      <c r="P85" s="127" t="str">
        <f t="shared" ca="1" si="6"/>
        <v>It Ok</v>
      </c>
    </row>
    <row r="86" spans="1:16" s="62" customFormat="1">
      <c r="A86" s="63" t="s">
        <v>951</v>
      </c>
      <c r="B86" s="84">
        <f>'[41]BA-0038-SUA'!$H$17</f>
        <v>6240</v>
      </c>
      <c r="C86" s="129">
        <v>42277</v>
      </c>
      <c r="D86" s="55" t="str">
        <f>T('[41]Lampiran-A'!$D$11)</f>
        <v>L0251140501152673</v>
      </c>
      <c r="E86" s="128">
        <f>'[41]Lampiran-A'!$D$10</f>
        <v>42285</v>
      </c>
      <c r="F86" s="90" t="s">
        <v>1225</v>
      </c>
      <c r="G86" s="74">
        <v>42303</v>
      </c>
      <c r="H86" s="92" t="s">
        <v>1226</v>
      </c>
      <c r="I86" s="252">
        <v>42339</v>
      </c>
      <c r="J86" s="89">
        <f>B86</f>
        <v>6240</v>
      </c>
      <c r="K86" s="55" t="s">
        <v>982</v>
      </c>
      <c r="L86" s="197" t="s">
        <v>22</v>
      </c>
      <c r="M86" s="124" t="s">
        <v>21</v>
      </c>
      <c r="N86" s="55"/>
      <c r="O86" s="127">
        <f t="shared" si="5"/>
        <v>42375</v>
      </c>
      <c r="P86" s="127" t="str">
        <f t="shared" ca="1" si="6"/>
        <v>It Ok</v>
      </c>
    </row>
    <row r="87" spans="1:16" s="62" customFormat="1">
      <c r="A87" s="49" t="s">
        <v>952</v>
      </c>
      <c r="B87" s="71">
        <f>'[42]BA-0039-SUA'!$H$17</f>
        <v>5920</v>
      </c>
      <c r="C87" s="23"/>
      <c r="D87" s="23" t="str">
        <f>T('[42]Lampiran-A'!$D$11)</f>
        <v>L0251140501152688</v>
      </c>
      <c r="E87" s="126">
        <f>'[42]Lampiran-A'!$D$10</f>
        <v>42286</v>
      </c>
      <c r="F87" s="79"/>
      <c r="G87" s="32"/>
      <c r="H87" s="82"/>
      <c r="I87" s="272"/>
      <c r="J87" s="23"/>
      <c r="K87" s="23"/>
      <c r="L87" s="275" t="s">
        <v>22</v>
      </c>
      <c r="M87" s="276" t="s">
        <v>21</v>
      </c>
      <c r="N87" s="265"/>
      <c r="O87" s="127">
        <f t="shared" si="5"/>
        <v>42376</v>
      </c>
      <c r="P87" s="127" t="str">
        <f t="shared" ca="1" si="6"/>
        <v>It Ok</v>
      </c>
    </row>
    <row r="88" spans="1:16" s="62" customFormat="1">
      <c r="A88" s="49" t="s">
        <v>953</v>
      </c>
      <c r="B88" s="71">
        <f>'[43]BA-0040-SUA'!$H$17</f>
        <v>6240</v>
      </c>
      <c r="C88" s="23"/>
      <c r="D88" s="23" t="str">
        <f>T('[43]Lampiran-A'!$D$11)</f>
        <v>L0251140501152687</v>
      </c>
      <c r="E88" s="126">
        <f>'[43]Lampiran-A'!$D$10</f>
        <v>42286</v>
      </c>
      <c r="F88" s="79"/>
      <c r="G88" s="32"/>
      <c r="H88" s="82"/>
      <c r="I88" s="272"/>
      <c r="J88" s="23"/>
      <c r="K88" s="23"/>
      <c r="L88" s="275" t="s">
        <v>22</v>
      </c>
      <c r="M88" s="276" t="s">
        <v>21</v>
      </c>
      <c r="N88" s="265"/>
      <c r="O88" s="127">
        <f t="shared" si="5"/>
        <v>42376</v>
      </c>
      <c r="P88" s="127" t="str">
        <f t="shared" ca="1" si="6"/>
        <v>It Ok</v>
      </c>
    </row>
    <row r="89" spans="1:16" s="62" customFormat="1">
      <c r="A89" s="63" t="s">
        <v>954</v>
      </c>
      <c r="B89" s="84">
        <f>'[44]BA-0041-SUA'!$H$17</f>
        <v>5920</v>
      </c>
      <c r="C89" s="129">
        <v>42277</v>
      </c>
      <c r="D89" s="55" t="str">
        <f>T('[44]Lampiran-A'!$D$11)</f>
        <v>L0251140501152683</v>
      </c>
      <c r="E89" s="128">
        <f>'[44]Lampiran-A'!$D$10</f>
        <v>42286</v>
      </c>
      <c r="F89" s="90" t="s">
        <v>1227</v>
      </c>
      <c r="G89" s="74">
        <v>42303</v>
      </c>
      <c r="H89" s="92" t="s">
        <v>1228</v>
      </c>
      <c r="I89" s="252">
        <v>42339</v>
      </c>
      <c r="J89" s="89">
        <f>B89</f>
        <v>5920</v>
      </c>
      <c r="K89" s="55" t="s">
        <v>982</v>
      </c>
      <c r="L89" s="197" t="s">
        <v>22</v>
      </c>
      <c r="M89" s="124" t="s">
        <v>21</v>
      </c>
      <c r="N89" s="55"/>
      <c r="O89" s="127">
        <f t="shared" si="5"/>
        <v>42376</v>
      </c>
      <c r="P89" s="127" t="str">
        <f t="shared" ca="1" si="6"/>
        <v>It Ok</v>
      </c>
    </row>
    <row r="90" spans="1:16" s="62" customFormat="1">
      <c r="A90" s="63" t="s">
        <v>955</v>
      </c>
      <c r="B90" s="84">
        <f>'[45]BA-0042-AM'!$H$16</f>
        <v>6000</v>
      </c>
      <c r="C90" s="129">
        <v>42277</v>
      </c>
      <c r="D90" s="55" t="str">
        <f>T('[45]Lampiran-A'!$D$11)</f>
        <v>L02511405052668</v>
      </c>
      <c r="E90" s="128">
        <f>'[45]Lampiran-A'!$D$10</f>
        <v>42285</v>
      </c>
      <c r="F90" s="90" t="s">
        <v>1104</v>
      </c>
      <c r="G90" s="74">
        <v>42310</v>
      </c>
      <c r="H90" s="92" t="s">
        <v>1105</v>
      </c>
      <c r="I90" s="252">
        <v>42312</v>
      </c>
      <c r="J90" s="89">
        <f>B90</f>
        <v>6000</v>
      </c>
      <c r="K90" s="55" t="s">
        <v>58</v>
      </c>
      <c r="L90" s="197" t="s">
        <v>22</v>
      </c>
      <c r="M90" s="124" t="s">
        <v>21</v>
      </c>
      <c r="N90" s="55"/>
      <c r="O90" s="127">
        <f t="shared" si="5"/>
        <v>42375</v>
      </c>
      <c r="P90" s="127" t="str">
        <f t="shared" ca="1" si="6"/>
        <v>It Ok</v>
      </c>
    </row>
    <row r="91" spans="1:16" s="62" customFormat="1">
      <c r="A91" s="63" t="s">
        <v>956</v>
      </c>
      <c r="B91" s="84">
        <f>'[46]BA-0043-AM'!$H$16</f>
        <v>1000</v>
      </c>
      <c r="C91" s="129">
        <v>42277</v>
      </c>
      <c r="D91" s="55" t="str">
        <f>T('[46]Lampiran-A'!$D$11)</f>
        <v>L0251140501152669</v>
      </c>
      <c r="E91" s="128">
        <f>'[46]Lampiran-A'!$D$10</f>
        <v>42285</v>
      </c>
      <c r="F91" s="85" t="s">
        <v>1108</v>
      </c>
      <c r="G91" s="74">
        <v>42312</v>
      </c>
      <c r="H91" s="87" t="s">
        <v>1109</v>
      </c>
      <c r="I91" s="252">
        <v>42313</v>
      </c>
      <c r="J91" s="89">
        <f>B91</f>
        <v>1000</v>
      </c>
      <c r="K91" s="88" t="s">
        <v>58</v>
      </c>
      <c r="L91" s="197" t="s">
        <v>22</v>
      </c>
      <c r="M91" s="124" t="s">
        <v>21</v>
      </c>
      <c r="N91" s="55"/>
      <c r="O91" s="127">
        <f t="shared" si="5"/>
        <v>42375</v>
      </c>
      <c r="P91" s="127" t="str">
        <f t="shared" ca="1" si="6"/>
        <v>It Ok</v>
      </c>
    </row>
    <row r="92" spans="1:16" s="62" customFormat="1">
      <c r="A92" s="63" t="s">
        <v>957</v>
      </c>
      <c r="B92" s="84">
        <f>'[47]BA-0044-TRU'!$H$15</f>
        <v>14300</v>
      </c>
      <c r="C92" s="129">
        <v>42277</v>
      </c>
      <c r="D92" s="55" t="str">
        <f>T('[47]Lampiran-A'!$D$11)</f>
        <v>L02511405801152666</v>
      </c>
      <c r="E92" s="128">
        <f>'[47]Lampiran-A'!$D$10</f>
        <v>42285</v>
      </c>
      <c r="F92" s="90" t="s">
        <v>1252</v>
      </c>
      <c r="G92" s="130">
        <v>42332</v>
      </c>
      <c r="H92" s="92" t="s">
        <v>1253</v>
      </c>
      <c r="I92" s="252">
        <v>42340</v>
      </c>
      <c r="J92" s="89">
        <f>B92</f>
        <v>14300</v>
      </c>
      <c r="K92" s="55" t="s">
        <v>52</v>
      </c>
      <c r="L92" s="197" t="s">
        <v>22</v>
      </c>
      <c r="M92" s="124" t="s">
        <v>21</v>
      </c>
      <c r="N92" s="55"/>
      <c r="O92" s="127">
        <f t="shared" si="5"/>
        <v>42375</v>
      </c>
      <c r="P92" s="127" t="str">
        <f t="shared" ca="1" si="6"/>
        <v>It Ok</v>
      </c>
    </row>
    <row r="93" spans="1:16" s="62" customFormat="1">
      <c r="A93" s="63" t="s">
        <v>91</v>
      </c>
      <c r="B93" s="84">
        <f>'[48]BI-0001b-AM'!$H$20</f>
        <v>7718</v>
      </c>
      <c r="C93" s="55" t="s">
        <v>94</v>
      </c>
      <c r="D93" s="55" t="str">
        <f>T('[48]Lampiran-A'!$D$11)</f>
        <v>L0251140501150387</v>
      </c>
      <c r="E93" s="56" t="str">
        <f>T('[48]Lampiran-A'!$D$10)</f>
        <v>06.02.15</v>
      </c>
      <c r="F93" s="90" t="s">
        <v>249</v>
      </c>
      <c r="G93" s="57" t="s">
        <v>166</v>
      </c>
      <c r="H93" s="92" t="s">
        <v>250</v>
      </c>
      <c r="I93" s="194" t="s">
        <v>233</v>
      </c>
      <c r="J93" s="89">
        <f t="shared" ref="J93:J124" si="8">B93</f>
        <v>7718</v>
      </c>
      <c r="K93" s="55" t="s">
        <v>58</v>
      </c>
      <c r="L93" s="59" t="s">
        <v>22</v>
      </c>
      <c r="M93" s="60" t="s">
        <v>21</v>
      </c>
      <c r="N93" s="75">
        <v>42038</v>
      </c>
      <c r="O93" s="127" t="e">
        <f t="shared" si="5"/>
        <v>#VALUE!</v>
      </c>
      <c r="P93" s="127" t="e">
        <f t="shared" ca="1" si="6"/>
        <v>#VALUE!</v>
      </c>
    </row>
    <row r="94" spans="1:16" s="62" customFormat="1">
      <c r="A94" s="63" t="s">
        <v>60</v>
      </c>
      <c r="B94" s="84">
        <f>'[49]BI-0001-TBX'!$H$16</f>
        <v>2280</v>
      </c>
      <c r="C94" s="55" t="s">
        <v>81</v>
      </c>
      <c r="D94" s="55" t="str">
        <f>T('[49]Lampiran-A'!$D$11)</f>
        <v>L0251140501150346</v>
      </c>
      <c r="E94" s="56" t="str">
        <f>T('[49]Lampiran-A'!$D$10)</f>
        <v>03.02.15</v>
      </c>
      <c r="F94" s="90" t="s">
        <v>253</v>
      </c>
      <c r="G94" s="57" t="s">
        <v>118</v>
      </c>
      <c r="H94" s="92" t="s">
        <v>254</v>
      </c>
      <c r="I94" s="194" t="s">
        <v>233</v>
      </c>
      <c r="J94" s="89">
        <f t="shared" si="8"/>
        <v>2280</v>
      </c>
      <c r="K94" s="55" t="s">
        <v>255</v>
      </c>
      <c r="L94" s="59" t="s">
        <v>22</v>
      </c>
      <c r="M94" s="60" t="s">
        <v>21</v>
      </c>
      <c r="N94" s="75">
        <v>42032</v>
      </c>
      <c r="O94" s="127" t="e">
        <f t="shared" si="5"/>
        <v>#VALUE!</v>
      </c>
      <c r="P94" s="127" t="e">
        <f t="shared" ca="1" si="6"/>
        <v>#VALUE!</v>
      </c>
    </row>
    <row r="95" spans="1:16" s="62" customFormat="1">
      <c r="A95" s="63" t="s">
        <v>61</v>
      </c>
      <c r="B95" s="84">
        <f>'[50]BI-0002-RA'!$H$20</f>
        <v>18850</v>
      </c>
      <c r="C95" s="55" t="s">
        <v>81</v>
      </c>
      <c r="D95" s="55" t="str">
        <f>T('[50]Lampiran-A'!$D$11)</f>
        <v>L0251140501150344</v>
      </c>
      <c r="E95" s="56" t="str">
        <f>T('[50]Lampiran-A'!$D$10)</f>
        <v>03.02.15</v>
      </c>
      <c r="F95" s="90" t="s">
        <v>245</v>
      </c>
      <c r="G95" s="57" t="s">
        <v>118</v>
      </c>
      <c r="H95" s="92" t="s">
        <v>246</v>
      </c>
      <c r="I95" s="194" t="s">
        <v>233</v>
      </c>
      <c r="J95" s="89">
        <f t="shared" si="8"/>
        <v>18850</v>
      </c>
      <c r="K95" s="55" t="s">
        <v>79</v>
      </c>
      <c r="L95" s="59" t="s">
        <v>22</v>
      </c>
      <c r="M95" s="60" t="s">
        <v>21</v>
      </c>
      <c r="N95" s="75">
        <v>42032</v>
      </c>
      <c r="O95" s="127" t="e">
        <f t="shared" si="5"/>
        <v>#VALUE!</v>
      </c>
      <c r="P95" s="127" t="e">
        <f t="shared" ca="1" si="6"/>
        <v>#VALUE!</v>
      </c>
    </row>
    <row r="96" spans="1:16" s="62" customFormat="1">
      <c r="A96" s="63" t="s">
        <v>62</v>
      </c>
      <c r="B96" s="84">
        <f>'[51]BI-0003-RA'!$H$21</f>
        <v>19755</v>
      </c>
      <c r="C96" s="55" t="s">
        <v>81</v>
      </c>
      <c r="D96" s="55" t="str">
        <f>T('[51]Lampiran-A'!$D$11)</f>
        <v>L0251140501150343</v>
      </c>
      <c r="E96" s="56" t="str">
        <f>T('[51]Lampiran-A'!$D$10)</f>
        <v>03.02.15</v>
      </c>
      <c r="F96" s="90" t="s">
        <v>242</v>
      </c>
      <c r="G96" s="57" t="s">
        <v>243</v>
      </c>
      <c r="H96" s="92" t="s">
        <v>244</v>
      </c>
      <c r="I96" s="194" t="s">
        <v>233</v>
      </c>
      <c r="J96" s="89">
        <f t="shared" si="8"/>
        <v>19755</v>
      </c>
      <c r="K96" s="55" t="s">
        <v>79</v>
      </c>
      <c r="L96" s="59" t="s">
        <v>22</v>
      </c>
      <c r="M96" s="60" t="s">
        <v>21</v>
      </c>
      <c r="N96" s="75">
        <v>42032</v>
      </c>
      <c r="O96" s="127" t="e">
        <f t="shared" si="5"/>
        <v>#VALUE!</v>
      </c>
      <c r="P96" s="127" t="e">
        <f t="shared" ca="1" si="6"/>
        <v>#VALUE!</v>
      </c>
    </row>
    <row r="97" spans="1:16" s="62" customFormat="1">
      <c r="A97" s="63" t="s">
        <v>71</v>
      </c>
      <c r="B97" s="84">
        <f>'[52]BI-0004-RA'!$H$22</f>
        <v>17775</v>
      </c>
      <c r="C97" s="55"/>
      <c r="D97" s="55" t="str">
        <f>T('[52]Lampiran-A'!$D$11)</f>
        <v>L0251140501150342</v>
      </c>
      <c r="E97" s="56" t="str">
        <f>T('[52]Lampiran-A'!$D$10)</f>
        <v>03.02.15</v>
      </c>
      <c r="F97" s="90" t="s">
        <v>117</v>
      </c>
      <c r="G97" s="57" t="s">
        <v>118</v>
      </c>
      <c r="H97" s="92" t="s">
        <v>123</v>
      </c>
      <c r="I97" s="194" t="s">
        <v>124</v>
      </c>
      <c r="J97" s="89">
        <f t="shared" si="8"/>
        <v>17775</v>
      </c>
      <c r="K97" s="55" t="s">
        <v>79</v>
      </c>
      <c r="L97" s="59" t="s">
        <v>22</v>
      </c>
      <c r="M97" s="60" t="s">
        <v>21</v>
      </c>
      <c r="N97" s="75">
        <v>42032</v>
      </c>
      <c r="O97" s="127" t="e">
        <f t="shared" si="5"/>
        <v>#VALUE!</v>
      </c>
      <c r="P97" s="127" t="e">
        <f t="shared" ca="1" si="6"/>
        <v>#VALUE!</v>
      </c>
    </row>
    <row r="98" spans="1:16" s="62" customFormat="1">
      <c r="A98" s="63" t="s">
        <v>63</v>
      </c>
      <c r="B98" s="84">
        <f>'[53]BI-0005-ZEP'!$H$16</f>
        <v>12576</v>
      </c>
      <c r="C98" s="55" t="s">
        <v>81</v>
      </c>
      <c r="D98" s="55" t="str">
        <f>T('[53]Lampiran-A'!$D$11)</f>
        <v>L0251140501150351</v>
      </c>
      <c r="E98" s="56" t="str">
        <f>T('[53]Lampiran-A'!$D$10)</f>
        <v>03.02.15</v>
      </c>
      <c r="F98" s="90" t="s">
        <v>258</v>
      </c>
      <c r="G98" s="57" t="s">
        <v>259</v>
      </c>
      <c r="H98" s="92" t="s">
        <v>258</v>
      </c>
      <c r="I98" s="194" t="s">
        <v>233</v>
      </c>
      <c r="J98" s="89">
        <f t="shared" si="8"/>
        <v>12576</v>
      </c>
      <c r="K98" s="55" t="s">
        <v>84</v>
      </c>
      <c r="L98" s="59" t="s">
        <v>22</v>
      </c>
      <c r="M98" s="60" t="s">
        <v>21</v>
      </c>
      <c r="N98" s="75">
        <v>42032</v>
      </c>
      <c r="O98" s="127" t="e">
        <f t="shared" si="5"/>
        <v>#VALUE!</v>
      </c>
      <c r="P98" s="127" t="e">
        <f t="shared" ca="1" si="6"/>
        <v>#VALUE!</v>
      </c>
    </row>
    <row r="99" spans="1:16" s="62" customFormat="1">
      <c r="A99" s="63" t="s">
        <v>64</v>
      </c>
      <c r="B99" s="84">
        <f>'[54]BI-0006-DIM'!$H$17</f>
        <v>6525</v>
      </c>
      <c r="C99" s="55" t="s">
        <v>81</v>
      </c>
      <c r="D99" s="55" t="str">
        <f>T('[54]Lampiran-A'!$D$11)</f>
        <v>L0251140501150340</v>
      </c>
      <c r="E99" s="56" t="str">
        <f>T('[54]Lampiran-A'!$D$10)</f>
        <v>03.02.15</v>
      </c>
      <c r="F99" s="90" t="s">
        <v>260</v>
      </c>
      <c r="G99" s="57" t="s">
        <v>94</v>
      </c>
      <c r="H99" s="92" t="s">
        <v>261</v>
      </c>
      <c r="I99" s="194" t="s">
        <v>233</v>
      </c>
      <c r="J99" s="89">
        <f t="shared" si="8"/>
        <v>6525</v>
      </c>
      <c r="K99" s="55" t="s">
        <v>56</v>
      </c>
      <c r="L99" s="59" t="s">
        <v>22</v>
      </c>
      <c r="M99" s="60" t="s">
        <v>21</v>
      </c>
      <c r="N99" s="75">
        <v>42032</v>
      </c>
      <c r="O99" s="127" t="e">
        <f t="shared" si="5"/>
        <v>#VALUE!</v>
      </c>
      <c r="P99" s="127" t="e">
        <f t="shared" ca="1" si="6"/>
        <v>#VALUE!</v>
      </c>
    </row>
    <row r="100" spans="1:16" s="62" customFormat="1">
      <c r="A100" s="63" t="s">
        <v>65</v>
      </c>
      <c r="B100" s="84">
        <f>'[55]BI-0007-PR'!$H$15</f>
        <v>19040</v>
      </c>
      <c r="C100" s="55" t="s">
        <v>81</v>
      </c>
      <c r="D100" s="55" t="str">
        <f>T('[55]Lampiran-A'!$D$11)</f>
        <v>L0251140501150350</v>
      </c>
      <c r="E100" s="56" t="str">
        <f>T('[55]Lampiran-A'!$D$10)</f>
        <v>03.02.15</v>
      </c>
      <c r="F100" s="90" t="s">
        <v>238</v>
      </c>
      <c r="G100" s="57" t="s">
        <v>239</v>
      </c>
      <c r="H100" s="92" t="s">
        <v>240</v>
      </c>
      <c r="I100" s="194" t="s">
        <v>233</v>
      </c>
      <c r="J100" s="89">
        <f t="shared" si="8"/>
        <v>19040</v>
      </c>
      <c r="K100" s="55" t="s">
        <v>241</v>
      </c>
      <c r="L100" s="59" t="s">
        <v>22</v>
      </c>
      <c r="M100" s="60" t="s">
        <v>21</v>
      </c>
      <c r="N100" s="75">
        <v>42032</v>
      </c>
      <c r="O100" s="127" t="e">
        <f t="shared" si="5"/>
        <v>#VALUE!</v>
      </c>
      <c r="P100" s="127" t="e">
        <f t="shared" ca="1" si="6"/>
        <v>#VALUE!</v>
      </c>
    </row>
    <row r="101" spans="1:16" s="62" customFormat="1">
      <c r="A101" s="63" t="s">
        <v>69</v>
      </c>
      <c r="B101" s="84">
        <f>'[56]BI-0008-ME'!$H$16</f>
        <v>15375</v>
      </c>
      <c r="C101" s="55" t="s">
        <v>81</v>
      </c>
      <c r="D101" s="55" t="str">
        <f>T('[56]Lampiran-A'!$D$11)</f>
        <v>L0251140501150349</v>
      </c>
      <c r="E101" s="56" t="str">
        <f>T('[56]Lampiran-A'!$D$10)</f>
        <v>03.02.15</v>
      </c>
      <c r="F101" s="90" t="s">
        <v>262</v>
      </c>
      <c r="G101" s="57" t="s">
        <v>168</v>
      </c>
      <c r="H101" s="92" t="s">
        <v>263</v>
      </c>
      <c r="I101" s="194" t="s">
        <v>233</v>
      </c>
      <c r="J101" s="89">
        <f t="shared" si="8"/>
        <v>15375</v>
      </c>
      <c r="K101" s="55" t="s">
        <v>264</v>
      </c>
      <c r="L101" s="59" t="s">
        <v>22</v>
      </c>
      <c r="M101" s="60" t="s">
        <v>21</v>
      </c>
      <c r="N101" s="75">
        <v>42032</v>
      </c>
      <c r="O101" s="127" t="e">
        <f t="shared" si="5"/>
        <v>#VALUE!</v>
      </c>
      <c r="P101" s="127" t="e">
        <f t="shared" ca="1" si="6"/>
        <v>#VALUE!</v>
      </c>
    </row>
    <row r="102" spans="1:16" s="62" customFormat="1">
      <c r="A102" s="63" t="s">
        <v>66</v>
      </c>
      <c r="B102" s="84">
        <f>'[57]BI-0009-DIM'!$H$17</f>
        <v>7200</v>
      </c>
      <c r="C102" s="55" t="s">
        <v>81</v>
      </c>
      <c r="D102" s="55" t="str">
        <f>T('[57]Lampiran-A'!$D$11)</f>
        <v>L0251140501150341</v>
      </c>
      <c r="E102" s="56" t="str">
        <f>T('[57]Lampiran-A'!$D$10)</f>
        <v>03.02.15</v>
      </c>
      <c r="F102" s="90" t="s">
        <v>236</v>
      </c>
      <c r="G102" s="57" t="s">
        <v>94</v>
      </c>
      <c r="H102" s="92" t="s">
        <v>237</v>
      </c>
      <c r="I102" s="194" t="s">
        <v>233</v>
      </c>
      <c r="J102" s="89">
        <f t="shared" si="8"/>
        <v>7200</v>
      </c>
      <c r="K102" s="55" t="s">
        <v>56</v>
      </c>
      <c r="L102" s="59" t="s">
        <v>22</v>
      </c>
      <c r="M102" s="60" t="s">
        <v>21</v>
      </c>
      <c r="N102" s="75">
        <v>42032</v>
      </c>
      <c r="O102" s="127" t="e">
        <f t="shared" si="5"/>
        <v>#VALUE!</v>
      </c>
      <c r="P102" s="127" t="e">
        <f t="shared" ca="1" si="6"/>
        <v>#VALUE!</v>
      </c>
    </row>
    <row r="103" spans="1:16" s="62" customFormat="1">
      <c r="A103" s="63" t="s">
        <v>67</v>
      </c>
      <c r="B103" s="84">
        <f>'[58]BI-0010-BMS_2015'!$H$16</f>
        <v>1860</v>
      </c>
      <c r="C103" s="55" t="s">
        <v>81</v>
      </c>
      <c r="D103" s="55" t="str">
        <f>T('[58]Lampiran-A'!$D$11)</f>
        <v>L0251140501150382</v>
      </c>
      <c r="E103" s="56" t="str">
        <f>T('[58]Lampiran-A'!$D$10)</f>
        <v>05.02.15</v>
      </c>
      <c r="F103" s="90" t="s">
        <v>401</v>
      </c>
      <c r="G103" s="57" t="s">
        <v>402</v>
      </c>
      <c r="H103" s="92" t="s">
        <v>401</v>
      </c>
      <c r="I103" s="194" t="s">
        <v>403</v>
      </c>
      <c r="J103" s="89">
        <f t="shared" si="8"/>
        <v>1860</v>
      </c>
      <c r="K103" s="55" t="s">
        <v>389</v>
      </c>
      <c r="L103" s="59" t="s">
        <v>22</v>
      </c>
      <c r="M103" s="60" t="s">
        <v>47</v>
      </c>
      <c r="N103" s="75">
        <v>42032</v>
      </c>
      <c r="O103" s="127" t="e">
        <f t="shared" si="5"/>
        <v>#VALUE!</v>
      </c>
      <c r="P103" s="127" t="e">
        <f t="shared" ca="1" si="6"/>
        <v>#VALUE!</v>
      </c>
    </row>
    <row r="104" spans="1:16" s="62" customFormat="1">
      <c r="A104" s="63" t="s">
        <v>75</v>
      </c>
      <c r="B104" s="84">
        <f>'[59]BI-0011-TBX_2015'!$H$16</f>
        <v>19950</v>
      </c>
      <c r="C104" s="55" t="s">
        <v>86</v>
      </c>
      <c r="D104" s="55" t="str">
        <f>T('[59]Lampiran-A'!$D$11)</f>
        <v>L0251140501150348</v>
      </c>
      <c r="E104" s="56" t="str">
        <f>T('[59]Lampiran-A'!$D$10)</f>
        <v>03.02.15</v>
      </c>
      <c r="F104" s="90" t="s">
        <v>256</v>
      </c>
      <c r="G104" s="57" t="s">
        <v>188</v>
      </c>
      <c r="H104" s="92" t="s">
        <v>257</v>
      </c>
      <c r="I104" s="194" t="s">
        <v>233</v>
      </c>
      <c r="J104" s="89">
        <f t="shared" si="8"/>
        <v>19950</v>
      </c>
      <c r="K104" s="55" t="s">
        <v>255</v>
      </c>
      <c r="L104" s="59" t="s">
        <v>22</v>
      </c>
      <c r="M104" s="60" t="s">
        <v>21</v>
      </c>
      <c r="N104" s="75">
        <v>42033</v>
      </c>
      <c r="O104" s="127" t="e">
        <f t="shared" si="5"/>
        <v>#VALUE!</v>
      </c>
      <c r="P104" s="127" t="e">
        <f t="shared" ca="1" si="6"/>
        <v>#VALUE!</v>
      </c>
    </row>
    <row r="105" spans="1:16" s="62" customFormat="1">
      <c r="A105" s="63" t="s">
        <v>114</v>
      </c>
      <c r="B105" s="84">
        <f>'[60]BI-0013-RA_2015'!$H$21</f>
        <v>5590</v>
      </c>
      <c r="C105" s="55" t="s">
        <v>124</v>
      </c>
      <c r="D105" s="55" t="str">
        <f>T('[60]Lampiran-A'!$D$11)</f>
        <v>L0251140501150791</v>
      </c>
      <c r="E105" s="56" t="str">
        <f>T('[60]Lampiran-A'!$D$10)</f>
        <v>10.03.15</v>
      </c>
      <c r="F105" s="90" t="s">
        <v>271</v>
      </c>
      <c r="G105" s="57" t="s">
        <v>272</v>
      </c>
      <c r="H105" s="92" t="s">
        <v>273</v>
      </c>
      <c r="I105" s="194" t="s">
        <v>267</v>
      </c>
      <c r="J105" s="89">
        <f t="shared" si="8"/>
        <v>5590</v>
      </c>
      <c r="K105" s="55" t="s">
        <v>79</v>
      </c>
      <c r="L105" s="59" t="s">
        <v>113</v>
      </c>
      <c r="M105" s="60" t="s">
        <v>21</v>
      </c>
      <c r="N105" s="75">
        <v>42062</v>
      </c>
      <c r="O105" s="127" t="e">
        <f t="shared" si="5"/>
        <v>#VALUE!</v>
      </c>
      <c r="P105" s="127" t="e">
        <f t="shared" ca="1" si="6"/>
        <v>#VALUE!</v>
      </c>
    </row>
    <row r="106" spans="1:16" s="62" customFormat="1">
      <c r="A106" s="63" t="s">
        <v>209</v>
      </c>
      <c r="B106" s="84">
        <f>'[61]BI-0014-BMS_2015'!$H$16</f>
        <v>900</v>
      </c>
      <c r="C106" s="55" t="s">
        <v>221</v>
      </c>
      <c r="D106" s="55" t="str">
        <f>T('[61]Lampiran-A'!$D$11)</f>
        <v>L0251140501151096</v>
      </c>
      <c r="E106" s="56" t="str">
        <f>T('[61]Lampiran-A'!$D$10)</f>
        <v>30.03.15</v>
      </c>
      <c r="F106" s="90" t="s">
        <v>387</v>
      </c>
      <c r="G106" s="57" t="s">
        <v>380</v>
      </c>
      <c r="H106" s="92" t="s">
        <v>387</v>
      </c>
      <c r="I106" s="194" t="s">
        <v>388</v>
      </c>
      <c r="J106" s="89">
        <f t="shared" si="8"/>
        <v>900</v>
      </c>
      <c r="K106" s="55" t="s">
        <v>389</v>
      </c>
      <c r="L106" s="59" t="s">
        <v>22</v>
      </c>
      <c r="M106" s="60" t="s">
        <v>47</v>
      </c>
      <c r="N106" s="75">
        <v>42076</v>
      </c>
      <c r="O106" s="127" t="e">
        <f t="shared" si="5"/>
        <v>#VALUE!</v>
      </c>
      <c r="P106" s="127" t="e">
        <f t="shared" ca="1" si="6"/>
        <v>#VALUE!</v>
      </c>
    </row>
    <row r="107" spans="1:16" s="62" customFormat="1">
      <c r="A107" s="63" t="s">
        <v>120</v>
      </c>
      <c r="B107" s="84">
        <f>'[62]BI-0015-RA_2015'!$H$18</f>
        <v>1595</v>
      </c>
      <c r="C107" s="75">
        <v>42060</v>
      </c>
      <c r="D107" s="55" t="str">
        <f>T('[62]Lampiran-A'!$D$11)</f>
        <v>L0251140501150790</v>
      </c>
      <c r="E107" s="56" t="str">
        <f>T('[62]Lampiran-A'!$D$10)</f>
        <v>10.03.15</v>
      </c>
      <c r="F107" s="90" t="s">
        <v>265</v>
      </c>
      <c r="G107" s="57" t="s">
        <v>225</v>
      </c>
      <c r="H107" s="92" t="s">
        <v>266</v>
      </c>
      <c r="I107" s="194" t="s">
        <v>267</v>
      </c>
      <c r="J107" s="89">
        <f t="shared" si="8"/>
        <v>1595</v>
      </c>
      <c r="K107" s="55" t="s">
        <v>79</v>
      </c>
      <c r="L107" s="59" t="s">
        <v>22</v>
      </c>
      <c r="M107" s="60" t="s">
        <v>21</v>
      </c>
      <c r="N107" s="75">
        <v>42061</v>
      </c>
      <c r="O107" s="127" t="e">
        <f t="shared" si="5"/>
        <v>#VALUE!</v>
      </c>
      <c r="P107" s="127" t="e">
        <f t="shared" ca="1" si="6"/>
        <v>#VALUE!</v>
      </c>
    </row>
    <row r="108" spans="1:16" s="62" customFormat="1">
      <c r="A108" s="63" t="s">
        <v>169</v>
      </c>
      <c r="B108" s="84">
        <f>'[63]BI-0016-RA_2015'!$H$22</f>
        <v>19680</v>
      </c>
      <c r="C108" s="55" t="s">
        <v>268</v>
      </c>
      <c r="D108" s="55" t="str">
        <f>T('[63]Lampiran-A'!$D$11)</f>
        <v>L0251140501150840</v>
      </c>
      <c r="E108" s="56" t="str">
        <f>T('[63]Lampiran-A'!$D$10)</f>
        <v>13.03.15</v>
      </c>
      <c r="F108" s="90" t="s">
        <v>269</v>
      </c>
      <c r="G108" s="57" t="s">
        <v>225</v>
      </c>
      <c r="H108" s="92" t="s">
        <v>270</v>
      </c>
      <c r="I108" s="194" t="s">
        <v>267</v>
      </c>
      <c r="J108" s="89">
        <f t="shared" si="8"/>
        <v>19680</v>
      </c>
      <c r="K108" s="55" t="s">
        <v>79</v>
      </c>
      <c r="L108" s="59" t="s">
        <v>22</v>
      </c>
      <c r="M108" s="60" t="s">
        <v>21</v>
      </c>
      <c r="N108" s="75">
        <v>42072</v>
      </c>
      <c r="O108" s="127" t="e">
        <f t="shared" si="5"/>
        <v>#VALUE!</v>
      </c>
      <c r="P108" s="127" t="e">
        <f t="shared" ca="1" si="6"/>
        <v>#VALUE!</v>
      </c>
    </row>
    <row r="109" spans="1:16" s="62" customFormat="1">
      <c r="A109" s="63" t="s">
        <v>112</v>
      </c>
      <c r="B109" s="84">
        <f>'[64]BI-0017-RA_2015'!$H$16</f>
        <v>19840</v>
      </c>
      <c r="C109" s="55" t="s">
        <v>189</v>
      </c>
      <c r="D109" s="55" t="str">
        <f>T('[64]Lampiran-A'!$D$11)</f>
        <v>L0251140501150676</v>
      </c>
      <c r="E109" s="56" t="str">
        <f>T('[64]Lampiran-A'!$D$10)</f>
        <v>02.03.15</v>
      </c>
      <c r="F109" s="90" t="s">
        <v>247</v>
      </c>
      <c r="G109" s="57" t="s">
        <v>188</v>
      </c>
      <c r="H109" s="92" t="s">
        <v>248</v>
      </c>
      <c r="I109" s="194" t="s">
        <v>233</v>
      </c>
      <c r="J109" s="89">
        <f t="shared" si="8"/>
        <v>19840</v>
      </c>
      <c r="K109" s="55" t="s">
        <v>79</v>
      </c>
      <c r="L109" s="59" t="s">
        <v>113</v>
      </c>
      <c r="M109" s="60" t="s">
        <v>21</v>
      </c>
      <c r="N109" s="75">
        <v>42059</v>
      </c>
      <c r="O109" s="127" t="e">
        <f t="shared" si="5"/>
        <v>#VALUE!</v>
      </c>
      <c r="P109" s="127" t="e">
        <f t="shared" ca="1" si="6"/>
        <v>#VALUE!</v>
      </c>
    </row>
    <row r="110" spans="1:16" s="62" customFormat="1">
      <c r="A110" s="63" t="s">
        <v>170</v>
      </c>
      <c r="B110" s="84">
        <f>'[65]BI-0018-RA_2015'!$H$19</f>
        <v>3435</v>
      </c>
      <c r="C110" s="55" t="s">
        <v>274</v>
      </c>
      <c r="D110" s="55" t="str">
        <f>T('[65]Lampiran-A'!$D$11)</f>
        <v>L0251140501150837</v>
      </c>
      <c r="E110" s="56" t="str">
        <f>T('[65]Lampiran-A'!$D$10)</f>
        <v>13.03.15</v>
      </c>
      <c r="F110" s="90" t="s">
        <v>279</v>
      </c>
      <c r="G110" s="57" t="s">
        <v>225</v>
      </c>
      <c r="H110" s="92" t="s">
        <v>280</v>
      </c>
      <c r="I110" s="194" t="s">
        <v>267</v>
      </c>
      <c r="J110" s="89">
        <f t="shared" si="8"/>
        <v>3435</v>
      </c>
      <c r="K110" s="55" t="s">
        <v>79</v>
      </c>
      <c r="L110" s="59" t="s">
        <v>22</v>
      </c>
      <c r="M110" s="60" t="s">
        <v>21</v>
      </c>
      <c r="N110" s="75">
        <v>42072</v>
      </c>
      <c r="O110" s="127" t="e">
        <f t="shared" si="5"/>
        <v>#VALUE!</v>
      </c>
      <c r="P110" s="127" t="e">
        <f t="shared" ca="1" si="6"/>
        <v>#VALUE!</v>
      </c>
    </row>
    <row r="111" spans="1:16" s="62" customFormat="1">
      <c r="A111" s="63" t="s">
        <v>171</v>
      </c>
      <c r="B111" s="84">
        <f>'[66]BI-0019-RA_2015'!$H$20</f>
        <v>17250</v>
      </c>
      <c r="C111" s="55" t="s">
        <v>274</v>
      </c>
      <c r="D111" s="55" t="str">
        <f>T('[66]Lampiran-A'!$D$11)</f>
        <v>L0251140501150838</v>
      </c>
      <c r="E111" s="56" t="str">
        <f>T('[66]Lampiran-A'!$D$10)</f>
        <v>13.03.15</v>
      </c>
      <c r="F111" s="90" t="s">
        <v>277</v>
      </c>
      <c r="G111" s="57" t="s">
        <v>225</v>
      </c>
      <c r="H111" s="92" t="s">
        <v>278</v>
      </c>
      <c r="I111" s="194" t="s">
        <v>267</v>
      </c>
      <c r="J111" s="89">
        <f t="shared" si="8"/>
        <v>17250</v>
      </c>
      <c r="K111" s="55" t="s">
        <v>79</v>
      </c>
      <c r="L111" s="59" t="s">
        <v>22</v>
      </c>
      <c r="M111" s="60" t="s">
        <v>21</v>
      </c>
      <c r="N111" s="75">
        <v>42072</v>
      </c>
      <c r="O111" s="127" t="e">
        <f t="shared" si="5"/>
        <v>#VALUE!</v>
      </c>
      <c r="P111" s="127" t="e">
        <f t="shared" ca="1" si="6"/>
        <v>#VALUE!</v>
      </c>
    </row>
    <row r="112" spans="1:16" s="62" customFormat="1">
      <c r="A112" s="63" t="s">
        <v>172</v>
      </c>
      <c r="B112" s="84">
        <f>'[67]BI-0020-RA_2015'!$H$20</f>
        <v>16620</v>
      </c>
      <c r="C112" s="55" t="s">
        <v>274</v>
      </c>
      <c r="D112" s="55" t="str">
        <f>T('[67]Lampiran-A'!$D$11)</f>
        <v>L0251140501150839</v>
      </c>
      <c r="E112" s="56" t="str">
        <f>T('[67]Lampiran-A'!$D$10)</f>
        <v>13.03.15</v>
      </c>
      <c r="F112" s="90" t="s">
        <v>275</v>
      </c>
      <c r="G112" s="57" t="s">
        <v>225</v>
      </c>
      <c r="H112" s="92" t="s">
        <v>276</v>
      </c>
      <c r="I112" s="194" t="s">
        <v>267</v>
      </c>
      <c r="J112" s="89">
        <f t="shared" si="8"/>
        <v>16620</v>
      </c>
      <c r="K112" s="55" t="s">
        <v>79</v>
      </c>
      <c r="L112" s="59" t="s">
        <v>22</v>
      </c>
      <c r="M112" s="60" t="s">
        <v>21</v>
      </c>
      <c r="N112" s="75">
        <v>42072</v>
      </c>
      <c r="O112" s="127" t="e">
        <f t="shared" si="5"/>
        <v>#VALUE!</v>
      </c>
      <c r="P112" s="127" t="e">
        <f t="shared" ca="1" si="6"/>
        <v>#VALUE!</v>
      </c>
    </row>
    <row r="113" spans="1:16" s="62" customFormat="1">
      <c r="A113" s="63" t="s">
        <v>211</v>
      </c>
      <c r="B113" s="84">
        <f>'[68]BI-0021-RA_2015'!$H$16</f>
        <v>13640</v>
      </c>
      <c r="C113" s="55" t="s">
        <v>330</v>
      </c>
      <c r="D113" s="55" t="str">
        <f>T('[68]Lampiran-A'!$D$11)</f>
        <v>L0251140501151090</v>
      </c>
      <c r="E113" s="56" t="str">
        <f>T('[68]Lampiran-A'!$D$10)</f>
        <v>30.03.15</v>
      </c>
      <c r="F113" s="90" t="s">
        <v>331</v>
      </c>
      <c r="G113" s="57" t="s">
        <v>316</v>
      </c>
      <c r="H113" s="92" t="s">
        <v>332</v>
      </c>
      <c r="I113" s="194" t="s">
        <v>320</v>
      </c>
      <c r="J113" s="89">
        <f t="shared" si="8"/>
        <v>13640</v>
      </c>
      <c r="K113" s="55" t="s">
        <v>79</v>
      </c>
      <c r="L113" s="197" t="s">
        <v>113</v>
      </c>
      <c r="M113" s="124" t="s">
        <v>21</v>
      </c>
      <c r="N113" s="75">
        <v>42086</v>
      </c>
      <c r="O113" s="127" t="e">
        <f t="shared" si="5"/>
        <v>#VALUE!</v>
      </c>
      <c r="P113" s="127" t="e">
        <f t="shared" ca="1" si="6"/>
        <v>#VALUE!</v>
      </c>
    </row>
    <row r="114" spans="1:16" s="62" customFormat="1">
      <c r="A114" s="63" t="s">
        <v>206</v>
      </c>
      <c r="B114" s="84">
        <f>'[69]BI-0022-RA_2015'!$H$29</f>
        <v>46330</v>
      </c>
      <c r="C114" s="55" t="s">
        <v>323</v>
      </c>
      <c r="D114" s="55" t="str">
        <f>T('[69]Lampiran-A'!$D$11)</f>
        <v>L0251140501150977</v>
      </c>
      <c r="E114" s="56" t="str">
        <f>T('[69]Lampiran-A'!$D$10)</f>
        <v>20.03.15</v>
      </c>
      <c r="F114" s="90" t="s">
        <v>326</v>
      </c>
      <c r="G114" s="57" t="s">
        <v>316</v>
      </c>
      <c r="H114" s="92" t="s">
        <v>327</v>
      </c>
      <c r="I114" s="194" t="s">
        <v>320</v>
      </c>
      <c r="J114" s="89">
        <f t="shared" si="8"/>
        <v>46330</v>
      </c>
      <c r="K114" s="55" t="s">
        <v>79</v>
      </c>
      <c r="L114" s="59" t="s">
        <v>22</v>
      </c>
      <c r="M114" s="60" t="s">
        <v>21</v>
      </c>
      <c r="N114" s="75">
        <v>42075</v>
      </c>
      <c r="O114" s="127" t="e">
        <f t="shared" si="5"/>
        <v>#VALUE!</v>
      </c>
      <c r="P114" s="127" t="e">
        <f t="shared" ca="1" si="6"/>
        <v>#VALUE!</v>
      </c>
    </row>
    <row r="115" spans="1:16" s="62" customFormat="1">
      <c r="A115" s="63" t="s">
        <v>207</v>
      </c>
      <c r="B115" s="84">
        <f>'[70]BI-0023-RA_2015'!$H$29</f>
        <v>45540</v>
      </c>
      <c r="C115" s="55" t="s">
        <v>323</v>
      </c>
      <c r="D115" s="55" t="str">
        <f>T('[70]Lampiran-A'!$D$11)</f>
        <v>L0251140501150978</v>
      </c>
      <c r="E115" s="56" t="str">
        <f>T('[70]Lampiran-A'!$D$10)</f>
        <v>20.03.15</v>
      </c>
      <c r="F115" s="90" t="s">
        <v>364</v>
      </c>
      <c r="G115" s="57" t="s">
        <v>349</v>
      </c>
      <c r="H115" s="92" t="s">
        <v>365</v>
      </c>
      <c r="I115" s="194" t="s">
        <v>366</v>
      </c>
      <c r="J115" s="89">
        <f t="shared" si="8"/>
        <v>45540</v>
      </c>
      <c r="K115" s="55" t="s">
        <v>79</v>
      </c>
      <c r="L115" s="59" t="s">
        <v>22</v>
      </c>
      <c r="M115" s="60" t="s">
        <v>21</v>
      </c>
      <c r="N115" s="75">
        <v>42075</v>
      </c>
      <c r="O115" s="127" t="e">
        <f t="shared" si="5"/>
        <v>#VALUE!</v>
      </c>
      <c r="P115" s="127" t="e">
        <f t="shared" ca="1" si="6"/>
        <v>#VALUE!</v>
      </c>
    </row>
    <row r="116" spans="1:16" s="62" customFormat="1">
      <c r="A116" s="63" t="s">
        <v>208</v>
      </c>
      <c r="B116" s="84">
        <f>'[71]BI-0024-RA_2015'!$H$26</f>
        <v>32955</v>
      </c>
      <c r="C116" s="55" t="s">
        <v>323</v>
      </c>
      <c r="D116" s="55" t="str">
        <f>T('[71]Lampiran-A'!$D$11)</f>
        <v>L0251140501150979</v>
      </c>
      <c r="E116" s="56" t="str">
        <f>T('[71]Lampiran-A'!$D$10)</f>
        <v>20.03.15</v>
      </c>
      <c r="F116" s="90" t="s">
        <v>324</v>
      </c>
      <c r="G116" s="57" t="s">
        <v>316</v>
      </c>
      <c r="H116" s="92" t="s">
        <v>325</v>
      </c>
      <c r="I116" s="194" t="s">
        <v>320</v>
      </c>
      <c r="J116" s="89">
        <f t="shared" si="8"/>
        <v>32955</v>
      </c>
      <c r="K116" s="55" t="s">
        <v>79</v>
      </c>
      <c r="L116" s="59" t="s">
        <v>22</v>
      </c>
      <c r="M116" s="60" t="s">
        <v>21</v>
      </c>
      <c r="N116" s="75">
        <v>42075</v>
      </c>
      <c r="O116" s="127" t="e">
        <f t="shared" si="5"/>
        <v>#VALUE!</v>
      </c>
      <c r="P116" s="127" t="e">
        <f t="shared" ca="1" si="6"/>
        <v>#VALUE!</v>
      </c>
    </row>
    <row r="117" spans="1:16" s="62" customFormat="1">
      <c r="A117" s="63" t="s">
        <v>212</v>
      </c>
      <c r="B117" s="84">
        <f>'[72]BI-0025-ZEP_2015'!$H$16</f>
        <v>18864</v>
      </c>
      <c r="C117" s="129">
        <v>42086</v>
      </c>
      <c r="D117" s="55" t="str">
        <f>T('[72]Lampiran-A'!$D$11)</f>
        <v>L0251140501151097</v>
      </c>
      <c r="E117" s="128">
        <f>'[72]Lampiran-A'!$D$10</f>
        <v>42093</v>
      </c>
      <c r="F117" s="90" t="s">
        <v>424</v>
      </c>
      <c r="G117" s="130">
        <v>42116</v>
      </c>
      <c r="H117" s="92" t="s">
        <v>425</v>
      </c>
      <c r="I117" s="194">
        <v>42118</v>
      </c>
      <c r="J117" s="89">
        <f t="shared" si="8"/>
        <v>18864</v>
      </c>
      <c r="K117" s="55" t="s">
        <v>84</v>
      </c>
      <c r="L117" s="59" t="s">
        <v>22</v>
      </c>
      <c r="M117" s="60" t="s">
        <v>21</v>
      </c>
      <c r="N117" s="75">
        <v>42086</v>
      </c>
      <c r="O117" s="127">
        <f t="shared" si="5"/>
        <v>42183</v>
      </c>
      <c r="P117" s="127" t="str">
        <f t="shared" ca="1" si="6"/>
        <v>Alert</v>
      </c>
    </row>
    <row r="118" spans="1:16" s="62" customFormat="1">
      <c r="A118" s="63" t="s">
        <v>213</v>
      </c>
      <c r="B118" s="84">
        <f>'[73]BI-0026-TBX_2015'!$H$16</f>
        <v>22800</v>
      </c>
      <c r="C118" s="55" t="s">
        <v>330</v>
      </c>
      <c r="D118" s="55" t="str">
        <f>T('[73]Lampiran-A'!$D$11)</f>
        <v>L0251140501151098</v>
      </c>
      <c r="E118" s="56" t="str">
        <f>T('[73]Lampiran-A'!$D$10)</f>
        <v>30.03.15</v>
      </c>
      <c r="F118" s="90" t="s">
        <v>393</v>
      </c>
      <c r="G118" s="57" t="s">
        <v>380</v>
      </c>
      <c r="H118" s="92" t="s">
        <v>394</v>
      </c>
      <c r="I118" s="194" t="s">
        <v>395</v>
      </c>
      <c r="J118" s="89">
        <f t="shared" si="8"/>
        <v>22800</v>
      </c>
      <c r="K118" s="55" t="s">
        <v>255</v>
      </c>
      <c r="L118" s="59" t="s">
        <v>22</v>
      </c>
      <c r="M118" s="60" t="s">
        <v>21</v>
      </c>
      <c r="N118" s="75">
        <v>42086</v>
      </c>
      <c r="O118" s="127" t="e">
        <f t="shared" si="5"/>
        <v>#VALUE!</v>
      </c>
      <c r="P118" s="127" t="e">
        <f t="shared" ca="1" si="6"/>
        <v>#VALUE!</v>
      </c>
    </row>
    <row r="119" spans="1:16" s="62" customFormat="1">
      <c r="A119" s="63" t="s">
        <v>214</v>
      </c>
      <c r="B119" s="84">
        <f>'[74]BI-0027-PR_2015'!$H$15</f>
        <v>27200</v>
      </c>
      <c r="C119" s="55" t="s">
        <v>330</v>
      </c>
      <c r="D119" s="55" t="str">
        <f>T('[74]Lampiran-A'!$D$11)</f>
        <v>L0251140501151099</v>
      </c>
      <c r="E119" s="56" t="str">
        <f>T('[74]Lampiran-A'!$D$10)</f>
        <v>30.03.15</v>
      </c>
      <c r="F119" s="90" t="s">
        <v>378</v>
      </c>
      <c r="G119" s="57" t="s">
        <v>320</v>
      </c>
      <c r="H119" s="92" t="s">
        <v>379</v>
      </c>
      <c r="I119" s="194" t="s">
        <v>380</v>
      </c>
      <c r="J119" s="89">
        <f t="shared" si="8"/>
        <v>27200</v>
      </c>
      <c r="K119" s="55" t="s">
        <v>241</v>
      </c>
      <c r="L119" s="59" t="s">
        <v>22</v>
      </c>
      <c r="M119" s="60" t="s">
        <v>21</v>
      </c>
      <c r="N119" s="75">
        <v>42086</v>
      </c>
      <c r="O119" s="127" t="e">
        <f t="shared" si="5"/>
        <v>#VALUE!</v>
      </c>
      <c r="P119" s="127" t="e">
        <f t="shared" ca="1" si="6"/>
        <v>#VALUE!</v>
      </c>
    </row>
    <row r="120" spans="1:16" s="62" customFormat="1">
      <c r="A120" s="63" t="s">
        <v>215</v>
      </c>
      <c r="B120" s="84">
        <f>'[75]BI-0028-DIM_2015'!$H$17</f>
        <v>14400</v>
      </c>
      <c r="C120" s="55" t="s">
        <v>330</v>
      </c>
      <c r="D120" s="55" t="str">
        <f>T('[75]Lampiran-A'!$D$11)</f>
        <v>L0251140501151087</v>
      </c>
      <c r="E120" s="56" t="str">
        <f>T('[75]Lampiran-A'!$D$10)</f>
        <v>30.03.15</v>
      </c>
      <c r="F120" s="90" t="s">
        <v>407</v>
      </c>
      <c r="G120" s="57" t="s">
        <v>408</v>
      </c>
      <c r="H120" s="92" t="s">
        <v>409</v>
      </c>
      <c r="I120" s="194" t="s">
        <v>403</v>
      </c>
      <c r="J120" s="89">
        <f t="shared" si="8"/>
        <v>14400</v>
      </c>
      <c r="K120" s="55" t="s">
        <v>56</v>
      </c>
      <c r="L120" s="59" t="s">
        <v>22</v>
      </c>
      <c r="M120" s="60" t="s">
        <v>21</v>
      </c>
      <c r="N120" s="75">
        <v>42086</v>
      </c>
      <c r="O120" s="127" t="e">
        <f t="shared" si="5"/>
        <v>#VALUE!</v>
      </c>
      <c r="P120" s="127" t="e">
        <f t="shared" ca="1" si="6"/>
        <v>#VALUE!</v>
      </c>
    </row>
    <row r="121" spans="1:16" s="62" customFormat="1">
      <c r="A121" s="63" t="s">
        <v>216</v>
      </c>
      <c r="B121" s="84">
        <f>'[76]BI-0029-RA_2015'!$H$19</f>
        <v>13755</v>
      </c>
      <c r="C121" s="55" t="s">
        <v>330</v>
      </c>
      <c r="D121" s="55" t="str">
        <f>T('[76]Lampiran-A'!$D$11)</f>
        <v>L0251140501151081</v>
      </c>
      <c r="E121" s="56" t="str">
        <f>T('[76]Lampiran-A'!$D$10)</f>
        <v>30.03.15</v>
      </c>
      <c r="F121" s="90" t="s">
        <v>383</v>
      </c>
      <c r="G121" s="57" t="s">
        <v>375</v>
      </c>
      <c r="H121" s="92" t="s">
        <v>384</v>
      </c>
      <c r="I121" s="194" t="s">
        <v>380</v>
      </c>
      <c r="J121" s="89">
        <f t="shared" si="8"/>
        <v>13755</v>
      </c>
      <c r="K121" s="55" t="s">
        <v>79</v>
      </c>
      <c r="L121" s="59" t="s">
        <v>22</v>
      </c>
      <c r="M121" s="60" t="s">
        <v>21</v>
      </c>
      <c r="N121" s="75">
        <v>42086</v>
      </c>
      <c r="O121" s="127" t="e">
        <f t="shared" si="5"/>
        <v>#VALUE!</v>
      </c>
      <c r="P121" s="127" t="e">
        <f t="shared" ca="1" si="6"/>
        <v>#VALUE!</v>
      </c>
    </row>
    <row r="122" spans="1:16">
      <c r="A122" s="63" t="s">
        <v>217</v>
      </c>
      <c r="B122" s="84">
        <f>'[77]BI-0030-RA_2015'!$H$17</f>
        <v>840</v>
      </c>
      <c r="C122" s="55" t="s">
        <v>330</v>
      </c>
      <c r="D122" s="55" t="str">
        <f>T('[77]Lampiran-A'!$D$11)</f>
        <v>L0251140501151089</v>
      </c>
      <c r="E122" s="56" t="str">
        <f>T('[77]Lampiran-A'!$D$10)</f>
        <v>30.03.15</v>
      </c>
      <c r="F122" s="90" t="s">
        <v>381</v>
      </c>
      <c r="G122" s="57" t="s">
        <v>366</v>
      </c>
      <c r="H122" s="92" t="s">
        <v>382</v>
      </c>
      <c r="I122" s="194" t="s">
        <v>380</v>
      </c>
      <c r="J122" s="89">
        <f t="shared" si="8"/>
        <v>840</v>
      </c>
      <c r="K122" s="55" t="s">
        <v>79</v>
      </c>
      <c r="L122" s="197" t="s">
        <v>22</v>
      </c>
      <c r="M122" s="124" t="s">
        <v>21</v>
      </c>
      <c r="N122" s="75">
        <v>42086</v>
      </c>
      <c r="O122" s="127" t="e">
        <f t="shared" si="5"/>
        <v>#VALUE!</v>
      </c>
      <c r="P122" s="127" t="e">
        <f t="shared" ca="1" si="6"/>
        <v>#VALUE!</v>
      </c>
    </row>
    <row r="123" spans="1:16">
      <c r="A123" s="63" t="s">
        <v>218</v>
      </c>
      <c r="B123" s="84">
        <f>'[78]BI-0031-TBX_2015'!$H$19</f>
        <v>12100</v>
      </c>
      <c r="C123" s="129">
        <v>42100</v>
      </c>
      <c r="D123" s="55" t="str">
        <f>T('[78]Lampiran-A'!$D$11)</f>
        <v>L0251140501151216</v>
      </c>
      <c r="E123" s="128">
        <f>'[78]Lampiran-A'!$D$10</f>
        <v>42107</v>
      </c>
      <c r="F123" s="90" t="s">
        <v>422</v>
      </c>
      <c r="G123" s="74">
        <v>42115</v>
      </c>
      <c r="H123" s="92" t="s">
        <v>423</v>
      </c>
      <c r="I123" s="194">
        <v>42118</v>
      </c>
      <c r="J123" s="89">
        <f t="shared" si="8"/>
        <v>12100</v>
      </c>
      <c r="K123" s="55" t="s">
        <v>255</v>
      </c>
      <c r="L123" s="59" t="s">
        <v>22</v>
      </c>
      <c r="M123" s="60" t="s">
        <v>21</v>
      </c>
      <c r="N123" s="75">
        <v>42086</v>
      </c>
      <c r="O123" s="127">
        <f t="shared" si="5"/>
        <v>42197</v>
      </c>
      <c r="P123" s="127" t="str">
        <f t="shared" ca="1" si="6"/>
        <v>Alert</v>
      </c>
    </row>
    <row r="124" spans="1:16">
      <c r="A124" s="63" t="s">
        <v>252</v>
      </c>
      <c r="B124" s="84">
        <f>'[79]BI-0032-RA_2015'!$H$30</f>
        <v>25355</v>
      </c>
      <c r="C124" s="129">
        <v>42089</v>
      </c>
      <c r="D124" s="55" t="str">
        <f>T('[79]Lampiran-A'!$D$11)</f>
        <v>L0251140501151086</v>
      </c>
      <c r="E124" s="128">
        <f>'[79]Lampiran-A'!$D$10</f>
        <v>42093</v>
      </c>
      <c r="F124" s="85" t="s">
        <v>480</v>
      </c>
      <c r="G124" s="74">
        <v>42138</v>
      </c>
      <c r="H124" s="87" t="s">
        <v>481</v>
      </c>
      <c r="I124" s="194">
        <v>42142</v>
      </c>
      <c r="J124" s="89">
        <f t="shared" si="8"/>
        <v>25355</v>
      </c>
      <c r="K124" s="88" t="s">
        <v>79</v>
      </c>
      <c r="L124" s="59" t="s">
        <v>22</v>
      </c>
      <c r="M124" s="60" t="s">
        <v>21</v>
      </c>
      <c r="N124" s="75">
        <v>42089</v>
      </c>
      <c r="O124" s="127">
        <f t="shared" si="5"/>
        <v>42183</v>
      </c>
      <c r="P124" s="127" t="str">
        <f t="shared" ca="1" si="6"/>
        <v>Alert</v>
      </c>
    </row>
    <row r="125" spans="1:16">
      <c r="A125" s="103" t="s">
        <v>571</v>
      </c>
      <c r="B125" s="104"/>
      <c r="C125" s="105"/>
      <c r="D125" s="105" t="str">
        <f>T('[80]Lampiran-A'!$D$11)</f>
        <v>L0251140501151318</v>
      </c>
      <c r="E125" s="173">
        <f>'[80]Lampiran-A'!$D$10</f>
        <v>42116</v>
      </c>
      <c r="F125" s="107"/>
      <c r="G125" s="108"/>
      <c r="H125" s="109"/>
      <c r="I125" s="196"/>
      <c r="J125" s="105"/>
      <c r="K125" s="105"/>
      <c r="L125" s="174" t="s">
        <v>22</v>
      </c>
      <c r="M125" s="175" t="s">
        <v>47</v>
      </c>
      <c r="N125" s="110">
        <v>42109</v>
      </c>
      <c r="O125" s="127">
        <f t="shared" si="5"/>
        <v>42206</v>
      </c>
      <c r="P125" s="127" t="str">
        <f t="shared" ca="1" si="6"/>
        <v>Alert</v>
      </c>
    </row>
    <row r="126" spans="1:16" s="62" customFormat="1">
      <c r="A126" s="63" t="s">
        <v>391</v>
      </c>
      <c r="B126" s="84">
        <f>'[81]BI-0034-RA_2015'!$H$26</f>
        <v>35378</v>
      </c>
      <c r="C126" s="129">
        <v>42114</v>
      </c>
      <c r="D126" s="55" t="str">
        <f>T('[81]Lampiran-A'!$D$11)</f>
        <v>L0251140501151320</v>
      </c>
      <c r="E126" s="128">
        <f>'[81]Lampiran-A'!$D$10</f>
        <v>42116</v>
      </c>
      <c r="F126" s="90" t="s">
        <v>528</v>
      </c>
      <c r="G126" s="74">
        <v>42143</v>
      </c>
      <c r="H126" s="92" t="s">
        <v>529</v>
      </c>
      <c r="I126" s="194">
        <v>42152</v>
      </c>
      <c r="J126" s="89">
        <f t="shared" ref="J126:J149" si="9">B126</f>
        <v>35378</v>
      </c>
      <c r="K126" s="55" t="s">
        <v>79</v>
      </c>
      <c r="L126" s="59" t="s">
        <v>22</v>
      </c>
      <c r="M126" s="60" t="s">
        <v>21</v>
      </c>
      <c r="N126" s="75">
        <v>42114</v>
      </c>
      <c r="O126" s="127">
        <f t="shared" si="5"/>
        <v>42206</v>
      </c>
      <c r="P126" s="127" t="str">
        <f t="shared" ca="1" si="6"/>
        <v>Alert</v>
      </c>
    </row>
    <row r="127" spans="1:16" s="62" customFormat="1">
      <c r="A127" s="63" t="s">
        <v>370</v>
      </c>
      <c r="B127" s="84">
        <f>'[82]BI-0035-RA_2015'!$H$16</f>
        <v>1500</v>
      </c>
      <c r="C127" s="129">
        <v>42109</v>
      </c>
      <c r="D127" s="55" t="str">
        <f>T('[82]Lampiran-A'!$D$11)</f>
        <v>L0251140501151326</v>
      </c>
      <c r="E127" s="128">
        <f>'[82]Lampiran-A'!$D$10</f>
        <v>42118</v>
      </c>
      <c r="F127" s="90" t="s">
        <v>494</v>
      </c>
      <c r="G127" s="74">
        <v>42143</v>
      </c>
      <c r="H127" s="92" t="s">
        <v>495</v>
      </c>
      <c r="I127" s="194">
        <v>42144</v>
      </c>
      <c r="J127" s="89">
        <f t="shared" si="9"/>
        <v>1500</v>
      </c>
      <c r="K127" s="55" t="s">
        <v>79</v>
      </c>
      <c r="L127" s="59" t="s">
        <v>22</v>
      </c>
      <c r="M127" s="60" t="s">
        <v>21</v>
      </c>
      <c r="N127" s="75">
        <v>42109</v>
      </c>
      <c r="O127" s="127">
        <f t="shared" si="5"/>
        <v>42208</v>
      </c>
      <c r="P127" s="127" t="str">
        <f t="shared" ca="1" si="6"/>
        <v>Alert</v>
      </c>
    </row>
    <row r="128" spans="1:16" s="62" customFormat="1">
      <c r="A128" s="63" t="s">
        <v>390</v>
      </c>
      <c r="B128" s="84">
        <f>'[83]BI-0036-RA_2015'!$H$26</f>
        <v>48722</v>
      </c>
      <c r="C128" s="129">
        <v>42114</v>
      </c>
      <c r="D128" s="55" t="str">
        <f>T('[83]Lampiran-A'!$D$11)</f>
        <v>L0251140501151321</v>
      </c>
      <c r="E128" s="128">
        <f>'[83]Lampiran-A'!$D$10</f>
        <v>42116</v>
      </c>
      <c r="F128" s="90" t="s">
        <v>492</v>
      </c>
      <c r="G128" s="74">
        <v>42143</v>
      </c>
      <c r="H128" s="92" t="s">
        <v>493</v>
      </c>
      <c r="I128" s="194">
        <v>42144</v>
      </c>
      <c r="J128" s="89">
        <f t="shared" si="9"/>
        <v>48722</v>
      </c>
      <c r="K128" s="55" t="s">
        <v>79</v>
      </c>
      <c r="L128" s="59" t="s">
        <v>22</v>
      </c>
      <c r="M128" s="60" t="s">
        <v>21</v>
      </c>
      <c r="N128" s="75">
        <v>42114</v>
      </c>
      <c r="O128" s="127">
        <f t="shared" si="5"/>
        <v>42206</v>
      </c>
      <c r="P128" s="127" t="str">
        <f t="shared" ca="1" si="6"/>
        <v>Alert</v>
      </c>
    </row>
    <row r="129" spans="1:16" s="62" customFormat="1">
      <c r="A129" s="63" t="s">
        <v>371</v>
      </c>
      <c r="B129" s="84">
        <f>'[84]BI-0037-AM_2015'!$H$16</f>
        <v>8164</v>
      </c>
      <c r="C129" s="129">
        <v>42109</v>
      </c>
      <c r="D129" s="55" t="str">
        <f>T('[84]Lampiran-A'!$D$11)</f>
        <v>L0251140501151367</v>
      </c>
      <c r="E129" s="128">
        <f>'[84]Lampiran-A'!$D$10</f>
        <v>42124</v>
      </c>
      <c r="F129" s="85" t="s">
        <v>555</v>
      </c>
      <c r="G129" s="74">
        <v>42153</v>
      </c>
      <c r="H129" s="87" t="s">
        <v>556</v>
      </c>
      <c r="I129" s="194">
        <v>42159</v>
      </c>
      <c r="J129" s="89">
        <f t="shared" si="9"/>
        <v>8164</v>
      </c>
      <c r="K129" s="88" t="s">
        <v>58</v>
      </c>
      <c r="L129" s="59" t="s">
        <v>22</v>
      </c>
      <c r="M129" s="60" t="s">
        <v>21</v>
      </c>
      <c r="N129" s="75">
        <v>42109</v>
      </c>
      <c r="O129" s="127">
        <f t="shared" si="5"/>
        <v>42214</v>
      </c>
      <c r="P129" s="127" t="str">
        <f t="shared" ca="1" si="6"/>
        <v>Alert</v>
      </c>
    </row>
    <row r="130" spans="1:16" s="62" customFormat="1">
      <c r="A130" s="63" t="s">
        <v>406</v>
      </c>
      <c r="B130" s="84">
        <f>'[85]BI-0038-RA_2015'!$H$21</f>
        <v>43620</v>
      </c>
      <c r="C130" s="129">
        <v>42115</v>
      </c>
      <c r="D130" s="55" t="str">
        <f>T('[85]Lampiran-A'!$D$11)</f>
        <v>L0251140501151353</v>
      </c>
      <c r="E130" s="128">
        <f>'[85]Lampiran-A'!$D$10</f>
        <v>42121</v>
      </c>
      <c r="F130" s="90" t="s">
        <v>516</v>
      </c>
      <c r="G130" s="74">
        <v>42146</v>
      </c>
      <c r="H130" s="92" t="s">
        <v>517</v>
      </c>
      <c r="I130" s="194">
        <v>42149</v>
      </c>
      <c r="J130" s="89">
        <f t="shared" si="9"/>
        <v>43620</v>
      </c>
      <c r="K130" s="55" t="s">
        <v>79</v>
      </c>
      <c r="L130" s="59" t="s">
        <v>113</v>
      </c>
      <c r="M130" s="124" t="s">
        <v>21</v>
      </c>
      <c r="N130" s="75">
        <v>42115</v>
      </c>
      <c r="O130" s="127">
        <f t="shared" si="5"/>
        <v>42211</v>
      </c>
      <c r="P130" s="127" t="str">
        <f t="shared" ca="1" si="6"/>
        <v>Alert</v>
      </c>
    </row>
    <row r="131" spans="1:16" s="62" customFormat="1">
      <c r="A131" s="63" t="s">
        <v>392</v>
      </c>
      <c r="B131" s="84">
        <f>'[86]BI-0039-ME'!$H$16</f>
        <v>15375</v>
      </c>
      <c r="C131" s="129">
        <v>42114</v>
      </c>
      <c r="D131" s="55" t="str">
        <f>T('[86]Lampiran-A'!$D$11)</f>
        <v>L0251140501151366</v>
      </c>
      <c r="E131" s="128">
        <f>'[86]Lampiran-A'!$D$10</f>
        <v>42124</v>
      </c>
      <c r="F131" s="90" t="s">
        <v>478</v>
      </c>
      <c r="G131" s="74">
        <v>42138</v>
      </c>
      <c r="H131" s="92" t="s">
        <v>479</v>
      </c>
      <c r="I131" s="194">
        <v>42139</v>
      </c>
      <c r="J131" s="89">
        <f t="shared" si="9"/>
        <v>15375</v>
      </c>
      <c r="K131" s="55" t="s">
        <v>264</v>
      </c>
      <c r="L131" s="59" t="s">
        <v>22</v>
      </c>
      <c r="M131" s="60" t="s">
        <v>21</v>
      </c>
      <c r="N131" s="75">
        <v>42114</v>
      </c>
      <c r="O131" s="127">
        <f t="shared" si="5"/>
        <v>42214</v>
      </c>
      <c r="P131" s="127" t="str">
        <f t="shared" ca="1" si="6"/>
        <v>Alert</v>
      </c>
    </row>
    <row r="132" spans="1:16" s="62" customFormat="1">
      <c r="A132" s="63" t="s">
        <v>396</v>
      </c>
      <c r="B132" s="84">
        <f>'[87]BI-0040-DIM_2015'!$H$18</f>
        <v>1980</v>
      </c>
      <c r="C132" s="129">
        <v>42114</v>
      </c>
      <c r="D132" s="55" t="str">
        <f>T('[87]Lampiran-A'!$D$11)</f>
        <v>L0251140501151351</v>
      </c>
      <c r="E132" s="128">
        <f>'[87]Lampiran-A'!$D$10</f>
        <v>42121</v>
      </c>
      <c r="F132" s="90" t="s">
        <v>465</v>
      </c>
      <c r="G132" s="74">
        <v>42122</v>
      </c>
      <c r="H132" s="92" t="s">
        <v>466</v>
      </c>
      <c r="I132" s="194">
        <v>42137</v>
      </c>
      <c r="J132" s="89">
        <f t="shared" si="9"/>
        <v>1980</v>
      </c>
      <c r="K132" s="55" t="s">
        <v>56</v>
      </c>
      <c r="L132" s="59" t="s">
        <v>22</v>
      </c>
      <c r="M132" s="124" t="s">
        <v>47</v>
      </c>
      <c r="N132" s="75">
        <v>42114</v>
      </c>
      <c r="O132" s="127">
        <f t="shared" ref="O132:O176" si="10">E132+ 90</f>
        <v>42211</v>
      </c>
      <c r="P132" s="127" t="str">
        <f t="shared" ref="P132:P176" ca="1" si="11">IF(TODAY() -O132 &gt;= 7, "Alert", "It Ok")</f>
        <v>Alert</v>
      </c>
    </row>
    <row r="133" spans="1:16" s="62" customFormat="1">
      <c r="A133" s="63" t="s">
        <v>510</v>
      </c>
      <c r="B133" s="84">
        <f>'[88]BI-0041-RA-2015'!$H$28</f>
        <v>26020</v>
      </c>
      <c r="C133" s="129">
        <v>42146</v>
      </c>
      <c r="D133" s="55" t="str">
        <f>T('[88]Lampiran-A'!$D$11)</f>
        <v>L0251140501151679</v>
      </c>
      <c r="E133" s="128">
        <f>'[88]Lampiran-A'!$D$10</f>
        <v>42164</v>
      </c>
      <c r="F133" s="90" t="s">
        <v>672</v>
      </c>
      <c r="G133" s="74">
        <v>42173</v>
      </c>
      <c r="H133" s="92" t="s">
        <v>673</v>
      </c>
      <c r="I133" s="194">
        <v>42193</v>
      </c>
      <c r="J133" s="89">
        <f t="shared" si="9"/>
        <v>26020</v>
      </c>
      <c r="K133" s="55" t="s">
        <v>79</v>
      </c>
      <c r="L133" s="59" t="s">
        <v>22</v>
      </c>
      <c r="M133" s="60" t="s">
        <v>21</v>
      </c>
      <c r="N133" s="75">
        <v>42146</v>
      </c>
      <c r="O133" s="127">
        <f t="shared" si="10"/>
        <v>42254</v>
      </c>
      <c r="P133" s="127" t="str">
        <f t="shared" ca="1" si="11"/>
        <v>Alert</v>
      </c>
    </row>
    <row r="134" spans="1:16" s="62" customFormat="1">
      <c r="A134" s="63" t="s">
        <v>549</v>
      </c>
      <c r="B134" s="84">
        <f>'[89]BI-0042-RA-2015'!$H$23</f>
        <v>21170</v>
      </c>
      <c r="C134" s="129">
        <v>42159</v>
      </c>
      <c r="D134" s="55" t="str">
        <f>T('[89]Lampiran-A'!$D$11)</f>
        <v>L0251140501141714</v>
      </c>
      <c r="E134" s="128">
        <f>'[89]Lampiran-A'!$D$10</f>
        <v>42172</v>
      </c>
      <c r="F134" s="90" t="s">
        <v>707</v>
      </c>
      <c r="G134" s="74">
        <v>42199</v>
      </c>
      <c r="H134" s="92" t="s">
        <v>708</v>
      </c>
      <c r="I134" s="194">
        <v>42201</v>
      </c>
      <c r="J134" s="89">
        <f t="shared" si="9"/>
        <v>21170</v>
      </c>
      <c r="K134" s="55" t="s">
        <v>79</v>
      </c>
      <c r="L134" s="59" t="s">
        <v>113</v>
      </c>
      <c r="M134" s="60" t="s">
        <v>21</v>
      </c>
      <c r="N134" s="75">
        <v>42159</v>
      </c>
      <c r="O134" s="127">
        <f t="shared" si="10"/>
        <v>42262</v>
      </c>
      <c r="P134" s="127" t="str">
        <f t="shared" ca="1" si="11"/>
        <v>Alert</v>
      </c>
    </row>
    <row r="135" spans="1:16" s="62" customFormat="1">
      <c r="A135" s="63" t="s">
        <v>550</v>
      </c>
      <c r="B135" s="84">
        <f>'[90]BI-0043-RA-2015'!$H$28</f>
        <v>18000</v>
      </c>
      <c r="C135" s="129">
        <v>42159</v>
      </c>
      <c r="D135" s="55" t="str">
        <f>T('[90]Lampiran-A'!$D$11)</f>
        <v>L0251140501151715</v>
      </c>
      <c r="E135" s="128">
        <f>'[90]Lampiran-A'!$D$10</f>
        <v>42172</v>
      </c>
      <c r="F135" s="90" t="s">
        <v>635</v>
      </c>
      <c r="G135" s="74">
        <v>42185</v>
      </c>
      <c r="H135" s="92" t="s">
        <v>636</v>
      </c>
      <c r="I135" s="194">
        <v>42186</v>
      </c>
      <c r="J135" s="89">
        <f t="shared" si="9"/>
        <v>18000</v>
      </c>
      <c r="K135" s="55" t="s">
        <v>79</v>
      </c>
      <c r="L135" s="59" t="s">
        <v>22</v>
      </c>
      <c r="M135" s="60" t="s">
        <v>21</v>
      </c>
      <c r="N135" s="75">
        <v>42159</v>
      </c>
      <c r="O135" s="127">
        <f t="shared" si="10"/>
        <v>42262</v>
      </c>
      <c r="P135" s="127" t="str">
        <f t="shared" ca="1" si="11"/>
        <v>Alert</v>
      </c>
    </row>
    <row r="136" spans="1:16" s="62" customFormat="1">
      <c r="A136" s="63" t="s">
        <v>551</v>
      </c>
      <c r="B136" s="84">
        <f>'[91]BI-0044-RA-2015'!$H$29</f>
        <v>25000</v>
      </c>
      <c r="C136" s="129">
        <v>42159</v>
      </c>
      <c r="D136" s="55" t="str">
        <f>T('[91]Lampiran-A'!$D$11)</f>
        <v>L0251140501151777</v>
      </c>
      <c r="E136" s="128">
        <f>'[91]Lampiran-A'!$D$10</f>
        <v>42179</v>
      </c>
      <c r="F136" s="90" t="s">
        <v>695</v>
      </c>
      <c r="G136" s="74">
        <v>42194</v>
      </c>
      <c r="H136" s="92" t="s">
        <v>696</v>
      </c>
      <c r="I136" s="129">
        <v>42198</v>
      </c>
      <c r="J136" s="89">
        <f t="shared" si="9"/>
        <v>25000</v>
      </c>
      <c r="K136" s="55" t="s">
        <v>79</v>
      </c>
      <c r="L136" s="305" t="s">
        <v>552</v>
      </c>
      <c r="M136" s="124" t="s">
        <v>21</v>
      </c>
      <c r="N136" s="75">
        <v>42159</v>
      </c>
      <c r="O136" s="127">
        <f t="shared" si="10"/>
        <v>42269</v>
      </c>
      <c r="P136" s="127" t="str">
        <f t="shared" ca="1" si="11"/>
        <v>Alert</v>
      </c>
    </row>
    <row r="137" spans="1:16" s="62" customFormat="1">
      <c r="A137" s="63" t="s">
        <v>578</v>
      </c>
      <c r="B137" s="84">
        <f>'[92]BI-0045-TBX_2015'!$H$17</f>
        <v>19500</v>
      </c>
      <c r="C137" s="129">
        <v>42166</v>
      </c>
      <c r="D137" s="177" t="str">
        <f>T('[92]Lampiran-A'!$D$11)</f>
        <v>L0251140501151713</v>
      </c>
      <c r="E137" s="128">
        <f>'[92]Lampiran-A'!$D$10</f>
        <v>42172</v>
      </c>
      <c r="F137" s="90" t="s">
        <v>607</v>
      </c>
      <c r="G137" s="74">
        <v>42180</v>
      </c>
      <c r="H137" s="92" t="s">
        <v>608</v>
      </c>
      <c r="I137" s="194">
        <v>42180</v>
      </c>
      <c r="J137" s="89">
        <f t="shared" si="9"/>
        <v>19500</v>
      </c>
      <c r="K137" s="55" t="s">
        <v>255</v>
      </c>
      <c r="L137" s="59" t="s">
        <v>22</v>
      </c>
      <c r="M137" s="60" t="s">
        <v>21</v>
      </c>
      <c r="N137" s="75">
        <v>42171</v>
      </c>
      <c r="O137" s="127">
        <f t="shared" si="10"/>
        <v>42262</v>
      </c>
      <c r="P137" s="127" t="str">
        <f t="shared" ca="1" si="11"/>
        <v>Alert</v>
      </c>
    </row>
    <row r="138" spans="1:16" s="62" customFormat="1">
      <c r="A138" s="63" t="s">
        <v>565</v>
      </c>
      <c r="B138" s="84">
        <f>'[93]BI-0046-RA_2015'!$H$29</f>
        <v>17290</v>
      </c>
      <c r="C138" s="129">
        <v>42171</v>
      </c>
      <c r="D138" s="177" t="str">
        <f>T('[93]Lampiran-A'!$D$11)</f>
        <v>L0251140501151778</v>
      </c>
      <c r="E138" s="128">
        <f>'[93]Lampiran-A'!$D$10</f>
        <v>42179</v>
      </c>
      <c r="F138" s="90" t="s">
        <v>693</v>
      </c>
      <c r="G138" s="74">
        <v>42194</v>
      </c>
      <c r="H138" s="92" t="s">
        <v>694</v>
      </c>
      <c r="I138" s="194">
        <v>42198</v>
      </c>
      <c r="J138" s="89">
        <f t="shared" si="9"/>
        <v>17290</v>
      </c>
      <c r="K138" s="55" t="s">
        <v>79</v>
      </c>
      <c r="L138" s="59" t="s">
        <v>22</v>
      </c>
      <c r="M138" s="60" t="s">
        <v>21</v>
      </c>
      <c r="N138" s="75">
        <v>42173</v>
      </c>
      <c r="O138" s="127">
        <f t="shared" si="10"/>
        <v>42269</v>
      </c>
      <c r="P138" s="127" t="str">
        <f t="shared" ca="1" si="11"/>
        <v>Alert</v>
      </c>
    </row>
    <row r="139" spans="1:16" s="62" customFormat="1">
      <c r="A139" s="63" t="s">
        <v>566</v>
      </c>
      <c r="B139" s="84">
        <f>'[94]BI-0047-TRU_2015'!$H$15</f>
        <v>1750</v>
      </c>
      <c r="C139" s="129">
        <v>42171</v>
      </c>
      <c r="D139" s="55" t="str">
        <f>T('[94]Lampiran-A'!$D$11)</f>
        <v>L0251140501151784</v>
      </c>
      <c r="E139" s="128">
        <f>'[94]Lampiran-A'!$D$10</f>
        <v>42179</v>
      </c>
      <c r="F139" s="90" t="s">
        <v>615</v>
      </c>
      <c r="G139" s="74">
        <v>42180</v>
      </c>
      <c r="H139" s="92" t="s">
        <v>616</v>
      </c>
      <c r="I139" s="129">
        <v>42184</v>
      </c>
      <c r="J139" s="89">
        <f t="shared" si="9"/>
        <v>1750</v>
      </c>
      <c r="K139" s="55" t="s">
        <v>52</v>
      </c>
      <c r="L139" s="124" t="s">
        <v>552</v>
      </c>
      <c r="M139" s="124" t="s">
        <v>47</v>
      </c>
      <c r="N139" s="75">
        <v>42173</v>
      </c>
      <c r="O139" s="127">
        <f t="shared" si="10"/>
        <v>42269</v>
      </c>
      <c r="P139" s="127" t="str">
        <f t="shared" ca="1" si="11"/>
        <v>Alert</v>
      </c>
    </row>
    <row r="140" spans="1:16" s="62" customFormat="1">
      <c r="A140" s="63" t="s">
        <v>567</v>
      </c>
      <c r="B140" s="84">
        <f>'[95]BI-0048-TRU_2015'!$H$15</f>
        <v>270</v>
      </c>
      <c r="C140" s="129">
        <v>42171</v>
      </c>
      <c r="D140" s="55" t="str">
        <f>T('[95]Lampiran-A'!$D$11)</f>
        <v>L0251140501151785</v>
      </c>
      <c r="E140" s="128">
        <f>'[95]Lampiran-A'!$D$10</f>
        <v>42179</v>
      </c>
      <c r="F140" s="90" t="s">
        <v>629</v>
      </c>
      <c r="G140" s="74">
        <v>42180</v>
      </c>
      <c r="H140" s="92" t="s">
        <v>630</v>
      </c>
      <c r="I140" s="129">
        <v>42185</v>
      </c>
      <c r="J140" s="89">
        <f t="shared" si="9"/>
        <v>270</v>
      </c>
      <c r="K140" s="55" t="s">
        <v>52</v>
      </c>
      <c r="L140" s="124" t="s">
        <v>552</v>
      </c>
      <c r="M140" s="124" t="s">
        <v>47</v>
      </c>
      <c r="N140" s="75">
        <v>42173</v>
      </c>
      <c r="O140" s="127">
        <f t="shared" si="10"/>
        <v>42269</v>
      </c>
      <c r="P140" s="127" t="str">
        <f t="shared" ca="1" si="11"/>
        <v>Alert</v>
      </c>
    </row>
    <row r="141" spans="1:16" s="62" customFormat="1">
      <c r="A141" s="63" t="s">
        <v>596</v>
      </c>
      <c r="B141" s="84">
        <f>'[96]BI-0049-BMS_2015'!$H$18</f>
        <v>10800</v>
      </c>
      <c r="C141" s="129">
        <v>42173</v>
      </c>
      <c r="D141" s="55" t="str">
        <f>T('[96]Lampiran-A'!$D$11)</f>
        <v>L0251140501151780</v>
      </c>
      <c r="E141" s="128">
        <f>'[96]Lampiran-A'!$D$10</f>
        <v>42179</v>
      </c>
      <c r="F141" s="90" t="s">
        <v>639</v>
      </c>
      <c r="G141" s="74">
        <v>42180</v>
      </c>
      <c r="H141" s="92" t="s">
        <v>639</v>
      </c>
      <c r="I141" s="194">
        <v>42186</v>
      </c>
      <c r="J141" s="89">
        <f t="shared" si="9"/>
        <v>10800</v>
      </c>
      <c r="K141" s="55" t="s">
        <v>389</v>
      </c>
      <c r="L141" s="197" t="s">
        <v>22</v>
      </c>
      <c r="M141" s="124" t="s">
        <v>47</v>
      </c>
      <c r="N141" s="75">
        <v>42173</v>
      </c>
      <c r="O141" s="127">
        <f t="shared" si="10"/>
        <v>42269</v>
      </c>
      <c r="P141" s="127" t="str">
        <f t="shared" ca="1" si="11"/>
        <v>Alert</v>
      </c>
    </row>
    <row r="142" spans="1:16" s="62" customFormat="1">
      <c r="A142" s="63" t="s">
        <v>621</v>
      </c>
      <c r="B142" s="84">
        <f>'[97]BI-0050-RA_2015'!$H$22</f>
        <v>5170</v>
      </c>
      <c r="C142" s="129">
        <v>42185</v>
      </c>
      <c r="D142" s="55" t="str">
        <f>T('[97]Lampiran-A'!$D$11)</f>
        <v>L0251140501151923</v>
      </c>
      <c r="E142" s="128">
        <f>'[97]Lampiran-A'!$D$10</f>
        <v>42200</v>
      </c>
      <c r="F142" s="90" t="s">
        <v>753</v>
      </c>
      <c r="G142" s="74">
        <v>42216</v>
      </c>
      <c r="H142" s="92" t="s">
        <v>754</v>
      </c>
      <c r="I142" s="200">
        <v>42219</v>
      </c>
      <c r="J142" s="89">
        <f t="shared" si="9"/>
        <v>5170</v>
      </c>
      <c r="K142" s="55" t="s">
        <v>79</v>
      </c>
      <c r="L142" s="274" t="s">
        <v>22</v>
      </c>
      <c r="M142" s="190" t="s">
        <v>21</v>
      </c>
      <c r="N142" s="75">
        <v>42173</v>
      </c>
      <c r="O142" s="127">
        <f t="shared" si="10"/>
        <v>42290</v>
      </c>
      <c r="P142" s="127" t="str">
        <f t="shared" ca="1" si="11"/>
        <v>Alert</v>
      </c>
    </row>
    <row r="143" spans="1:16" s="62" customFormat="1">
      <c r="A143" s="63" t="s">
        <v>622</v>
      </c>
      <c r="B143" s="84">
        <f>'[98]BI-0051-DIM_2015'!$H$18</f>
        <v>4950</v>
      </c>
      <c r="C143" s="75">
        <v>42185</v>
      </c>
      <c r="D143" s="55" t="str">
        <f>T('[98]Lampiran-A'!$D$11)</f>
        <v>L0251140501151922</v>
      </c>
      <c r="E143" s="128">
        <f>'[98]Lampiran-A'!$D$10</f>
        <v>42200</v>
      </c>
      <c r="F143" s="90" t="s">
        <v>733</v>
      </c>
      <c r="G143" s="74">
        <v>42213</v>
      </c>
      <c r="H143" s="92" t="s">
        <v>734</v>
      </c>
      <c r="I143" s="200">
        <v>42216</v>
      </c>
      <c r="J143" s="89">
        <f t="shared" si="9"/>
        <v>4950</v>
      </c>
      <c r="K143" s="55" t="s">
        <v>56</v>
      </c>
      <c r="L143" s="197" t="s">
        <v>22</v>
      </c>
      <c r="M143" s="124" t="s">
        <v>47</v>
      </c>
      <c r="N143" s="75">
        <v>42173</v>
      </c>
      <c r="O143" s="127">
        <f t="shared" si="10"/>
        <v>42290</v>
      </c>
      <c r="P143" s="127" t="str">
        <f t="shared" ca="1" si="11"/>
        <v>Alert</v>
      </c>
    </row>
    <row r="144" spans="1:16" s="62" customFormat="1">
      <c r="A144" s="63" t="s">
        <v>720</v>
      </c>
      <c r="B144" s="84">
        <f>'[99]BI-0052-ME'!$H$16</f>
        <v>14350</v>
      </c>
      <c r="C144" s="129">
        <v>42215</v>
      </c>
      <c r="D144" s="55" t="str">
        <f>T('[99]Lampiran-A'!$D$11)</f>
        <v>L0251140501152075</v>
      </c>
      <c r="E144" s="128">
        <f>'[99]Lampiran-A'!$D$10</f>
        <v>42228</v>
      </c>
      <c r="F144" s="90" t="s">
        <v>849</v>
      </c>
      <c r="G144" s="74">
        <v>42243</v>
      </c>
      <c r="H144" s="92" t="s">
        <v>850</v>
      </c>
      <c r="I144" s="252">
        <v>42248</v>
      </c>
      <c r="J144" s="89">
        <f t="shared" si="9"/>
        <v>14350</v>
      </c>
      <c r="K144" s="55" t="s">
        <v>264</v>
      </c>
      <c r="L144" s="274" t="s">
        <v>677</v>
      </c>
      <c r="M144" s="190" t="s">
        <v>21</v>
      </c>
      <c r="N144" s="75">
        <v>42215</v>
      </c>
      <c r="O144" s="127">
        <f t="shared" si="10"/>
        <v>42318</v>
      </c>
      <c r="P144" s="127" t="str">
        <f t="shared" ca="1" si="11"/>
        <v>Alert</v>
      </c>
    </row>
    <row r="145" spans="1:16" s="62" customFormat="1">
      <c r="A145" s="63" t="s">
        <v>655</v>
      </c>
      <c r="B145" s="84">
        <f>'[100]BI-0053-RA_2015'!$H$22</f>
        <v>13640</v>
      </c>
      <c r="C145" s="129">
        <v>42191</v>
      </c>
      <c r="D145" s="55" t="str">
        <f>T('[100]Lampiran-A'!$D$11)</f>
        <v>L0251140501151919</v>
      </c>
      <c r="E145" s="128">
        <f>'[100]Lampiran-A'!$D$10</f>
        <v>42198</v>
      </c>
      <c r="F145" s="90" t="s">
        <v>728</v>
      </c>
      <c r="G145" s="74">
        <v>42214</v>
      </c>
      <c r="H145" s="92" t="s">
        <v>729</v>
      </c>
      <c r="I145" s="200">
        <v>42214</v>
      </c>
      <c r="J145" s="89">
        <f t="shared" si="9"/>
        <v>13640</v>
      </c>
      <c r="K145" s="55" t="s">
        <v>79</v>
      </c>
      <c r="L145" s="197" t="s">
        <v>113</v>
      </c>
      <c r="M145" s="124" t="s">
        <v>21</v>
      </c>
      <c r="N145" s="75">
        <v>42173</v>
      </c>
      <c r="O145" s="127">
        <f t="shared" si="10"/>
        <v>42288</v>
      </c>
      <c r="P145" s="127" t="str">
        <f ca="1">IF(TODAY() -O145 &lt;= 7, "Alert", "It Ok")</f>
        <v>It Ok</v>
      </c>
    </row>
    <row r="146" spans="1:16" s="62" customFormat="1">
      <c r="A146" s="63" t="s">
        <v>715</v>
      </c>
      <c r="B146" s="84">
        <f>'[101]BI-0054-RA_2015'!$H$16</f>
        <v>22500</v>
      </c>
      <c r="C146" s="129">
        <v>42208</v>
      </c>
      <c r="D146" s="55" t="str">
        <f>T('[101]Lampiran-A'!$D$11)</f>
        <v>L0251140501152085</v>
      </c>
      <c r="E146" s="128">
        <f>'[101]Lampiran-A'!$D$10</f>
        <v>42228</v>
      </c>
      <c r="F146" s="90" t="s">
        <v>811</v>
      </c>
      <c r="G146" s="74">
        <v>42229</v>
      </c>
      <c r="H146" s="92" t="s">
        <v>812</v>
      </c>
      <c r="I146" s="200">
        <v>42233</v>
      </c>
      <c r="J146" s="89">
        <f t="shared" si="9"/>
        <v>22500</v>
      </c>
      <c r="K146" s="55" t="s">
        <v>79</v>
      </c>
      <c r="L146" s="197" t="s">
        <v>113</v>
      </c>
      <c r="M146" s="124" t="s">
        <v>21</v>
      </c>
      <c r="N146" s="75">
        <v>42202</v>
      </c>
      <c r="O146" s="127">
        <f t="shared" si="10"/>
        <v>42318</v>
      </c>
      <c r="P146" s="127" t="str">
        <f t="shared" ca="1" si="11"/>
        <v>Alert</v>
      </c>
    </row>
    <row r="147" spans="1:16" s="62" customFormat="1">
      <c r="A147" s="63" t="s">
        <v>689</v>
      </c>
      <c r="B147" s="84">
        <f>'[102]BI-0055-RA_2015'!$H$28</f>
        <v>26980</v>
      </c>
      <c r="C147" s="129">
        <v>42198</v>
      </c>
      <c r="D147" s="55" t="str">
        <f>T('[102]Lampiran-A'!$D$11)</f>
        <v>L0251140501151931</v>
      </c>
      <c r="E147" s="128">
        <f>'[102]Lampiran-A'!$D$10</f>
        <v>42208</v>
      </c>
      <c r="F147" s="90" t="s">
        <v>822</v>
      </c>
      <c r="G147" s="74">
        <v>42266</v>
      </c>
      <c r="H147" s="92" t="s">
        <v>823</v>
      </c>
      <c r="I147" s="252">
        <v>42236</v>
      </c>
      <c r="J147" s="89">
        <f t="shared" si="9"/>
        <v>26980</v>
      </c>
      <c r="K147" s="55" t="s">
        <v>79</v>
      </c>
      <c r="L147" s="274" t="s">
        <v>677</v>
      </c>
      <c r="M147" s="190" t="s">
        <v>21</v>
      </c>
      <c r="N147" s="75">
        <v>42199</v>
      </c>
      <c r="O147" s="127">
        <f t="shared" si="10"/>
        <v>42298</v>
      </c>
      <c r="P147" s="127" t="str">
        <f t="shared" ca="1" si="11"/>
        <v>Alert</v>
      </c>
    </row>
    <row r="148" spans="1:16" s="62" customFormat="1">
      <c r="A148" s="63" t="s">
        <v>690</v>
      </c>
      <c r="B148" s="84">
        <f>'[103]BI-0056-RA_2015'!$H$27</f>
        <v>16500</v>
      </c>
      <c r="C148" s="129">
        <v>42198</v>
      </c>
      <c r="D148" s="55" t="str">
        <f>T('[103]Lampiran-A'!$D$11)</f>
        <v>L0251140501151932</v>
      </c>
      <c r="E148" s="128">
        <f>'[103]Lampiran-A'!$D$10</f>
        <v>42208</v>
      </c>
      <c r="F148" s="90" t="s">
        <v>731</v>
      </c>
      <c r="G148" s="130">
        <v>42214</v>
      </c>
      <c r="H148" s="92" t="s">
        <v>732</v>
      </c>
      <c r="I148" s="252">
        <v>42216</v>
      </c>
      <c r="J148" s="89">
        <f t="shared" si="9"/>
        <v>16500</v>
      </c>
      <c r="K148" s="55" t="s">
        <v>79</v>
      </c>
      <c r="L148" s="274" t="s">
        <v>677</v>
      </c>
      <c r="M148" s="190" t="s">
        <v>21</v>
      </c>
      <c r="N148" s="75">
        <v>42199</v>
      </c>
      <c r="O148" s="127">
        <f t="shared" si="10"/>
        <v>42298</v>
      </c>
      <c r="P148" s="127" t="str">
        <f t="shared" ca="1" si="11"/>
        <v>Alert</v>
      </c>
    </row>
    <row r="149" spans="1:16" s="62" customFormat="1">
      <c r="A149" s="63" t="s">
        <v>759</v>
      </c>
      <c r="B149" s="84">
        <v>17680</v>
      </c>
      <c r="C149" s="129">
        <v>42219</v>
      </c>
      <c r="D149" s="55" t="str">
        <f>T('[104]Lampiran-A'!$D$11)</f>
        <v>L0251140501152093</v>
      </c>
      <c r="E149" s="128">
        <f>'[104]Lampiran-A'!$D$10</f>
        <v>42228</v>
      </c>
      <c r="F149" s="90" t="s">
        <v>824</v>
      </c>
      <c r="G149" s="74">
        <v>42235</v>
      </c>
      <c r="H149" s="92" t="s">
        <v>825</v>
      </c>
      <c r="I149" s="252">
        <v>42236</v>
      </c>
      <c r="J149" s="89">
        <f t="shared" si="9"/>
        <v>17680</v>
      </c>
      <c r="K149" s="55" t="s">
        <v>79</v>
      </c>
      <c r="L149" s="274" t="s">
        <v>677</v>
      </c>
      <c r="M149" s="190" t="s">
        <v>21</v>
      </c>
      <c r="N149" s="75">
        <v>42220</v>
      </c>
      <c r="O149" s="127">
        <f t="shared" si="10"/>
        <v>42318</v>
      </c>
      <c r="P149" s="127" t="str">
        <f t="shared" ca="1" si="11"/>
        <v>Alert</v>
      </c>
    </row>
    <row r="150" spans="1:16" s="62" customFormat="1">
      <c r="A150" s="63" t="s">
        <v>761</v>
      </c>
      <c r="B150" s="261">
        <f>'[105]BI-0058-AM_2015'!$H$16</f>
        <v>3125</v>
      </c>
      <c r="C150" s="129">
        <v>42220</v>
      </c>
      <c r="D150" s="55" t="str">
        <f>T('[105]Lampiran-A'!$D$11)</f>
        <v>L0251140501152091</v>
      </c>
      <c r="E150" s="128">
        <f>'[105]Lampiran-A'!$D$10</f>
        <v>42228</v>
      </c>
      <c r="F150" s="90" t="s">
        <v>989</v>
      </c>
      <c r="G150" s="74">
        <v>42279</v>
      </c>
      <c r="H150" s="92" t="s">
        <v>990</v>
      </c>
      <c r="I150" s="252">
        <v>42285</v>
      </c>
      <c r="J150" s="89">
        <f t="shared" ref="J150:J158" si="12">B150</f>
        <v>3125</v>
      </c>
      <c r="K150" s="55" t="s">
        <v>58</v>
      </c>
      <c r="L150" s="274" t="s">
        <v>677</v>
      </c>
      <c r="M150" s="190" t="s">
        <v>21</v>
      </c>
      <c r="N150" s="75">
        <v>42220</v>
      </c>
      <c r="O150" s="127">
        <f t="shared" si="10"/>
        <v>42318</v>
      </c>
      <c r="P150" s="127" t="str">
        <f t="shared" ca="1" si="11"/>
        <v>Alert</v>
      </c>
    </row>
    <row r="151" spans="1:16" s="62" customFormat="1">
      <c r="A151" s="63" t="s">
        <v>760</v>
      </c>
      <c r="B151" s="261">
        <f>'[106]BI-0059-RA_2015'!$H$16</f>
        <v>4400</v>
      </c>
      <c r="C151" s="129">
        <v>42220</v>
      </c>
      <c r="D151" s="55" t="str">
        <f>T('[106]Lampiran-A'!$D$11)</f>
        <v>L0251140501152084</v>
      </c>
      <c r="E151" s="128">
        <f>'[106]Lampiran-A'!$D$10</f>
        <v>42228</v>
      </c>
      <c r="F151" s="90" t="s">
        <v>826</v>
      </c>
      <c r="G151" s="74">
        <v>42235</v>
      </c>
      <c r="H151" s="87" t="s">
        <v>827</v>
      </c>
      <c r="I151" s="252">
        <v>42236</v>
      </c>
      <c r="J151" s="89">
        <f t="shared" si="12"/>
        <v>4400</v>
      </c>
      <c r="K151" s="55" t="s">
        <v>79</v>
      </c>
      <c r="L151" s="274" t="s">
        <v>677</v>
      </c>
      <c r="M151" s="190" t="s">
        <v>21</v>
      </c>
      <c r="N151" s="75">
        <v>42220</v>
      </c>
      <c r="O151" s="127">
        <f t="shared" si="10"/>
        <v>42318</v>
      </c>
      <c r="P151" s="127" t="str">
        <f t="shared" ca="1" si="11"/>
        <v>Alert</v>
      </c>
    </row>
    <row r="152" spans="1:16" s="62" customFormat="1">
      <c r="A152" s="63" t="s">
        <v>739</v>
      </c>
      <c r="B152" s="249">
        <f>'[107]BI-0060-TBX_2015'!$H$16</f>
        <v>3990</v>
      </c>
      <c r="C152" s="129">
        <v>42219</v>
      </c>
      <c r="D152" s="55" t="str">
        <f>T('[107]Lampiran-A'!$D$11)</f>
        <v>L0251140501152086</v>
      </c>
      <c r="E152" s="128">
        <f>'[107]Lampiran-A'!$D$10</f>
        <v>42228</v>
      </c>
      <c r="F152" s="90" t="s">
        <v>847</v>
      </c>
      <c r="G152" s="74">
        <v>42235</v>
      </c>
      <c r="H152" s="92" t="s">
        <v>848</v>
      </c>
      <c r="I152" s="252">
        <v>42237</v>
      </c>
      <c r="J152" s="89">
        <f t="shared" si="12"/>
        <v>3990</v>
      </c>
      <c r="K152" s="55" t="s">
        <v>255</v>
      </c>
      <c r="L152" s="274" t="s">
        <v>677</v>
      </c>
      <c r="M152" s="190" t="s">
        <v>21</v>
      </c>
      <c r="N152" s="75">
        <v>42219</v>
      </c>
      <c r="O152" s="127">
        <f t="shared" si="10"/>
        <v>42318</v>
      </c>
      <c r="P152" s="127" t="str">
        <f t="shared" ca="1" si="11"/>
        <v>Alert</v>
      </c>
    </row>
    <row r="153" spans="1:16" s="62" customFormat="1">
      <c r="A153" s="63" t="s">
        <v>789</v>
      </c>
      <c r="B153" s="84">
        <f>'[108]BI-0061-RA_2015'!$H$21</f>
        <v>21990</v>
      </c>
      <c r="C153" s="129">
        <v>42227</v>
      </c>
      <c r="D153" s="55" t="str">
        <f>T('[108]Lampiran-A'!$D$11)</f>
        <v>L0251140501152169</v>
      </c>
      <c r="E153" s="128">
        <f>'[108]Lampiran-A'!$D$10</f>
        <v>42235</v>
      </c>
      <c r="F153" s="90" t="s">
        <v>1040</v>
      </c>
      <c r="G153" s="74">
        <v>42276</v>
      </c>
      <c r="H153" s="92" t="s">
        <v>1041</v>
      </c>
      <c r="I153" s="252">
        <v>42304</v>
      </c>
      <c r="J153" s="89">
        <f t="shared" si="12"/>
        <v>21990</v>
      </c>
      <c r="K153" s="55" t="s">
        <v>79</v>
      </c>
      <c r="L153" s="274" t="s">
        <v>22</v>
      </c>
      <c r="M153" s="190" t="s">
        <v>21</v>
      </c>
      <c r="N153" s="75">
        <v>42227</v>
      </c>
      <c r="O153" s="127">
        <f t="shared" si="10"/>
        <v>42325</v>
      </c>
      <c r="P153" s="127" t="str">
        <f t="shared" ca="1" si="11"/>
        <v>Alert</v>
      </c>
    </row>
    <row r="154" spans="1:16" s="62" customFormat="1">
      <c r="A154" s="63" t="s">
        <v>788</v>
      </c>
      <c r="B154" s="84">
        <f>'[109]BI-0062-RA_2015'!$H$27</f>
        <v>32460</v>
      </c>
      <c r="C154" s="129">
        <v>42227</v>
      </c>
      <c r="D154" s="55" t="str">
        <f>T('[109]Lampiran-A'!$D$11)</f>
        <v>L0251140501152168</v>
      </c>
      <c r="E154" s="128">
        <f>'[109]Lampiran-A'!$D$10</f>
        <v>42235</v>
      </c>
      <c r="F154" s="90" t="s">
        <v>1048</v>
      </c>
      <c r="G154" s="74">
        <v>42264</v>
      </c>
      <c r="H154" s="92" t="s">
        <v>1049</v>
      </c>
      <c r="I154" s="252">
        <v>42304</v>
      </c>
      <c r="J154" s="89">
        <f t="shared" si="12"/>
        <v>32460</v>
      </c>
      <c r="K154" s="55" t="s">
        <v>79</v>
      </c>
      <c r="L154" s="274" t="s">
        <v>22</v>
      </c>
      <c r="M154" s="190" t="s">
        <v>21</v>
      </c>
      <c r="N154" s="75">
        <v>42227</v>
      </c>
      <c r="O154" s="127">
        <f t="shared" si="10"/>
        <v>42325</v>
      </c>
      <c r="P154" s="127" t="str">
        <f t="shared" ca="1" si="11"/>
        <v>Alert</v>
      </c>
    </row>
    <row r="155" spans="1:16" s="62" customFormat="1">
      <c r="A155" s="63" t="s">
        <v>790</v>
      </c>
      <c r="B155" s="84">
        <f>'[110]BI-0063-RA_2015'!$H$19</f>
        <v>20880</v>
      </c>
      <c r="C155" s="129">
        <v>42227</v>
      </c>
      <c r="D155" s="55" t="str">
        <f>T('[110]Lampiran-A'!$D$11)</f>
        <v>L0251140501152167</v>
      </c>
      <c r="E155" s="128">
        <f>'[110]Lampiran-A'!$D$10</f>
        <v>42235</v>
      </c>
      <c r="F155" s="90" t="s">
        <v>834</v>
      </c>
      <c r="G155" s="74">
        <v>42236</v>
      </c>
      <c r="H155" s="92" t="s">
        <v>835</v>
      </c>
      <c r="I155" s="252">
        <v>42236</v>
      </c>
      <c r="J155" s="89">
        <f t="shared" si="12"/>
        <v>20880</v>
      </c>
      <c r="K155" s="55" t="s">
        <v>79</v>
      </c>
      <c r="L155" s="274" t="s">
        <v>22</v>
      </c>
      <c r="M155" s="190" t="s">
        <v>21</v>
      </c>
      <c r="N155" s="75">
        <v>42227</v>
      </c>
      <c r="O155" s="127">
        <f t="shared" si="10"/>
        <v>42325</v>
      </c>
      <c r="P155" s="127" t="str">
        <f t="shared" ca="1" si="11"/>
        <v>Alert</v>
      </c>
    </row>
    <row r="156" spans="1:16" s="62" customFormat="1">
      <c r="A156" s="63" t="s">
        <v>791</v>
      </c>
      <c r="B156" s="84">
        <f>'[111]BI-0064-RA_2015'!$H$25</f>
        <v>31340</v>
      </c>
      <c r="C156" s="129">
        <v>42227</v>
      </c>
      <c r="D156" s="55" t="str">
        <f>T('[111]Lampiran-A'!$D$11)</f>
        <v>L0251140501152166</v>
      </c>
      <c r="E156" s="128">
        <f>'[111]Lampiran-A'!$D$10</f>
        <v>42235</v>
      </c>
      <c r="F156" s="90" t="s">
        <v>918</v>
      </c>
      <c r="G156" s="74">
        <v>42264</v>
      </c>
      <c r="H156" s="92" t="s">
        <v>919</v>
      </c>
      <c r="I156" s="252">
        <v>42265</v>
      </c>
      <c r="J156" s="89">
        <f t="shared" si="12"/>
        <v>31340</v>
      </c>
      <c r="K156" s="55" t="s">
        <v>79</v>
      </c>
      <c r="L156" s="274" t="s">
        <v>22</v>
      </c>
      <c r="M156" s="190" t="s">
        <v>21</v>
      </c>
      <c r="N156" s="75">
        <v>42227</v>
      </c>
      <c r="O156" s="127">
        <f t="shared" si="10"/>
        <v>42325</v>
      </c>
      <c r="P156" s="127" t="str">
        <f t="shared" ca="1" si="11"/>
        <v>Alert</v>
      </c>
    </row>
    <row r="157" spans="1:16" s="62" customFormat="1">
      <c r="A157" s="63" t="s">
        <v>792</v>
      </c>
      <c r="B157" s="84">
        <f>'[112]BI-0065-RA_2015'!$H$26</f>
        <v>33630</v>
      </c>
      <c r="C157" s="129">
        <v>42227</v>
      </c>
      <c r="D157" s="55" t="str">
        <f>T('[112]Lampiran-A'!$D$11)</f>
        <v>L0251140501152170</v>
      </c>
      <c r="E157" s="128">
        <f>'[112]Lampiran-A'!$D$10</f>
        <v>42235</v>
      </c>
      <c r="F157" s="90" t="s">
        <v>859</v>
      </c>
      <c r="G157" s="74">
        <v>42236</v>
      </c>
      <c r="H157" s="92" t="s">
        <v>860</v>
      </c>
      <c r="I157" s="252">
        <v>42248</v>
      </c>
      <c r="J157" s="89">
        <f t="shared" si="12"/>
        <v>33630</v>
      </c>
      <c r="K157" s="55" t="s">
        <v>79</v>
      </c>
      <c r="L157" s="274" t="s">
        <v>22</v>
      </c>
      <c r="M157" s="190" t="s">
        <v>21</v>
      </c>
      <c r="N157" s="75">
        <v>42227</v>
      </c>
      <c r="O157" s="127">
        <f t="shared" si="10"/>
        <v>42325</v>
      </c>
      <c r="P157" s="127" t="str">
        <f t="shared" ca="1" si="11"/>
        <v>Alert</v>
      </c>
    </row>
    <row r="158" spans="1:16" s="62" customFormat="1">
      <c r="A158" s="63" t="s">
        <v>772</v>
      </c>
      <c r="B158" s="84">
        <f>'[113]BI-0066-AM_2015'!$H$16</f>
        <v>7500</v>
      </c>
      <c r="C158" s="129">
        <v>42221</v>
      </c>
      <c r="D158" s="55" t="str">
        <f>T('[113]Lampiran-A'!$D$11)</f>
        <v>L0251140501152126</v>
      </c>
      <c r="E158" s="128">
        <f>'[113]Lampiran-A'!$D$10</f>
        <v>42229</v>
      </c>
      <c r="F158" s="90" t="s">
        <v>974</v>
      </c>
      <c r="G158" s="74">
        <v>42262</v>
      </c>
      <c r="H158" s="92" t="s">
        <v>975</v>
      </c>
      <c r="I158" s="252">
        <v>42285</v>
      </c>
      <c r="J158" s="89">
        <f t="shared" si="12"/>
        <v>7500</v>
      </c>
      <c r="K158" s="55" t="s">
        <v>58</v>
      </c>
      <c r="L158" s="197" t="s">
        <v>677</v>
      </c>
      <c r="M158" s="124" t="s">
        <v>21</v>
      </c>
      <c r="N158" s="75">
        <v>42226</v>
      </c>
      <c r="O158" s="127">
        <f t="shared" si="10"/>
        <v>42319</v>
      </c>
      <c r="P158" s="127" t="str">
        <f t="shared" ca="1" si="11"/>
        <v>Alert</v>
      </c>
    </row>
    <row r="159" spans="1:16" s="62" customFormat="1">
      <c r="A159" s="63" t="s">
        <v>762</v>
      </c>
      <c r="B159" s="84">
        <f>'[114]BI-0067-RA_2015'!$H$16</f>
        <v>10560</v>
      </c>
      <c r="C159" s="129">
        <v>42221</v>
      </c>
      <c r="D159" s="55" t="str">
        <f>T('[114]Lampiran-A'!$D$11)</f>
        <v>L0251140501152077</v>
      </c>
      <c r="E159" s="128">
        <f>'[114]Lampiran-A'!$D$10</f>
        <v>42228</v>
      </c>
      <c r="F159" s="90" t="s">
        <v>828</v>
      </c>
      <c r="G159" s="74">
        <v>42235</v>
      </c>
      <c r="H159" s="92" t="s">
        <v>829</v>
      </c>
      <c r="I159" s="252">
        <v>42236</v>
      </c>
      <c r="J159" s="89">
        <f t="shared" ref="J159:J167" si="13">B159</f>
        <v>10560</v>
      </c>
      <c r="K159" s="55" t="s">
        <v>79</v>
      </c>
      <c r="L159" s="274" t="s">
        <v>677</v>
      </c>
      <c r="M159" s="190" t="s">
        <v>21</v>
      </c>
      <c r="N159" s="75">
        <v>42222</v>
      </c>
      <c r="O159" s="127">
        <f t="shared" si="10"/>
        <v>42318</v>
      </c>
      <c r="P159" s="127" t="str">
        <f t="shared" ca="1" si="11"/>
        <v>Alert</v>
      </c>
    </row>
    <row r="160" spans="1:16" s="62" customFormat="1">
      <c r="A160" s="63" t="s">
        <v>763</v>
      </c>
      <c r="B160" s="84">
        <f>'[115]BI-0068-RA_2015'!$H$16</f>
        <v>30000</v>
      </c>
      <c r="C160" s="129">
        <v>42222</v>
      </c>
      <c r="D160" s="55" t="str">
        <f>T('[115]Lampiran-A'!$D$11)</f>
        <v>L0251140501152080</v>
      </c>
      <c r="E160" s="128">
        <f>'[115]Lampiran-A'!$D$10</f>
        <v>42228</v>
      </c>
      <c r="F160" s="90" t="s">
        <v>836</v>
      </c>
      <c r="G160" s="74">
        <v>42235</v>
      </c>
      <c r="H160" s="92" t="s">
        <v>837</v>
      </c>
      <c r="I160" s="252">
        <v>42236</v>
      </c>
      <c r="J160" s="89">
        <f t="shared" si="13"/>
        <v>30000</v>
      </c>
      <c r="K160" s="55" t="s">
        <v>79</v>
      </c>
      <c r="L160" s="274" t="s">
        <v>22</v>
      </c>
      <c r="M160" s="190" t="s">
        <v>21</v>
      </c>
      <c r="N160" s="75">
        <v>42222</v>
      </c>
      <c r="O160" s="127">
        <f t="shared" si="10"/>
        <v>42318</v>
      </c>
      <c r="P160" s="127" t="str">
        <f t="shared" ca="1" si="11"/>
        <v>Alert</v>
      </c>
    </row>
    <row r="161" spans="1:16" s="191" customFormat="1">
      <c r="A161" s="63" t="s">
        <v>764</v>
      </c>
      <c r="B161" s="84">
        <f>'[116]BI-0069-RA_2015'!$H$16</f>
        <v>5880</v>
      </c>
      <c r="C161" s="129">
        <v>42222</v>
      </c>
      <c r="D161" s="55" t="str">
        <f>T('[116]Lampiran-A'!$D$11)</f>
        <v>L0251140501152078</v>
      </c>
      <c r="E161" s="128">
        <f>'[116]Lampiran-A'!$D$10</f>
        <v>42228</v>
      </c>
      <c r="F161" s="90" t="s">
        <v>830</v>
      </c>
      <c r="G161" s="74">
        <v>42235</v>
      </c>
      <c r="H161" s="92" t="s">
        <v>831</v>
      </c>
      <c r="I161" s="252">
        <v>42236</v>
      </c>
      <c r="J161" s="89">
        <f t="shared" si="13"/>
        <v>5880</v>
      </c>
      <c r="K161" s="55" t="s">
        <v>79</v>
      </c>
      <c r="L161" s="274" t="s">
        <v>677</v>
      </c>
      <c r="M161" s="190" t="s">
        <v>21</v>
      </c>
      <c r="N161" s="75">
        <v>42222</v>
      </c>
      <c r="O161" s="247">
        <f t="shared" si="10"/>
        <v>42318</v>
      </c>
      <c r="P161" s="247" t="str">
        <f t="shared" ca="1" si="11"/>
        <v>Alert</v>
      </c>
    </row>
    <row r="162" spans="1:16" s="62" customFormat="1">
      <c r="A162" s="63" t="s">
        <v>765</v>
      </c>
      <c r="B162" s="84">
        <f>'[117]BI-0070-RA_2015'!$H$16</f>
        <v>5595</v>
      </c>
      <c r="C162" s="129">
        <v>42222</v>
      </c>
      <c r="D162" s="55" t="str">
        <f>T('[117]Lampiran-A'!$D$11)</f>
        <v>L0251140501152076</v>
      </c>
      <c r="E162" s="128">
        <f>'[117]Lampiran-A'!$D$10</f>
        <v>42228</v>
      </c>
      <c r="F162" s="90" t="s">
        <v>853</v>
      </c>
      <c r="G162" s="74">
        <v>42244</v>
      </c>
      <c r="H162" s="92" t="s">
        <v>854</v>
      </c>
      <c r="I162" s="252">
        <v>42248</v>
      </c>
      <c r="J162" s="89">
        <f t="shared" si="13"/>
        <v>5595</v>
      </c>
      <c r="K162" s="55" t="s">
        <v>79</v>
      </c>
      <c r="L162" s="274" t="s">
        <v>677</v>
      </c>
      <c r="M162" s="190" t="s">
        <v>21</v>
      </c>
      <c r="N162" s="75">
        <v>42222</v>
      </c>
      <c r="O162" s="127">
        <f t="shared" si="10"/>
        <v>42318</v>
      </c>
      <c r="P162" s="127" t="str">
        <f t="shared" ca="1" si="11"/>
        <v>Alert</v>
      </c>
    </row>
    <row r="163" spans="1:16" s="62" customFormat="1">
      <c r="A163" s="63" t="s">
        <v>766</v>
      </c>
      <c r="B163" s="84">
        <f>'[118]BI-0071-RA_2015'!$H$16</f>
        <v>4470</v>
      </c>
      <c r="C163" s="129">
        <v>42221</v>
      </c>
      <c r="D163" s="55" t="str">
        <f>T('[118]Lampiran-A'!$D$11)</f>
        <v>L0251140501152081</v>
      </c>
      <c r="E163" s="128">
        <f>'[118]Lampiran-A'!$D$10</f>
        <v>42228</v>
      </c>
      <c r="F163" s="90" t="s">
        <v>832</v>
      </c>
      <c r="G163" s="74">
        <v>42235</v>
      </c>
      <c r="H163" s="92" t="s">
        <v>833</v>
      </c>
      <c r="I163" s="252">
        <v>42236</v>
      </c>
      <c r="J163" s="89">
        <f t="shared" si="13"/>
        <v>4470</v>
      </c>
      <c r="K163" s="55" t="s">
        <v>79</v>
      </c>
      <c r="L163" s="274" t="s">
        <v>22</v>
      </c>
      <c r="M163" s="190" t="s">
        <v>21</v>
      </c>
      <c r="N163" s="75">
        <v>42222</v>
      </c>
      <c r="O163" s="127">
        <f t="shared" si="10"/>
        <v>42318</v>
      </c>
      <c r="P163" s="127" t="str">
        <f t="shared" ca="1" si="11"/>
        <v>Alert</v>
      </c>
    </row>
    <row r="164" spans="1:16" s="62" customFormat="1">
      <c r="A164" s="63" t="s">
        <v>785</v>
      </c>
      <c r="B164" s="84">
        <f>'[119]BI-0072-PR'!$H$15</f>
        <v>32640</v>
      </c>
      <c r="C164" s="129">
        <v>42227</v>
      </c>
      <c r="D164" s="55" t="str">
        <f>T('[119]Lampiran-A'!$D$11)</f>
        <v>L0251140501152159</v>
      </c>
      <c r="E164" s="128">
        <f>'[119]Lampiran-A'!$D$10</f>
        <v>42234</v>
      </c>
      <c r="F164" s="85" t="s">
        <v>890</v>
      </c>
      <c r="G164" s="74">
        <v>42240</v>
      </c>
      <c r="H164" s="87" t="s">
        <v>891</v>
      </c>
      <c r="I164" s="252">
        <v>42256</v>
      </c>
      <c r="J164" s="89">
        <f t="shared" si="13"/>
        <v>32640</v>
      </c>
      <c r="K164" s="88" t="s">
        <v>241</v>
      </c>
      <c r="L164" s="197" t="s">
        <v>22</v>
      </c>
      <c r="M164" s="124" t="s">
        <v>21</v>
      </c>
      <c r="N164" s="75">
        <v>42227</v>
      </c>
      <c r="O164" s="127">
        <f t="shared" si="10"/>
        <v>42324</v>
      </c>
      <c r="P164" s="127" t="str">
        <f t="shared" ca="1" si="11"/>
        <v>Alert</v>
      </c>
    </row>
    <row r="165" spans="1:16" s="62" customFormat="1">
      <c r="A165" s="63" t="s">
        <v>793</v>
      </c>
      <c r="B165" s="84">
        <f>'[120]BI-0073-RA_2015'!$H$26</f>
        <v>48300</v>
      </c>
      <c r="C165" s="129">
        <v>42227</v>
      </c>
      <c r="D165" s="55" t="str">
        <f>T('[120]Lampiran-A'!$D$11)</f>
        <v>L0251140501152174</v>
      </c>
      <c r="E165" s="128">
        <f>'[120]Lampiran-A'!$D$10</f>
        <v>42235</v>
      </c>
      <c r="F165" s="90" t="s">
        <v>916</v>
      </c>
      <c r="G165" s="74">
        <v>42264</v>
      </c>
      <c r="H165" s="92" t="s">
        <v>917</v>
      </c>
      <c r="I165" s="252">
        <v>42265</v>
      </c>
      <c r="J165" s="89">
        <f t="shared" si="13"/>
        <v>48300</v>
      </c>
      <c r="K165" s="55" t="s">
        <v>79</v>
      </c>
      <c r="L165" s="274" t="s">
        <v>22</v>
      </c>
      <c r="M165" s="190" t="s">
        <v>21</v>
      </c>
      <c r="N165" s="75">
        <v>42227</v>
      </c>
      <c r="O165" s="127">
        <f t="shared" si="10"/>
        <v>42325</v>
      </c>
      <c r="P165" s="127" t="str">
        <f t="shared" ca="1" si="11"/>
        <v>Alert</v>
      </c>
    </row>
    <row r="166" spans="1:16" s="62" customFormat="1">
      <c r="A166" s="63" t="s">
        <v>794</v>
      </c>
      <c r="B166" s="84">
        <f>'[121]BI-0074-RA_2015'!$H$20</f>
        <v>32720</v>
      </c>
      <c r="C166" s="129">
        <v>42227</v>
      </c>
      <c r="D166" s="55" t="str">
        <f>T('[121]Lampiran-A'!$D$11)</f>
        <v>L0251140501152173</v>
      </c>
      <c r="E166" s="128">
        <f>'[121]Lampiran-A'!$D$10</f>
        <v>42235</v>
      </c>
      <c r="F166" s="90" t="s">
        <v>855</v>
      </c>
      <c r="G166" s="74">
        <v>42236</v>
      </c>
      <c r="H166" s="92" t="s">
        <v>856</v>
      </c>
      <c r="I166" s="252">
        <v>42248</v>
      </c>
      <c r="J166" s="89">
        <f t="shared" si="13"/>
        <v>32720</v>
      </c>
      <c r="K166" s="55" t="s">
        <v>79</v>
      </c>
      <c r="L166" s="274" t="s">
        <v>22</v>
      </c>
      <c r="M166" s="190" t="s">
        <v>21</v>
      </c>
      <c r="N166" s="75">
        <v>42227</v>
      </c>
      <c r="O166" s="127">
        <f t="shared" si="10"/>
        <v>42325</v>
      </c>
      <c r="P166" s="127" t="str">
        <f t="shared" ca="1" si="11"/>
        <v>Alert</v>
      </c>
    </row>
    <row r="167" spans="1:16" s="62" customFormat="1">
      <c r="A167" s="63" t="s">
        <v>814</v>
      </c>
      <c r="B167" s="84">
        <f>'[122]BI-0075-TRU_2015'!$H$17</f>
        <v>10260</v>
      </c>
      <c r="C167" s="129">
        <v>42235</v>
      </c>
      <c r="D167" s="55" t="str">
        <f>T('[122]Lampiran-A'!$D$11)</f>
        <v>L0251140501152374</v>
      </c>
      <c r="E167" s="128">
        <f>'[122]Lampiran-A'!$D$10</f>
        <v>42256</v>
      </c>
      <c r="F167" s="90" t="s">
        <v>960</v>
      </c>
      <c r="G167" s="74">
        <v>42275</v>
      </c>
      <c r="H167" s="92" t="s">
        <v>961</v>
      </c>
      <c r="I167" s="252">
        <v>42277</v>
      </c>
      <c r="J167" s="89">
        <f t="shared" si="13"/>
        <v>10260</v>
      </c>
      <c r="K167" s="55" t="s">
        <v>52</v>
      </c>
      <c r="L167" s="197" t="s">
        <v>22</v>
      </c>
      <c r="M167" s="124" t="s">
        <v>21</v>
      </c>
      <c r="N167" s="75">
        <v>42236</v>
      </c>
      <c r="O167" s="127">
        <f t="shared" si="10"/>
        <v>42346</v>
      </c>
      <c r="P167" s="127" t="str">
        <f t="shared" ca="1" si="11"/>
        <v>It Ok</v>
      </c>
    </row>
    <row r="168" spans="1:16" s="62" customFormat="1">
      <c r="A168" s="63" t="s">
        <v>886</v>
      </c>
      <c r="B168" s="84">
        <f>'[123]BI-0076-TRU_2015'!$H$15</f>
        <v>3855</v>
      </c>
      <c r="C168" s="134">
        <v>42305</v>
      </c>
      <c r="D168" s="55" t="str">
        <f>T('[123]Lampiran-A'!$D$11)</f>
        <v>L0251140501142454</v>
      </c>
      <c r="E168" s="128">
        <f>'[123]Lampiran-A'!$D$10</f>
        <v>42264</v>
      </c>
      <c r="F168" s="85" t="s">
        <v>1067</v>
      </c>
      <c r="G168" s="74">
        <v>42305</v>
      </c>
      <c r="H168" s="87" t="s">
        <v>1068</v>
      </c>
      <c r="I168" s="252">
        <v>42306</v>
      </c>
      <c r="J168" s="89">
        <f>B168</f>
        <v>3855</v>
      </c>
      <c r="K168" s="88" t="s">
        <v>52</v>
      </c>
      <c r="L168" s="197" t="s">
        <v>677</v>
      </c>
      <c r="M168" s="124" t="s">
        <v>21</v>
      </c>
      <c r="N168" s="75">
        <v>42228</v>
      </c>
      <c r="O168" s="127">
        <f t="shared" si="10"/>
        <v>42354</v>
      </c>
      <c r="P168" s="127" t="str">
        <f t="shared" ca="1" si="11"/>
        <v>It Ok</v>
      </c>
    </row>
    <row r="169" spans="1:16" s="62" customFormat="1">
      <c r="A169" s="63" t="s">
        <v>887</v>
      </c>
      <c r="B169" s="84">
        <f>'[124]BI-0077-TBX_2015'!$H$16</f>
        <v>17100</v>
      </c>
      <c r="C169" s="129">
        <v>42256</v>
      </c>
      <c r="D169" s="55" t="str">
        <f>T('[124]Lampiran-A'!$D$11)</f>
        <v>L0251140501152455</v>
      </c>
      <c r="E169" s="128">
        <f>'[124]Lampiran-A'!$D$10</f>
        <v>42264</v>
      </c>
      <c r="F169" s="90" t="s">
        <v>958</v>
      </c>
      <c r="G169" s="130">
        <v>42269</v>
      </c>
      <c r="H169" s="92" t="s">
        <v>959</v>
      </c>
      <c r="I169" s="252">
        <v>42276</v>
      </c>
      <c r="J169" s="89">
        <f>B169</f>
        <v>17100</v>
      </c>
      <c r="K169" s="55" t="s">
        <v>255</v>
      </c>
      <c r="L169" s="197" t="s">
        <v>22</v>
      </c>
      <c r="M169" s="124" t="s">
        <v>21</v>
      </c>
      <c r="N169" s="75">
        <v>42228</v>
      </c>
      <c r="O169" s="127">
        <f t="shared" si="10"/>
        <v>42354</v>
      </c>
      <c r="P169" s="127" t="str">
        <f t="shared" ca="1" si="11"/>
        <v>It Ok</v>
      </c>
    </row>
    <row r="170" spans="1:16" s="62" customFormat="1">
      <c r="A170" s="63" t="s">
        <v>899</v>
      </c>
      <c r="B170" s="84">
        <f>'[125]BI-0078-TBX_2015'!$H$17</f>
        <v>5940</v>
      </c>
      <c r="C170" s="129">
        <v>42261</v>
      </c>
      <c r="D170" s="55" t="str">
        <f>T('[125]Lampiran-A'!$D$11)</f>
        <v>L0251140501152562</v>
      </c>
      <c r="E170" s="56">
        <f>'[125]Lampiran-A'!$D$10</f>
        <v>42275</v>
      </c>
      <c r="F170" s="90" t="s">
        <v>978</v>
      </c>
      <c r="G170" s="74">
        <v>42283</v>
      </c>
      <c r="H170" s="92" t="s">
        <v>979</v>
      </c>
      <c r="I170" s="252">
        <v>42285</v>
      </c>
      <c r="J170" s="89">
        <f>B170</f>
        <v>5940</v>
      </c>
      <c r="K170" s="55" t="s">
        <v>255</v>
      </c>
      <c r="L170" s="197" t="s">
        <v>22</v>
      </c>
      <c r="M170" s="124" t="s">
        <v>21</v>
      </c>
      <c r="N170" s="75">
        <v>42228</v>
      </c>
      <c r="O170" s="127">
        <f t="shared" si="10"/>
        <v>42365</v>
      </c>
      <c r="P170" s="127" t="str">
        <f t="shared" ca="1" si="11"/>
        <v>It Ok</v>
      </c>
    </row>
    <row r="171" spans="1:16" s="62" customFormat="1">
      <c r="A171" s="49" t="s">
        <v>909</v>
      </c>
      <c r="B171" s="71">
        <f>'[126]BI-0080-RA_2015'!$H$29</f>
        <v>40720</v>
      </c>
      <c r="C171" s="23"/>
      <c r="D171" s="23" t="str">
        <f>T('[126]Lampiran-A'!$D$11)</f>
        <v>L0251140501152565</v>
      </c>
      <c r="E171" s="126">
        <f>'[126]Lampiran-A'!$D$10</f>
        <v>42275</v>
      </c>
      <c r="F171" s="79"/>
      <c r="G171" s="32"/>
      <c r="H171" s="82"/>
      <c r="I171" s="272"/>
      <c r="J171" s="23"/>
      <c r="K171" s="23"/>
      <c r="L171" s="275" t="s">
        <v>22</v>
      </c>
      <c r="M171" s="276" t="s">
        <v>21</v>
      </c>
      <c r="N171" s="72">
        <v>42269</v>
      </c>
      <c r="O171" s="127">
        <f t="shared" si="10"/>
        <v>42365</v>
      </c>
      <c r="P171" s="127" t="str">
        <f t="shared" ca="1" si="11"/>
        <v>It Ok</v>
      </c>
    </row>
    <row r="172" spans="1:16" s="62" customFormat="1">
      <c r="A172" s="63" t="s">
        <v>910</v>
      </c>
      <c r="B172" s="84">
        <f>'[127]BI-0081-RA_2015'!$H$26</f>
        <v>25760</v>
      </c>
      <c r="C172" s="129">
        <v>42264</v>
      </c>
      <c r="D172" s="55" t="str">
        <f>T('[127]Lampiran-A'!$D$11)</f>
        <v>L0251140501152566</v>
      </c>
      <c r="E172" s="128">
        <f>'[127]Lampiran-A'!$D$10</f>
        <v>42275</v>
      </c>
      <c r="F172" s="90" t="s">
        <v>1018</v>
      </c>
      <c r="G172" s="74">
        <v>42276</v>
      </c>
      <c r="H172" s="92" t="s">
        <v>1019</v>
      </c>
      <c r="I172" s="252">
        <v>42296</v>
      </c>
      <c r="J172" s="89">
        <f>B172</f>
        <v>25760</v>
      </c>
      <c r="K172" s="55" t="s">
        <v>79</v>
      </c>
      <c r="L172" s="197" t="s">
        <v>22</v>
      </c>
      <c r="M172" s="124" t="s">
        <v>21</v>
      </c>
      <c r="N172" s="75">
        <v>42269</v>
      </c>
      <c r="O172" s="127">
        <f t="shared" si="10"/>
        <v>42365</v>
      </c>
      <c r="P172" s="127" t="str">
        <f t="shared" ca="1" si="11"/>
        <v>It Ok</v>
      </c>
    </row>
    <row r="173" spans="1:16" s="62" customFormat="1">
      <c r="A173" s="63" t="s">
        <v>115</v>
      </c>
      <c r="B173" s="84">
        <f>'[128]CY-0001-ZEP-2015'!$H$17</f>
        <v>1870</v>
      </c>
      <c r="C173" s="55" t="s">
        <v>189</v>
      </c>
      <c r="D173" s="55" t="str">
        <f>T('[128]Lampiran-A'!$D$11)</f>
        <v>L0251140501150675</v>
      </c>
      <c r="E173" s="56" t="str">
        <f>T('[128]Lampiran-A'!$D$10)</f>
        <v>02.03.15</v>
      </c>
      <c r="F173" s="90" t="s">
        <v>190</v>
      </c>
      <c r="G173" s="57" t="s">
        <v>191</v>
      </c>
      <c r="H173" s="92" t="s">
        <v>190</v>
      </c>
      <c r="I173" s="194" t="s">
        <v>192</v>
      </c>
      <c r="J173" s="89">
        <f>B173</f>
        <v>1870</v>
      </c>
      <c r="K173" s="55" t="s">
        <v>84</v>
      </c>
      <c r="L173" s="59" t="s">
        <v>22</v>
      </c>
      <c r="M173" s="60" t="s">
        <v>47</v>
      </c>
      <c r="N173" s="75">
        <v>42059</v>
      </c>
      <c r="O173" s="127" t="e">
        <f t="shared" si="10"/>
        <v>#VALUE!</v>
      </c>
      <c r="P173" s="127" t="e">
        <f t="shared" ca="1" si="11"/>
        <v>#VALUE!</v>
      </c>
    </row>
    <row r="174" spans="1:16" s="62" customFormat="1">
      <c r="A174" s="63" t="s">
        <v>135</v>
      </c>
      <c r="B174" s="84">
        <f>'[129]CY-0002-TRU_2015'!$H$20</f>
        <v>4200</v>
      </c>
      <c r="C174" s="129">
        <v>42062</v>
      </c>
      <c r="D174" s="55" t="str">
        <f>T('[129]Lampiran-A'!$D$11)</f>
        <v>L0251140501150793</v>
      </c>
      <c r="E174" s="128">
        <f>'[129]Lampiran-A'!$D$10</f>
        <v>42073</v>
      </c>
      <c r="F174" s="85" t="s">
        <v>649</v>
      </c>
      <c r="G174" s="74">
        <v>42186</v>
      </c>
      <c r="H174" s="87" t="s">
        <v>650</v>
      </c>
      <c r="I174" s="194">
        <v>42188</v>
      </c>
      <c r="J174" s="89">
        <f>B174</f>
        <v>4200</v>
      </c>
      <c r="K174" s="88" t="s">
        <v>52</v>
      </c>
      <c r="L174" s="59" t="s">
        <v>22</v>
      </c>
      <c r="M174" s="60" t="s">
        <v>21</v>
      </c>
      <c r="N174" s="75">
        <v>42062</v>
      </c>
      <c r="O174" s="127">
        <f t="shared" si="10"/>
        <v>42163</v>
      </c>
      <c r="P174" s="127" t="str">
        <f t="shared" ca="1" si="11"/>
        <v>Alert</v>
      </c>
    </row>
    <row r="175" spans="1:16" s="62" customFormat="1">
      <c r="A175" s="63" t="s">
        <v>116</v>
      </c>
      <c r="B175" s="84">
        <f>'[130]CY-0003-DIM-2015'!$H$16</f>
        <v>1750</v>
      </c>
      <c r="C175" s="55"/>
      <c r="D175" s="55" t="str">
        <f>T('[130]Lampiran-A'!$D$11)</f>
        <v>L0251140501150674</v>
      </c>
      <c r="E175" s="128">
        <f>'[130]Lampiran-A'!$D$10</f>
        <v>42065</v>
      </c>
      <c r="F175" s="85" t="s">
        <v>417</v>
      </c>
      <c r="G175" s="86" t="s">
        <v>418</v>
      </c>
      <c r="H175" s="87" t="s">
        <v>416</v>
      </c>
      <c r="I175" s="195" t="s">
        <v>192</v>
      </c>
      <c r="J175" s="89">
        <f>B175</f>
        <v>1750</v>
      </c>
      <c r="K175" s="88" t="s">
        <v>56</v>
      </c>
      <c r="L175" s="59" t="s">
        <v>22</v>
      </c>
      <c r="M175" s="60" t="s">
        <v>21</v>
      </c>
      <c r="N175" s="75">
        <v>42059</v>
      </c>
      <c r="O175" s="127">
        <f t="shared" si="10"/>
        <v>42155</v>
      </c>
      <c r="P175" s="127" t="str">
        <f t="shared" ca="1" si="11"/>
        <v>Alert</v>
      </c>
    </row>
    <row r="176" spans="1:16" s="62" customFormat="1">
      <c r="A176" s="63" t="s">
        <v>795</v>
      </c>
      <c r="B176" s="84">
        <f>'[131]CY-0004-DIM-2015'!$H$16</f>
        <v>1750</v>
      </c>
      <c r="C176" s="129">
        <v>42227</v>
      </c>
      <c r="D176" s="55" t="str">
        <f>T('[131]Lampiran-A'!$D$11)</f>
        <v>L0251140501152153</v>
      </c>
      <c r="E176" s="128">
        <f>'[131]Lampiran-A'!$D$10</f>
        <v>42234</v>
      </c>
      <c r="F176" s="90" t="s">
        <v>820</v>
      </c>
      <c r="G176" s="74">
        <v>42235</v>
      </c>
      <c r="H176" s="92" t="s">
        <v>821</v>
      </c>
      <c r="I176" s="252">
        <v>42236</v>
      </c>
      <c r="J176" s="89">
        <f>B176</f>
        <v>1750</v>
      </c>
      <c r="K176" s="55" t="s">
        <v>56</v>
      </c>
      <c r="L176" s="197" t="s">
        <v>22</v>
      </c>
      <c r="M176" s="124" t="s">
        <v>21</v>
      </c>
      <c r="N176" s="75">
        <v>42227</v>
      </c>
      <c r="O176" s="127">
        <f t="shared" si="10"/>
        <v>42324</v>
      </c>
      <c r="P176" s="127" t="str">
        <f t="shared" ca="1" si="11"/>
        <v>Alert</v>
      </c>
    </row>
    <row r="177" spans="1:33" s="112" customFormat="1">
      <c r="A177" s="49" t="s">
        <v>881</v>
      </c>
      <c r="B177" s="71">
        <f>'[132]CY-0005-TRU_2015'!$H$19</f>
        <v>5515</v>
      </c>
      <c r="C177" s="23"/>
      <c r="D177" s="23" t="str">
        <f>T('[132]Lampiran-A'!$D$11)</f>
        <v>L0251140501152376</v>
      </c>
      <c r="E177" s="126">
        <f>'[132]Lampiran-A'!$D$10</f>
        <v>42256</v>
      </c>
      <c r="F177" s="79"/>
      <c r="G177" s="32"/>
      <c r="H177" s="82"/>
      <c r="I177" s="272"/>
      <c r="J177" s="23"/>
      <c r="K177" s="23"/>
      <c r="L177" s="275" t="s">
        <v>22</v>
      </c>
      <c r="M177" s="276" t="s">
        <v>21</v>
      </c>
      <c r="N177" s="72">
        <v>42237</v>
      </c>
      <c r="O177" s="176">
        <f>E177+ 90</f>
        <v>42346</v>
      </c>
      <c r="P177" s="176" t="str">
        <f ca="1">IF(TODAY() -O177 &gt;= 7, "Alert", "It Ok")</f>
        <v>It Ok</v>
      </c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  <c r="AC177" s="111"/>
      <c r="AD177" s="111"/>
      <c r="AE177" s="111"/>
      <c r="AF177" s="111"/>
      <c r="AG177" s="111"/>
    </row>
    <row r="178" spans="1:33" s="62" customFormat="1">
      <c r="A178" s="63" t="s">
        <v>18</v>
      </c>
      <c r="B178" s="64">
        <f>'[133]HM-0001-TRU'!$H$16</f>
        <v>6000</v>
      </c>
      <c r="C178" s="55" t="s">
        <v>57</v>
      </c>
      <c r="D178" s="65" t="str">
        <f>T('[133]Lampiran-A'!$D$11)</f>
        <v>L025140501150069</v>
      </c>
      <c r="E178" s="66" t="str">
        <f>T('[133]Lampiran-A'!$D$10)</f>
        <v>20.01.15</v>
      </c>
      <c r="F178" s="67" t="s">
        <v>53</v>
      </c>
      <c r="G178" s="68" t="s">
        <v>50</v>
      </c>
      <c r="H178" s="91">
        <v>95344</v>
      </c>
      <c r="I178" s="193" t="s">
        <v>51</v>
      </c>
      <c r="J178" s="69">
        <f t="shared" ref="J178:J206" si="14">B178</f>
        <v>6000</v>
      </c>
      <c r="K178" s="55" t="s">
        <v>52</v>
      </c>
      <c r="L178" s="59" t="s">
        <v>22</v>
      </c>
      <c r="M178" s="60" t="s">
        <v>21</v>
      </c>
      <c r="N178" s="61">
        <v>42020</v>
      </c>
      <c r="O178" s="127" t="e">
        <f>E178+ 90</f>
        <v>#VALUE!</v>
      </c>
      <c r="P178" s="127" t="e">
        <f ca="1">IF(TODAY() -O178 &gt;= 7, "Alert", "It Ok")</f>
        <v>#VALUE!</v>
      </c>
    </row>
    <row r="179" spans="1:33" s="62" customFormat="1">
      <c r="A179" s="53" t="s">
        <v>12</v>
      </c>
      <c r="B179" s="54">
        <f>'[134]HM-0002-TRU'!$H$16</f>
        <v>7704</v>
      </c>
      <c r="C179" s="55" t="s">
        <v>57</v>
      </c>
      <c r="D179" s="55" t="str">
        <f>T('[134]Lampiran-A'!$D$11)</f>
        <v>L0251140501150067</v>
      </c>
      <c r="E179" s="56" t="str">
        <f>T('[134]Lampiran-A'!$D$10)</f>
        <v>20.01.15</v>
      </c>
      <c r="F179" s="90" t="s">
        <v>49</v>
      </c>
      <c r="G179" s="57" t="s">
        <v>50</v>
      </c>
      <c r="H179" s="92">
        <v>95343</v>
      </c>
      <c r="I179" s="194" t="s">
        <v>51</v>
      </c>
      <c r="J179" s="58">
        <f t="shared" si="14"/>
        <v>7704</v>
      </c>
      <c r="K179" s="55" t="s">
        <v>52</v>
      </c>
      <c r="L179" s="59" t="s">
        <v>22</v>
      </c>
      <c r="M179" s="60" t="s">
        <v>21</v>
      </c>
      <c r="N179" s="61">
        <v>42020</v>
      </c>
      <c r="O179" s="127" t="e">
        <f>E179+ 90</f>
        <v>#VALUE!</v>
      </c>
      <c r="P179" s="127" t="e">
        <f ca="1">IF(TODAY() -O179 &gt;= 7, "Alert", "It Ok")</f>
        <v>#VALUE!</v>
      </c>
    </row>
    <row r="180" spans="1:33" s="62" customFormat="1">
      <c r="A180" s="63" t="s">
        <v>134</v>
      </c>
      <c r="B180" s="84">
        <f>'[135]HM-0003-TRU'!$H$18</f>
        <v>4255</v>
      </c>
      <c r="C180" s="55" t="s">
        <v>346</v>
      </c>
      <c r="D180" s="55" t="str">
        <f>T('[135]Lampiran-A'!$D$11)</f>
        <v>L0251140501150794</v>
      </c>
      <c r="E180" s="56" t="str">
        <f>T('[135]Lampiran-A'!$D$10)</f>
        <v>10.03.15</v>
      </c>
      <c r="F180" s="90" t="s">
        <v>347</v>
      </c>
      <c r="G180" s="57" t="s">
        <v>286</v>
      </c>
      <c r="H180" s="92" t="s">
        <v>348</v>
      </c>
      <c r="I180" s="194" t="s">
        <v>349</v>
      </c>
      <c r="J180" s="89">
        <f t="shared" si="14"/>
        <v>4255</v>
      </c>
      <c r="K180" s="55" t="s">
        <v>52</v>
      </c>
      <c r="L180" s="59" t="s">
        <v>22</v>
      </c>
      <c r="M180" s="60" t="s">
        <v>21</v>
      </c>
      <c r="N180" s="75">
        <v>42062</v>
      </c>
      <c r="O180" s="127" t="e">
        <f>E180+ 90</f>
        <v>#VALUE!</v>
      </c>
      <c r="P180" s="127" t="e">
        <f ca="1">IF(TODAY() -O180 &gt;= 7, "Alert", "It Ok")</f>
        <v>#VALUE!</v>
      </c>
    </row>
    <row r="181" spans="1:33" s="62" customFormat="1">
      <c r="A181" s="63" t="s">
        <v>68</v>
      </c>
      <c r="B181" s="84">
        <f>'[136]HM-0004-AM'!$H$20</f>
        <v>13215</v>
      </c>
      <c r="C181" s="55" t="s">
        <v>81</v>
      </c>
      <c r="D181" s="55" t="str">
        <f>T('[136]Lampiran-A'!$D$11)</f>
        <v>L0251140501150339</v>
      </c>
      <c r="E181" s="56" t="str">
        <f>T('[136]Lampiran-A'!$D$10)</f>
        <v>03.02.15</v>
      </c>
      <c r="F181" s="90" t="s">
        <v>350</v>
      </c>
      <c r="G181" s="57" t="s">
        <v>231</v>
      </c>
      <c r="H181" s="92" t="s">
        <v>351</v>
      </c>
      <c r="I181" s="194" t="s">
        <v>349</v>
      </c>
      <c r="J181" s="89">
        <f t="shared" si="14"/>
        <v>13215</v>
      </c>
      <c r="K181" s="55" t="s">
        <v>58</v>
      </c>
      <c r="L181" s="59" t="s">
        <v>22</v>
      </c>
      <c r="M181" s="60" t="s">
        <v>21</v>
      </c>
      <c r="N181" s="75">
        <v>42032</v>
      </c>
      <c r="O181" s="127" t="e">
        <f t="shared" ref="O181:O188" si="15">E181+ 90</f>
        <v>#VALUE!</v>
      </c>
      <c r="P181" s="127" t="e">
        <f t="shared" ref="P181:P189" ca="1" si="16">IF(TODAY() -O181 &gt;= 7, "Alert", "It Ok")</f>
        <v>#VALUE!</v>
      </c>
    </row>
    <row r="182" spans="1:33" s="62" customFormat="1">
      <c r="A182" s="63" t="s">
        <v>44</v>
      </c>
      <c r="B182" s="54">
        <f>'[137]HM-0005-AM'!$H$16</f>
        <v>49200</v>
      </c>
      <c r="C182" s="55" t="s">
        <v>80</v>
      </c>
      <c r="D182" s="55" t="str">
        <f>T('[137]Lampiran-A'!$D$11)</f>
        <v>L0251140501150196</v>
      </c>
      <c r="E182" s="56" t="str">
        <f>T('[137]Lampiran-A'!$D$10)</f>
        <v>27.01.15</v>
      </c>
      <c r="F182" s="90">
        <v>6565</v>
      </c>
      <c r="G182" s="57" t="s">
        <v>81</v>
      </c>
      <c r="H182" s="92">
        <v>5202</v>
      </c>
      <c r="I182" s="194" t="s">
        <v>76</v>
      </c>
      <c r="J182" s="58">
        <f t="shared" si="14"/>
        <v>49200</v>
      </c>
      <c r="K182" s="55" t="s">
        <v>58</v>
      </c>
      <c r="L182" s="59" t="s">
        <v>22</v>
      </c>
      <c r="M182" s="60" t="s">
        <v>21</v>
      </c>
      <c r="N182" s="75">
        <v>42026</v>
      </c>
      <c r="O182" s="127" t="e">
        <f t="shared" si="15"/>
        <v>#VALUE!</v>
      </c>
      <c r="P182" s="127" t="e">
        <f t="shared" ca="1" si="16"/>
        <v>#VALUE!</v>
      </c>
    </row>
    <row r="183" spans="1:33" s="62" customFormat="1">
      <c r="A183" s="63" t="s">
        <v>45</v>
      </c>
      <c r="B183" s="54">
        <f>'[138]HM-0006-AM'!$H$16</f>
        <v>16120</v>
      </c>
      <c r="C183" s="55" t="s">
        <v>80</v>
      </c>
      <c r="D183" s="55" t="str">
        <f>T('[138]Lampiran-A'!$D$11)</f>
        <v>L0251140501150193</v>
      </c>
      <c r="E183" s="56" t="str">
        <f>T('[138]Lampiran-A'!$D$10)</f>
        <v>27.01.15</v>
      </c>
      <c r="F183" s="90" t="s">
        <v>312</v>
      </c>
      <c r="G183" s="57" t="s">
        <v>291</v>
      </c>
      <c r="H183" s="92" t="s">
        <v>313</v>
      </c>
      <c r="I183" s="194" t="s">
        <v>314</v>
      </c>
      <c r="J183" s="58">
        <f t="shared" si="14"/>
        <v>16120</v>
      </c>
      <c r="K183" s="55" t="s">
        <v>58</v>
      </c>
      <c r="L183" s="59" t="s">
        <v>22</v>
      </c>
      <c r="M183" s="60" t="s">
        <v>21</v>
      </c>
      <c r="N183" s="75">
        <v>42026</v>
      </c>
      <c r="O183" s="127" t="e">
        <f t="shared" si="15"/>
        <v>#VALUE!</v>
      </c>
      <c r="P183" s="127" t="e">
        <f t="shared" ca="1" si="16"/>
        <v>#VALUE!</v>
      </c>
    </row>
    <row r="184" spans="1:33" s="62" customFormat="1">
      <c r="A184" s="63" t="s">
        <v>41</v>
      </c>
      <c r="B184" s="54">
        <f>'[139]HM-0007-RA'!$H$19</f>
        <v>1064</v>
      </c>
      <c r="C184" s="129">
        <v>42025</v>
      </c>
      <c r="D184" s="55" t="str">
        <f>T('[139]Lampiran-A'!$D$11)</f>
        <v>L0251140501150191</v>
      </c>
      <c r="E184" s="128">
        <f>'[139]Lampiran-A'!$D$10</f>
        <v>42031</v>
      </c>
      <c r="F184" s="90" t="s">
        <v>798</v>
      </c>
      <c r="G184" s="74">
        <v>42206</v>
      </c>
      <c r="H184" s="92" t="s">
        <v>797</v>
      </c>
      <c r="I184" s="200">
        <v>42226</v>
      </c>
      <c r="J184" s="58">
        <f t="shared" si="14"/>
        <v>1064</v>
      </c>
      <c r="K184" s="55" t="s">
        <v>79</v>
      </c>
      <c r="L184" s="59" t="s">
        <v>22</v>
      </c>
      <c r="M184" s="60" t="s">
        <v>21</v>
      </c>
      <c r="N184" s="76">
        <v>42025</v>
      </c>
      <c r="O184" s="127">
        <f t="shared" si="15"/>
        <v>42121</v>
      </c>
      <c r="P184" s="127" t="str">
        <f t="shared" ca="1" si="16"/>
        <v>Alert</v>
      </c>
    </row>
    <row r="185" spans="1:33" s="62" customFormat="1">
      <c r="A185" s="63" t="s">
        <v>42</v>
      </c>
      <c r="B185" s="54">
        <f>'[140]HM-0008-Zep'!$H$21</f>
        <v>6288</v>
      </c>
      <c r="C185" s="55" t="s">
        <v>87</v>
      </c>
      <c r="D185" s="55" t="str">
        <f>T('[140]Lampiran-A'!$D$11)</f>
        <v>L0251140501150190</v>
      </c>
      <c r="E185" s="56" t="str">
        <f>T('[140]Lampiran-A'!$D$10)</f>
        <v>27.01.15</v>
      </c>
      <c r="F185" s="90" t="s">
        <v>367</v>
      </c>
      <c r="G185" s="57" t="s">
        <v>368</v>
      </c>
      <c r="H185" s="92" t="s">
        <v>369</v>
      </c>
      <c r="I185" s="194" t="s">
        <v>366</v>
      </c>
      <c r="J185" s="58">
        <f t="shared" si="14"/>
        <v>6288</v>
      </c>
      <c r="K185" s="55" t="s">
        <v>84</v>
      </c>
      <c r="L185" s="59" t="s">
        <v>22</v>
      </c>
      <c r="M185" s="60" t="s">
        <v>21</v>
      </c>
      <c r="N185" s="76">
        <v>42025</v>
      </c>
      <c r="O185" s="127" t="e">
        <f t="shared" si="15"/>
        <v>#VALUE!</v>
      </c>
      <c r="P185" s="127" t="e">
        <f t="shared" ca="1" si="16"/>
        <v>#VALUE!</v>
      </c>
    </row>
    <row r="186" spans="1:33" s="62" customFormat="1">
      <c r="A186" s="63" t="s">
        <v>333</v>
      </c>
      <c r="B186" s="84">
        <f>'[141]HM-0009-Zep'!$H$17</f>
        <v>34300</v>
      </c>
      <c r="C186" s="55" t="s">
        <v>341</v>
      </c>
      <c r="D186" s="55" t="str">
        <f>T('[141]Lampiran-A'!$D$11)</f>
        <v>L0251140501151218</v>
      </c>
      <c r="E186" s="56" t="str">
        <f>T('[141]Lampiran-A'!$D$10)</f>
        <v>13.04.15</v>
      </c>
      <c r="F186" s="90" t="s">
        <v>385</v>
      </c>
      <c r="G186" s="57" t="s">
        <v>373</v>
      </c>
      <c r="H186" s="92" t="s">
        <v>386</v>
      </c>
      <c r="I186" s="194" t="s">
        <v>380</v>
      </c>
      <c r="J186" s="89">
        <f t="shared" si="14"/>
        <v>34300</v>
      </c>
      <c r="K186" s="55" t="s">
        <v>84</v>
      </c>
      <c r="L186" s="59" t="s">
        <v>22</v>
      </c>
      <c r="M186" s="60" t="s">
        <v>47</v>
      </c>
      <c r="N186" s="75">
        <v>42100</v>
      </c>
      <c r="O186" s="127" t="e">
        <f t="shared" si="15"/>
        <v>#VALUE!</v>
      </c>
      <c r="P186" s="127" t="e">
        <f t="shared" ca="1" si="16"/>
        <v>#VALUE!</v>
      </c>
    </row>
    <row r="187" spans="1:33" s="62" customFormat="1">
      <c r="A187" s="63" t="s">
        <v>39</v>
      </c>
      <c r="B187" s="54">
        <f>'[142]HM-0010-DIM'!$H$16</f>
        <v>4100</v>
      </c>
      <c r="C187" s="88" t="s">
        <v>87</v>
      </c>
      <c r="D187" s="55" t="str">
        <f>T('[142]Lampiran-A'!$D$11)</f>
        <v>L0251140501150189</v>
      </c>
      <c r="E187" s="56" t="str">
        <f>T('[142]Lampiran-A'!$D$10)</f>
        <v>27.01.15</v>
      </c>
      <c r="F187" s="85" t="s">
        <v>138</v>
      </c>
      <c r="G187" s="86" t="s">
        <v>55</v>
      </c>
      <c r="H187" s="87">
        <v>1770</v>
      </c>
      <c r="I187" s="195" t="s">
        <v>124</v>
      </c>
      <c r="J187" s="58">
        <f t="shared" si="14"/>
        <v>4100</v>
      </c>
      <c r="K187" s="88" t="s">
        <v>56</v>
      </c>
      <c r="L187" s="59" t="s">
        <v>22</v>
      </c>
      <c r="M187" s="60" t="s">
        <v>21</v>
      </c>
      <c r="N187" s="76">
        <v>42025</v>
      </c>
      <c r="O187" s="127" t="e">
        <f t="shared" si="15"/>
        <v>#VALUE!</v>
      </c>
      <c r="P187" s="127" t="e">
        <f t="shared" ca="1" si="16"/>
        <v>#VALUE!</v>
      </c>
    </row>
    <row r="188" spans="1:33" s="62" customFormat="1">
      <c r="A188" s="63" t="s">
        <v>40</v>
      </c>
      <c r="B188" s="54">
        <f>'[143]HM-0011-PRMA'!$H$16</f>
        <v>7220</v>
      </c>
      <c r="C188" s="88" t="s">
        <v>87</v>
      </c>
      <c r="D188" s="55" t="str">
        <f>T('[143]Lampiran-A'!$D$11)</f>
        <v>L0251140501150188</v>
      </c>
      <c r="E188" s="56" t="str">
        <f>T('[143]Lampiran-A'!$D$10)</f>
        <v>27.01.15</v>
      </c>
      <c r="F188" s="85" t="s">
        <v>88</v>
      </c>
      <c r="G188" s="86" t="s">
        <v>86</v>
      </c>
      <c r="H188" s="87" t="s">
        <v>89</v>
      </c>
      <c r="I188" s="195" t="s">
        <v>76</v>
      </c>
      <c r="J188" s="58">
        <f t="shared" si="14"/>
        <v>7220</v>
      </c>
      <c r="K188" s="88" t="s">
        <v>90</v>
      </c>
      <c r="L188" s="59" t="s">
        <v>22</v>
      </c>
      <c r="M188" s="60" t="s">
        <v>21</v>
      </c>
      <c r="N188" s="76">
        <v>42025</v>
      </c>
      <c r="O188" s="127" t="e">
        <f t="shared" si="15"/>
        <v>#VALUE!</v>
      </c>
      <c r="P188" s="127" t="e">
        <f t="shared" ca="1" si="16"/>
        <v>#VALUE!</v>
      </c>
    </row>
    <row r="189" spans="1:33" s="62" customFormat="1">
      <c r="A189" s="63" t="s">
        <v>334</v>
      </c>
      <c r="B189" s="84">
        <f>'[144]HM-0012-RA'!$H$22</f>
        <v>10930</v>
      </c>
      <c r="C189" s="129">
        <v>42100</v>
      </c>
      <c r="D189" s="55" t="str">
        <f>T('[144]Lampiran-A'!$D$11)</f>
        <v>L0251140501151220</v>
      </c>
      <c r="E189" s="128">
        <f>'[144]Lampiran-A'!$D$10</f>
        <v>42107</v>
      </c>
      <c r="F189" s="85" t="s">
        <v>444</v>
      </c>
      <c r="G189" s="74">
        <v>42123</v>
      </c>
      <c r="H189" s="87" t="s">
        <v>445</v>
      </c>
      <c r="I189" s="194">
        <v>42136</v>
      </c>
      <c r="J189" s="89">
        <f t="shared" si="14"/>
        <v>10930</v>
      </c>
      <c r="K189" s="88" t="s">
        <v>79</v>
      </c>
      <c r="L189" s="59" t="s">
        <v>22</v>
      </c>
      <c r="M189" s="60" t="s">
        <v>21</v>
      </c>
      <c r="N189" s="75">
        <v>42100</v>
      </c>
      <c r="O189" s="127">
        <f>E189+ 90</f>
        <v>42197</v>
      </c>
      <c r="P189" s="127" t="str">
        <f t="shared" ca="1" si="16"/>
        <v>Alert</v>
      </c>
    </row>
    <row r="190" spans="1:33" s="62" customFormat="1">
      <c r="A190" s="248" t="s">
        <v>335</v>
      </c>
      <c r="B190" s="249">
        <f>'[145]HM-0013-RA'!$H$17</f>
        <v>2380</v>
      </c>
      <c r="C190" s="134">
        <v>42100</v>
      </c>
      <c r="D190" s="88" t="str">
        <f>T('[145]Lampiran-A'!$D$11)</f>
        <v>L0251140501152156</v>
      </c>
      <c r="E190" s="250">
        <f>'[145]Lampiran-A'!$D$10</f>
        <v>42234</v>
      </c>
      <c r="F190" s="85" t="s">
        <v>873</v>
      </c>
      <c r="G190" s="251">
        <v>42236</v>
      </c>
      <c r="H190" s="87" t="s">
        <v>874</v>
      </c>
      <c r="I190" s="252">
        <v>42250</v>
      </c>
      <c r="J190" s="253">
        <f t="shared" si="14"/>
        <v>2380</v>
      </c>
      <c r="K190" s="88" t="s">
        <v>79</v>
      </c>
      <c r="L190" s="59" t="s">
        <v>22</v>
      </c>
      <c r="M190" s="60" t="s">
        <v>21</v>
      </c>
      <c r="N190" s="76">
        <v>42100</v>
      </c>
      <c r="O190" s="127">
        <f>E190+ 90</f>
        <v>42324</v>
      </c>
      <c r="P190" s="127" t="str">
        <f ca="1">IF(TODAY() -O190 &gt;= 7, "Alert", "It Ok")</f>
        <v>Alert</v>
      </c>
    </row>
    <row r="191" spans="1:33" s="62" customFormat="1">
      <c r="A191" s="63" t="s">
        <v>336</v>
      </c>
      <c r="B191" s="84">
        <f>'[146]HM-0014-AM'!$H$18</f>
        <v>5625</v>
      </c>
      <c r="C191" s="129">
        <v>42100</v>
      </c>
      <c r="D191" s="55" t="str">
        <f>T('[146]Lampiran-A'!$D$11)</f>
        <v>L0251140501151210</v>
      </c>
      <c r="E191" s="128">
        <f>'[146]Lampiran-A'!$D$10</f>
        <v>42107</v>
      </c>
      <c r="F191" s="90" t="s">
        <v>721</v>
      </c>
      <c r="G191" s="74">
        <v>42133</v>
      </c>
      <c r="H191" s="92" t="s">
        <v>722</v>
      </c>
      <c r="I191" s="199">
        <v>4.1428571428571432</v>
      </c>
      <c r="J191" s="89">
        <f t="shared" si="14"/>
        <v>5625</v>
      </c>
      <c r="K191" s="55" t="s">
        <v>58</v>
      </c>
      <c r="L191" s="59" t="s">
        <v>22</v>
      </c>
      <c r="M191" s="60" t="s">
        <v>21</v>
      </c>
      <c r="N191" s="75">
        <v>42100</v>
      </c>
      <c r="O191" s="127">
        <f>E191+ 90</f>
        <v>42197</v>
      </c>
      <c r="P191" s="127" t="str">
        <f ca="1">IF(TODAY() -O191 &gt;= 7, "Alert", "It Ok")</f>
        <v>Alert</v>
      </c>
    </row>
    <row r="192" spans="1:33" s="62" customFormat="1">
      <c r="A192" s="63" t="s">
        <v>307</v>
      </c>
      <c r="B192" s="84">
        <f>'[147]HM-0015-AM'!$H$16</f>
        <v>30750</v>
      </c>
      <c r="C192" s="129">
        <v>42096</v>
      </c>
      <c r="D192" s="55" t="str">
        <f>T('[147]Lampiran-A'!$D$11)</f>
        <v>L0251140501151325</v>
      </c>
      <c r="E192" s="128">
        <f>'[147]Lampiran-A'!$D$10</f>
        <v>42118</v>
      </c>
      <c r="F192" s="90" t="s">
        <v>455</v>
      </c>
      <c r="G192" s="74">
        <v>42119</v>
      </c>
      <c r="H192" s="92" t="s">
        <v>456</v>
      </c>
      <c r="I192" s="194">
        <v>42136</v>
      </c>
      <c r="J192" s="89">
        <f t="shared" si="14"/>
        <v>30750</v>
      </c>
      <c r="K192" s="55" t="s">
        <v>58</v>
      </c>
      <c r="L192" s="59" t="s">
        <v>22</v>
      </c>
      <c r="M192" s="60" t="s">
        <v>21</v>
      </c>
      <c r="N192" s="75">
        <v>42096</v>
      </c>
      <c r="O192" s="127">
        <f>E192+ 90</f>
        <v>42208</v>
      </c>
      <c r="P192" s="127" t="str">
        <f ca="1">IF(TODAY() -O192 &gt;= 7, "Alert", "It Ok")</f>
        <v>Alert</v>
      </c>
    </row>
    <row r="193" spans="1:16" s="62" customFormat="1">
      <c r="A193" s="260" t="s">
        <v>308</v>
      </c>
      <c r="B193" s="262">
        <f>'[148]HM-0016-AM'!$H$16</f>
        <v>15600</v>
      </c>
      <c r="C193" s="264">
        <v>42096</v>
      </c>
      <c r="D193" s="263" t="str">
        <f>T('[148]Lampiran-A'!$D$11)</f>
        <v>L02511405011324</v>
      </c>
      <c r="E193" s="146">
        <f>'[148]Lampiran-A'!$D$10</f>
        <v>42118</v>
      </c>
      <c r="F193" s="268" t="s">
        <v>520</v>
      </c>
      <c r="G193" s="269">
        <v>42146</v>
      </c>
      <c r="H193" s="270" t="s">
        <v>521</v>
      </c>
      <c r="I193" s="271">
        <v>42150</v>
      </c>
      <c r="J193" s="273">
        <f t="shared" si="14"/>
        <v>15600</v>
      </c>
      <c r="K193" s="266" t="s">
        <v>58</v>
      </c>
      <c r="L193" s="148" t="s">
        <v>22</v>
      </c>
      <c r="M193" s="149" t="s">
        <v>21</v>
      </c>
      <c r="N193" s="147">
        <v>42096</v>
      </c>
      <c r="O193" s="127">
        <f>E193+ 90</f>
        <v>42208</v>
      </c>
      <c r="P193" s="127" t="str">
        <f ca="1">IF(TODAY() -O193 &gt;= 7, "Alert", "It Ok")</f>
        <v>Alert</v>
      </c>
    </row>
    <row r="194" spans="1:16" s="62" customFormat="1">
      <c r="A194" s="63" t="s">
        <v>309</v>
      </c>
      <c r="B194" s="84">
        <f>'[149]HM-0017-TRU'!$H$16</f>
        <v>1500</v>
      </c>
      <c r="C194" s="129">
        <v>42096</v>
      </c>
      <c r="D194" s="55" t="str">
        <f>T('[149]Lampiran-A'!$D$11)</f>
        <v>L0251140501151213</v>
      </c>
      <c r="E194" s="128">
        <f>'[149]Lampiran-A'!$D$10</f>
        <v>42107</v>
      </c>
      <c r="F194" s="85" t="s">
        <v>459</v>
      </c>
      <c r="G194" s="74">
        <v>42131</v>
      </c>
      <c r="H194" s="87" t="s">
        <v>460</v>
      </c>
      <c r="I194" s="194">
        <v>42137</v>
      </c>
      <c r="J194" s="89">
        <f t="shared" si="14"/>
        <v>1500</v>
      </c>
      <c r="K194" s="88" t="s">
        <v>52</v>
      </c>
      <c r="L194" s="59" t="s">
        <v>22</v>
      </c>
      <c r="M194" s="60" t="s">
        <v>21</v>
      </c>
      <c r="N194" s="75">
        <v>42096</v>
      </c>
      <c r="O194" s="127">
        <f t="shared" ref="O194:O257" si="17">E194+ 90</f>
        <v>42197</v>
      </c>
      <c r="P194" s="127" t="str">
        <f t="shared" ref="P194:P257" ca="1" si="18">IF(TODAY() -O194 &gt;= 7, "Alert", "It Ok")</f>
        <v>Alert</v>
      </c>
    </row>
    <row r="195" spans="1:16" s="62" customFormat="1">
      <c r="A195" s="63" t="s">
        <v>310</v>
      </c>
      <c r="B195" s="84">
        <f>'[150]HM-0018-TRU'!$H$16</f>
        <v>963</v>
      </c>
      <c r="C195" s="129">
        <v>42096</v>
      </c>
      <c r="D195" s="55" t="str">
        <f>T('[150]Lampiran-A'!$D$11)</f>
        <v>L0251140501151212</v>
      </c>
      <c r="E195" s="128">
        <f>'[150]Lampiran-A'!$D$10</f>
        <v>42107</v>
      </c>
      <c r="F195" s="85" t="s">
        <v>461</v>
      </c>
      <c r="G195" s="74">
        <v>42131</v>
      </c>
      <c r="H195" s="87" t="s">
        <v>462</v>
      </c>
      <c r="I195" s="194">
        <v>42137</v>
      </c>
      <c r="J195" s="89">
        <f t="shared" si="14"/>
        <v>963</v>
      </c>
      <c r="K195" s="88" t="s">
        <v>52</v>
      </c>
      <c r="L195" s="59" t="s">
        <v>22</v>
      </c>
      <c r="M195" s="60" t="s">
        <v>21</v>
      </c>
      <c r="N195" s="75">
        <v>42096</v>
      </c>
      <c r="O195" s="127">
        <f t="shared" si="17"/>
        <v>42197</v>
      </c>
      <c r="P195" s="127" t="str">
        <f t="shared" ca="1" si="18"/>
        <v>Alert</v>
      </c>
    </row>
    <row r="196" spans="1:16" s="62" customFormat="1">
      <c r="A196" s="63" t="s">
        <v>485</v>
      </c>
      <c r="B196" s="84">
        <f>'[151]HM-0019-TRU'!$H$18</f>
        <v>7510</v>
      </c>
      <c r="C196" s="129">
        <v>42103</v>
      </c>
      <c r="D196" s="55" t="str">
        <f>T('[151]Lampiran-A'!$D$11)</f>
        <v>L0251140501151274</v>
      </c>
      <c r="E196" s="128">
        <f>'[151]Lampiran-A'!$D$10</f>
        <v>42111</v>
      </c>
      <c r="F196" s="90" t="s">
        <v>486</v>
      </c>
      <c r="G196" s="74">
        <v>42136</v>
      </c>
      <c r="H196" s="92" t="s">
        <v>487</v>
      </c>
      <c r="I196" s="194">
        <v>42143</v>
      </c>
      <c r="J196" s="89">
        <f t="shared" si="14"/>
        <v>7510</v>
      </c>
      <c r="K196" s="55" t="s">
        <v>52</v>
      </c>
      <c r="L196" s="59" t="s">
        <v>22</v>
      </c>
      <c r="M196" s="60" t="s">
        <v>21</v>
      </c>
      <c r="N196" s="75">
        <v>42115</v>
      </c>
      <c r="O196" s="127">
        <f t="shared" si="17"/>
        <v>42201</v>
      </c>
      <c r="P196" s="127" t="str">
        <f t="shared" ca="1" si="18"/>
        <v>Alert</v>
      </c>
    </row>
    <row r="197" spans="1:16" s="62" customFormat="1">
      <c r="A197" s="63" t="s">
        <v>311</v>
      </c>
      <c r="B197" s="84">
        <f>'[152]HM-0020-TRU'!$H$16</f>
        <v>5625</v>
      </c>
      <c r="C197" s="129">
        <v>42096</v>
      </c>
      <c r="D197" s="55" t="str">
        <f>T('[152]Lampiran-A'!$D$11)</f>
        <v>L0251140501151211</v>
      </c>
      <c r="E197" s="128">
        <f>'[152]Lampiran-A'!$D$10</f>
        <v>42107</v>
      </c>
      <c r="F197" s="85" t="s">
        <v>488</v>
      </c>
      <c r="G197" s="74">
        <v>42143</v>
      </c>
      <c r="H197" s="87" t="s">
        <v>489</v>
      </c>
      <c r="I197" s="194">
        <v>42143</v>
      </c>
      <c r="J197" s="89">
        <f t="shared" si="14"/>
        <v>5625</v>
      </c>
      <c r="K197" s="88" t="s">
        <v>52</v>
      </c>
      <c r="L197" s="59" t="s">
        <v>22</v>
      </c>
      <c r="M197" s="60" t="s">
        <v>21</v>
      </c>
      <c r="N197" s="75">
        <v>42096</v>
      </c>
      <c r="O197" s="127">
        <f t="shared" si="17"/>
        <v>42197</v>
      </c>
      <c r="P197" s="127" t="str">
        <f t="shared" ca="1" si="18"/>
        <v>Alert</v>
      </c>
    </row>
    <row r="198" spans="1:16" s="62" customFormat="1">
      <c r="A198" s="63" t="s">
        <v>337</v>
      </c>
      <c r="B198" s="84">
        <f>'[153]HM-0021-DIM'!$H$16</f>
        <v>4250</v>
      </c>
      <c r="C198" s="129">
        <v>42100</v>
      </c>
      <c r="D198" s="55" t="str">
        <f>T('[153]Lampiran-A'!$D$11)</f>
        <v>L0251140501151221</v>
      </c>
      <c r="E198" s="128">
        <f>'[153]Lampiran-A'!$D$10</f>
        <v>42107</v>
      </c>
      <c r="F198" s="85" t="s">
        <v>463</v>
      </c>
      <c r="G198" s="74">
        <v>42123</v>
      </c>
      <c r="H198" s="87" t="s">
        <v>464</v>
      </c>
      <c r="I198" s="194">
        <v>42137</v>
      </c>
      <c r="J198" s="89">
        <f t="shared" si="14"/>
        <v>4250</v>
      </c>
      <c r="K198" s="88" t="s">
        <v>56</v>
      </c>
      <c r="L198" s="59" t="s">
        <v>22</v>
      </c>
      <c r="M198" s="60" t="s">
        <v>21</v>
      </c>
      <c r="N198" s="75">
        <v>42100</v>
      </c>
      <c r="O198" s="127">
        <f t="shared" si="17"/>
        <v>42197</v>
      </c>
      <c r="P198" s="127" t="str">
        <f t="shared" ca="1" si="18"/>
        <v>Alert</v>
      </c>
    </row>
    <row r="199" spans="1:16" s="62" customFormat="1">
      <c r="A199" s="63" t="s">
        <v>338</v>
      </c>
      <c r="B199" s="84">
        <f>'[154]HM-0022a-Zep'!$H$16</f>
        <v>490.00000000000006</v>
      </c>
      <c r="C199" s="55" t="s">
        <v>341</v>
      </c>
      <c r="D199" s="55" t="str">
        <f>T('[154]Lampiran-A'!$D$11)</f>
        <v>L0251140501151206</v>
      </c>
      <c r="E199" s="56" t="str">
        <f>T('[154]Lampiran-A'!$D$10)</f>
        <v>13.04.15</v>
      </c>
      <c r="F199" s="90" t="s">
        <v>399</v>
      </c>
      <c r="G199" s="57" t="s">
        <v>380</v>
      </c>
      <c r="H199" s="92" t="s">
        <v>400</v>
      </c>
      <c r="I199" s="194" t="s">
        <v>395</v>
      </c>
      <c r="J199" s="89">
        <f t="shared" si="14"/>
        <v>490.00000000000006</v>
      </c>
      <c r="K199" s="55" t="s">
        <v>84</v>
      </c>
      <c r="L199" s="59" t="s">
        <v>22</v>
      </c>
      <c r="M199" s="60" t="s">
        <v>47</v>
      </c>
      <c r="N199" s="75">
        <v>42100</v>
      </c>
      <c r="O199" s="127" t="e">
        <f t="shared" si="17"/>
        <v>#VALUE!</v>
      </c>
      <c r="P199" s="127" t="e">
        <f t="shared" ca="1" si="18"/>
        <v>#VALUE!</v>
      </c>
    </row>
    <row r="200" spans="1:16" s="62" customFormat="1">
      <c r="A200" s="63" t="s">
        <v>339</v>
      </c>
      <c r="B200" s="84">
        <f>'[155]HM-0022a-Zep'!$H$17</f>
        <v>1210</v>
      </c>
      <c r="C200" s="129">
        <v>42100</v>
      </c>
      <c r="D200" s="55" t="str">
        <f>T('[155]Lampiran-A'!$D$11)</f>
        <v>L0251140501151208</v>
      </c>
      <c r="E200" s="128">
        <f>'[155]Lampiran-A'!$D$10</f>
        <v>42107</v>
      </c>
      <c r="F200" s="90" t="s">
        <v>496</v>
      </c>
      <c r="G200" s="74">
        <v>42142</v>
      </c>
      <c r="H200" s="92" t="s">
        <v>497</v>
      </c>
      <c r="I200" s="194">
        <v>42144</v>
      </c>
      <c r="J200" s="89">
        <f t="shared" si="14"/>
        <v>1210</v>
      </c>
      <c r="K200" s="55" t="s">
        <v>84</v>
      </c>
      <c r="L200" s="59" t="s">
        <v>22</v>
      </c>
      <c r="M200" s="60" t="s">
        <v>21</v>
      </c>
      <c r="N200" s="75">
        <v>42100</v>
      </c>
      <c r="O200" s="127">
        <f t="shared" si="17"/>
        <v>42197</v>
      </c>
      <c r="P200" s="127" t="str">
        <f t="shared" ca="1" si="18"/>
        <v>Alert</v>
      </c>
    </row>
    <row r="201" spans="1:16" s="62" customFormat="1">
      <c r="A201" s="63" t="s">
        <v>361</v>
      </c>
      <c r="B201" s="84">
        <f>'[156]HM-0023-RA'!$H$16</f>
        <v>310</v>
      </c>
      <c r="C201" s="129">
        <v>42103</v>
      </c>
      <c r="D201" s="55" t="str">
        <f>T('[156]Lampiran-A'!$D$11)</f>
        <v>L0251140501151277</v>
      </c>
      <c r="E201" s="128">
        <f>'[156]Lampiran-A'!$D$10</f>
        <v>42111</v>
      </c>
      <c r="F201" s="85" t="s">
        <v>446</v>
      </c>
      <c r="G201" s="74">
        <v>42123</v>
      </c>
      <c r="H201" s="87" t="s">
        <v>447</v>
      </c>
      <c r="I201" s="194">
        <v>42136</v>
      </c>
      <c r="J201" s="89">
        <f t="shared" si="14"/>
        <v>310</v>
      </c>
      <c r="K201" s="88" t="s">
        <v>79</v>
      </c>
      <c r="L201" s="59" t="s">
        <v>22</v>
      </c>
      <c r="M201" s="60" t="s">
        <v>21</v>
      </c>
      <c r="N201" s="75">
        <v>42103</v>
      </c>
      <c r="O201" s="127">
        <f t="shared" si="17"/>
        <v>42201</v>
      </c>
      <c r="P201" s="127" t="str">
        <f t="shared" ca="1" si="18"/>
        <v>Alert</v>
      </c>
    </row>
    <row r="202" spans="1:16" s="62" customFormat="1">
      <c r="A202" s="63" t="s">
        <v>511</v>
      </c>
      <c r="B202" s="84">
        <f>'[157]HM-0024-AM'!$H$18</f>
        <v>4200</v>
      </c>
      <c r="C202" s="129">
        <v>42150</v>
      </c>
      <c r="D202" s="55" t="str">
        <f>T('[157]Lampiran-A'!$D$11)</f>
        <v>L0251140501151683</v>
      </c>
      <c r="E202" s="128">
        <f>'[157]Lampiran-A'!$D$10</f>
        <v>42164</v>
      </c>
      <c r="F202" s="90" t="s">
        <v>592</v>
      </c>
      <c r="G202" s="74">
        <v>42174</v>
      </c>
      <c r="H202" s="92" t="s">
        <v>593</v>
      </c>
      <c r="I202" s="194">
        <v>42174</v>
      </c>
      <c r="J202" s="89">
        <f t="shared" si="14"/>
        <v>4200</v>
      </c>
      <c r="K202" s="55" t="s">
        <v>58</v>
      </c>
      <c r="L202" s="59" t="s">
        <v>22</v>
      </c>
      <c r="M202" s="60" t="s">
        <v>21</v>
      </c>
      <c r="N202" s="75">
        <v>42149</v>
      </c>
      <c r="O202" s="127">
        <f t="shared" si="17"/>
        <v>42254</v>
      </c>
      <c r="P202" s="127" t="str">
        <f t="shared" ca="1" si="18"/>
        <v>Alert</v>
      </c>
    </row>
    <row r="203" spans="1:16" s="62" customFormat="1">
      <c r="A203" s="63" t="s">
        <v>513</v>
      </c>
      <c r="B203" s="84">
        <f>'[158]HM-0025-RA'!$H$16</f>
        <v>680</v>
      </c>
      <c r="C203" s="129">
        <v>42150</v>
      </c>
      <c r="D203" s="55" t="str">
        <f>T('[158]Lampiran-A'!$D$11)</f>
        <v>L0251140501151674</v>
      </c>
      <c r="E203" s="128">
        <f>'[158]Lampiran-A'!$D$10</f>
        <v>42164</v>
      </c>
      <c r="F203" s="90" t="s">
        <v>875</v>
      </c>
      <c r="G203" s="74">
        <v>42235</v>
      </c>
      <c r="H203" s="92" t="s">
        <v>876</v>
      </c>
      <c r="I203" s="200">
        <v>42250</v>
      </c>
      <c r="J203" s="89">
        <f t="shared" si="14"/>
        <v>680</v>
      </c>
      <c r="K203" s="55" t="s">
        <v>79</v>
      </c>
      <c r="L203" s="59" t="s">
        <v>22</v>
      </c>
      <c r="M203" s="60" t="s">
        <v>21</v>
      </c>
      <c r="N203" s="75">
        <v>42149</v>
      </c>
      <c r="O203" s="127">
        <f t="shared" si="17"/>
        <v>42254</v>
      </c>
      <c r="P203" s="127" t="str">
        <f t="shared" ca="1" si="18"/>
        <v>Alert</v>
      </c>
    </row>
    <row r="204" spans="1:16" s="62" customFormat="1">
      <c r="A204" s="63" t="s">
        <v>514</v>
      </c>
      <c r="B204" s="84">
        <f>'[159]HM-0026-Zep'!$H$16</f>
        <v>570</v>
      </c>
      <c r="C204" s="129">
        <v>42150</v>
      </c>
      <c r="D204" s="55" t="str">
        <f>T('[159]Lampiran-A'!$D$11)</f>
        <v>L0251140501151680</v>
      </c>
      <c r="E204" s="128">
        <f>'[159]Lampiran-A'!$D$10</f>
        <v>42164</v>
      </c>
      <c r="F204" s="85" t="s">
        <v>574</v>
      </c>
      <c r="G204" s="74">
        <v>42167</v>
      </c>
      <c r="H204" s="87" t="s">
        <v>575</v>
      </c>
      <c r="I204" s="194">
        <v>42173</v>
      </c>
      <c r="J204" s="89">
        <f t="shared" si="14"/>
        <v>570</v>
      </c>
      <c r="K204" s="88" t="s">
        <v>84</v>
      </c>
      <c r="L204" s="59" t="s">
        <v>22</v>
      </c>
      <c r="M204" s="124" t="s">
        <v>47</v>
      </c>
      <c r="N204" s="75">
        <v>42149</v>
      </c>
      <c r="O204" s="127">
        <f t="shared" si="17"/>
        <v>42254</v>
      </c>
      <c r="P204" s="127" t="str">
        <f t="shared" ca="1" si="18"/>
        <v>Alert</v>
      </c>
    </row>
    <row r="205" spans="1:16" s="62" customFormat="1">
      <c r="A205" s="178" t="s">
        <v>515</v>
      </c>
      <c r="B205" s="84">
        <f>'[160]HM-0027-TRU'!$H$18</f>
        <v>7866</v>
      </c>
      <c r="C205" s="129">
        <v>42149</v>
      </c>
      <c r="D205" s="55" t="str">
        <f>T('[160]Lampiran-A'!$D$11)</f>
        <v>L0251140501151675</v>
      </c>
      <c r="E205" s="128">
        <f>'[160]Lampiran-A'!$D$10</f>
        <v>42164</v>
      </c>
      <c r="F205" s="90" t="s">
        <v>651</v>
      </c>
      <c r="G205" s="74">
        <v>42173</v>
      </c>
      <c r="H205" s="92" t="s">
        <v>652</v>
      </c>
      <c r="I205" s="194">
        <v>42191</v>
      </c>
      <c r="J205" s="89">
        <f t="shared" si="14"/>
        <v>7866</v>
      </c>
      <c r="K205" s="55" t="s">
        <v>52</v>
      </c>
      <c r="L205" s="59" t="s">
        <v>22</v>
      </c>
      <c r="M205" s="60" t="s">
        <v>21</v>
      </c>
      <c r="N205" s="75">
        <v>42149</v>
      </c>
      <c r="O205" s="127">
        <f t="shared" si="17"/>
        <v>42254</v>
      </c>
      <c r="P205" s="127" t="str">
        <f t="shared" ca="1" si="18"/>
        <v>Alert</v>
      </c>
    </row>
    <row r="206" spans="1:16" s="62" customFormat="1">
      <c r="A206" s="63" t="s">
        <v>570</v>
      </c>
      <c r="B206" s="84">
        <f>'[161]HM-0028-KM'!$H$18</f>
        <v>1200</v>
      </c>
      <c r="C206" s="129">
        <v>42171</v>
      </c>
      <c r="D206" s="55" t="str">
        <f>T('[161]Lampiran-A'!$D$11)</f>
        <v>L0251140501151787</v>
      </c>
      <c r="E206" s="128">
        <f>'[161]Lampiran-A'!$D$10</f>
        <v>42179</v>
      </c>
      <c r="F206" s="90" t="s">
        <v>626</v>
      </c>
      <c r="G206" s="74">
        <v>42185</v>
      </c>
      <c r="H206" s="92" t="s">
        <v>627</v>
      </c>
      <c r="I206" s="129">
        <v>42185</v>
      </c>
      <c r="J206" s="89">
        <f t="shared" si="14"/>
        <v>1200</v>
      </c>
      <c r="K206" s="55" t="s">
        <v>628</v>
      </c>
      <c r="L206" s="124" t="s">
        <v>552</v>
      </c>
      <c r="M206" s="124" t="s">
        <v>47</v>
      </c>
      <c r="N206" s="55"/>
      <c r="O206" s="127">
        <f t="shared" si="17"/>
        <v>42269</v>
      </c>
      <c r="P206" s="127" t="str">
        <f t="shared" ca="1" si="18"/>
        <v>Alert</v>
      </c>
    </row>
    <row r="207" spans="1:16" s="62" customFormat="1">
      <c r="A207" s="63" t="s">
        <v>644</v>
      </c>
      <c r="B207" s="84">
        <f>'[162]HM-0029-KM'!$H$17</f>
        <v>1800</v>
      </c>
      <c r="C207" s="129">
        <v>42187</v>
      </c>
      <c r="D207" s="55" t="str">
        <f>T('[162]Lampiran-A'!$D$11)</f>
        <v>L0251140501151920</v>
      </c>
      <c r="E207" s="128">
        <f>'[162]Lampiran-A'!$D$10</f>
        <v>42198</v>
      </c>
      <c r="F207" s="90" t="s">
        <v>1030</v>
      </c>
      <c r="G207" s="74">
        <v>42223</v>
      </c>
      <c r="H207" s="92" t="s">
        <v>1031</v>
      </c>
      <c r="I207" s="200">
        <v>42298</v>
      </c>
      <c r="J207" s="89">
        <f>B207</f>
        <v>1800</v>
      </c>
      <c r="K207" s="55" t="s">
        <v>628</v>
      </c>
      <c r="L207" s="197" t="s">
        <v>22</v>
      </c>
      <c r="M207" s="124" t="s">
        <v>21</v>
      </c>
      <c r="N207" s="75">
        <v>42173</v>
      </c>
      <c r="O207" s="127">
        <f t="shared" si="17"/>
        <v>42288</v>
      </c>
      <c r="P207" s="127" t="str">
        <f t="shared" ca="1" si="18"/>
        <v>Alert</v>
      </c>
    </row>
    <row r="208" spans="1:16" s="62" customFormat="1">
      <c r="A208" s="63" t="s">
        <v>645</v>
      </c>
      <c r="B208" s="84">
        <f>'[163]HM-0030-TRU'!$H$21</f>
        <v>24351</v>
      </c>
      <c r="C208" s="129">
        <v>42187</v>
      </c>
      <c r="D208" s="55" t="str">
        <f>T('[163]Lampiran-A'!$D$11)</f>
        <v>L0251140501151918</v>
      </c>
      <c r="E208" s="128">
        <f>'[163]Lampiran-A'!$D$10</f>
        <v>42198</v>
      </c>
      <c r="F208" s="90" t="s">
        <v>735</v>
      </c>
      <c r="G208" s="74">
        <v>42212</v>
      </c>
      <c r="H208" s="92" t="s">
        <v>736</v>
      </c>
      <c r="I208" s="200">
        <v>42215</v>
      </c>
      <c r="J208" s="89">
        <f t="shared" ref="J208:J214" si="19">B208</f>
        <v>24351</v>
      </c>
      <c r="K208" s="55" t="s">
        <v>52</v>
      </c>
      <c r="L208" s="197" t="s">
        <v>22</v>
      </c>
      <c r="M208" s="124" t="s">
        <v>21</v>
      </c>
      <c r="N208" s="75">
        <v>42173</v>
      </c>
      <c r="O208" s="127">
        <f t="shared" si="17"/>
        <v>42288</v>
      </c>
      <c r="P208" s="127" t="str">
        <f t="shared" ca="1" si="18"/>
        <v>Alert</v>
      </c>
    </row>
    <row r="209" spans="1:16" s="62" customFormat="1">
      <c r="A209" s="63" t="s">
        <v>723</v>
      </c>
      <c r="B209" s="84">
        <f>'[164]HM-0031-AM'!$H$18</f>
        <v>5550</v>
      </c>
      <c r="C209" s="75">
        <v>42214</v>
      </c>
      <c r="D209" s="55" t="str">
        <f>T('[164]Lampiran-A'!$D$11)</f>
        <v>L0251140501152082</v>
      </c>
      <c r="E209" s="128">
        <f>'[164]Lampiran-A'!$D$10</f>
        <v>42228</v>
      </c>
      <c r="F209" s="90" t="s">
        <v>838</v>
      </c>
      <c r="G209" s="74">
        <v>42236</v>
      </c>
      <c r="H209" s="92" t="s">
        <v>839</v>
      </c>
      <c r="I209" s="252">
        <v>42236</v>
      </c>
      <c r="J209" s="89">
        <f t="shared" si="19"/>
        <v>5550</v>
      </c>
      <c r="K209" s="55" t="s">
        <v>58</v>
      </c>
      <c r="L209" s="197" t="s">
        <v>22</v>
      </c>
      <c r="M209" s="124" t="s">
        <v>21</v>
      </c>
      <c r="N209" s="75">
        <v>42215</v>
      </c>
      <c r="O209" s="127">
        <f t="shared" si="17"/>
        <v>42318</v>
      </c>
      <c r="P209" s="127" t="str">
        <f t="shared" ca="1" si="18"/>
        <v>Alert</v>
      </c>
    </row>
    <row r="210" spans="1:16" s="62" customFormat="1">
      <c r="A210" s="63" t="s">
        <v>730</v>
      </c>
      <c r="B210" s="84">
        <f>'[165]HM-0032-KM'!$H$20</f>
        <v>4200</v>
      </c>
      <c r="C210" s="129">
        <v>42216</v>
      </c>
      <c r="D210" s="55" t="str">
        <f>T('[165]Lampiran-A'!$D$11)</f>
        <v>L0251140501152083</v>
      </c>
      <c r="E210" s="128">
        <f>'[165]Lampiran-A'!$D$10</f>
        <v>42228</v>
      </c>
      <c r="F210" s="90" t="s">
        <v>905</v>
      </c>
      <c r="G210" s="74">
        <v>42243</v>
      </c>
      <c r="H210" s="92" t="s">
        <v>906</v>
      </c>
      <c r="I210" s="252">
        <v>42261</v>
      </c>
      <c r="J210" s="89">
        <f t="shared" si="19"/>
        <v>4200</v>
      </c>
      <c r="K210" s="55" t="s">
        <v>628</v>
      </c>
      <c r="L210" s="197" t="s">
        <v>22</v>
      </c>
      <c r="M210" s="124" t="s">
        <v>21</v>
      </c>
      <c r="N210" s="75">
        <v>42216</v>
      </c>
      <c r="O210" s="127">
        <f t="shared" si="17"/>
        <v>42318</v>
      </c>
      <c r="P210" s="127" t="str">
        <f t="shared" ca="1" si="18"/>
        <v>Alert</v>
      </c>
    </row>
    <row r="211" spans="1:16" s="62" customFormat="1">
      <c r="A211" s="63" t="s">
        <v>799</v>
      </c>
      <c r="B211" s="84">
        <f>'[166]HM-0033-TRU'!$H$17</f>
        <v>12690</v>
      </c>
      <c r="C211" s="129">
        <v>42229</v>
      </c>
      <c r="D211" s="55" t="str">
        <f>T('[166]Lampiran-A'!$D$11)</f>
        <v>L0251140501152147</v>
      </c>
      <c r="E211" s="128">
        <f>'[166]Lampiran-A'!$D$10</f>
        <v>42234</v>
      </c>
      <c r="F211" s="90" t="s">
        <v>972</v>
      </c>
      <c r="G211" s="74">
        <v>42281</v>
      </c>
      <c r="H211" s="92" t="s">
        <v>973</v>
      </c>
      <c r="I211" s="252">
        <v>41918</v>
      </c>
      <c r="J211" s="89">
        <f t="shared" si="19"/>
        <v>12690</v>
      </c>
      <c r="K211" s="55" t="s">
        <v>52</v>
      </c>
      <c r="L211" s="197" t="s">
        <v>22</v>
      </c>
      <c r="M211" s="124" t="s">
        <v>21</v>
      </c>
      <c r="N211" s="75">
        <v>42229</v>
      </c>
      <c r="O211" s="127">
        <f t="shared" si="17"/>
        <v>42324</v>
      </c>
      <c r="P211" s="127" t="str">
        <f t="shared" ca="1" si="18"/>
        <v>Alert</v>
      </c>
    </row>
    <row r="212" spans="1:16" s="62" customFormat="1">
      <c r="A212" s="63" t="s">
        <v>800</v>
      </c>
      <c r="B212" s="84">
        <f>'[167]HM-0034-AM'!$H$20</f>
        <v>10075</v>
      </c>
      <c r="C212" s="129">
        <v>42229</v>
      </c>
      <c r="D212" s="55" t="str">
        <f>T('[167]Lampiran-A'!$D$11)</f>
        <v>L0251140501152150</v>
      </c>
      <c r="E212" s="128">
        <f>'[167]Lampiran-A'!$D$10</f>
        <v>42234</v>
      </c>
      <c r="F212" s="90" t="s">
        <v>920</v>
      </c>
      <c r="G212" s="74">
        <v>42249</v>
      </c>
      <c r="H212" s="92" t="s">
        <v>921</v>
      </c>
      <c r="I212" s="252">
        <v>42264</v>
      </c>
      <c r="J212" s="89">
        <f t="shared" si="19"/>
        <v>10075</v>
      </c>
      <c r="K212" s="55" t="s">
        <v>58</v>
      </c>
      <c r="L212" s="197" t="s">
        <v>22</v>
      </c>
      <c r="M212" s="124" t="s">
        <v>21</v>
      </c>
      <c r="N212" s="75">
        <v>42229</v>
      </c>
      <c r="O212" s="127">
        <f t="shared" si="17"/>
        <v>42324</v>
      </c>
      <c r="P212" s="127" t="str">
        <f t="shared" ca="1" si="18"/>
        <v>Alert</v>
      </c>
    </row>
    <row r="213" spans="1:16" s="62" customFormat="1">
      <c r="A213" s="63" t="s">
        <v>807</v>
      </c>
      <c r="B213" s="84">
        <f>'[168]HM-0035-TRU'!$H$20</f>
        <v>17672.5</v>
      </c>
      <c r="C213" s="129">
        <v>42229</v>
      </c>
      <c r="D213" s="55" t="str">
        <f>T('[168]Lampiran-A'!$D$11)</f>
        <v>L0251140501152146</v>
      </c>
      <c r="E213" s="128">
        <f>'[168]Lampiran-A'!$D$10</f>
        <v>42234</v>
      </c>
      <c r="F213" s="90" t="s">
        <v>1011</v>
      </c>
      <c r="G213" s="74" t="s">
        <v>1012</v>
      </c>
      <c r="H213" s="92" t="s">
        <v>1013</v>
      </c>
      <c r="I213" s="252">
        <v>42296</v>
      </c>
      <c r="J213" s="89">
        <f t="shared" si="19"/>
        <v>17672.5</v>
      </c>
      <c r="K213" s="55" t="s">
        <v>52</v>
      </c>
      <c r="L213" s="197" t="s">
        <v>22</v>
      </c>
      <c r="M213" s="124" t="s">
        <v>21</v>
      </c>
      <c r="N213" s="75">
        <v>42229</v>
      </c>
      <c r="O213" s="127">
        <f t="shared" si="17"/>
        <v>42324</v>
      </c>
      <c r="P213" s="127" t="str">
        <f t="shared" ca="1" si="18"/>
        <v>Alert</v>
      </c>
    </row>
    <row r="214" spans="1:16" s="62" customFormat="1">
      <c r="A214" s="63" t="s">
        <v>808</v>
      </c>
      <c r="B214" s="84">
        <f>'[169]HM-0036-DIM'!$H$18</f>
        <v>1355</v>
      </c>
      <c r="C214" s="129">
        <v>42229</v>
      </c>
      <c r="D214" s="55" t="str">
        <f>T('[169]Lampiran-A'!$D$11)</f>
        <v>L0251140501152154</v>
      </c>
      <c r="E214" s="128">
        <f>'[169]Lampiran-A'!$D$10</f>
        <v>42234</v>
      </c>
      <c r="F214" s="90" t="s">
        <v>867</v>
      </c>
      <c r="G214" s="74">
        <v>42240</v>
      </c>
      <c r="H214" s="92" t="s">
        <v>868</v>
      </c>
      <c r="I214" s="252">
        <v>42249</v>
      </c>
      <c r="J214" s="89">
        <f t="shared" si="19"/>
        <v>1355</v>
      </c>
      <c r="K214" s="55" t="s">
        <v>56</v>
      </c>
      <c r="L214" s="197" t="s">
        <v>22</v>
      </c>
      <c r="M214" s="124" t="s">
        <v>21</v>
      </c>
      <c r="N214" s="75">
        <v>42229</v>
      </c>
      <c r="O214" s="127">
        <f t="shared" si="17"/>
        <v>42324</v>
      </c>
      <c r="P214" s="127" t="str">
        <f t="shared" ca="1" si="18"/>
        <v>Alert</v>
      </c>
    </row>
    <row r="215" spans="1:16" s="62" customFormat="1">
      <c r="A215" s="63" t="s">
        <v>813</v>
      </c>
      <c r="B215" s="84">
        <f>'[170]HM-0037-BMS'!$H$16</f>
        <v>3000</v>
      </c>
      <c r="C215" s="129">
        <v>42235</v>
      </c>
      <c r="D215" s="55" t="str">
        <f>T('[170]Lampiran-A'!$D$11)</f>
        <v>L0251140501152277</v>
      </c>
      <c r="E215" s="56">
        <f>'[170]Lampiran-A'!$D$10</f>
        <v>42213</v>
      </c>
      <c r="F215" s="85" t="s">
        <v>1135</v>
      </c>
      <c r="G215" s="74">
        <v>42296</v>
      </c>
      <c r="H215" s="87" t="s">
        <v>1135</v>
      </c>
      <c r="I215" s="252">
        <v>42319</v>
      </c>
      <c r="J215" s="89">
        <f>B215</f>
        <v>3000</v>
      </c>
      <c r="K215" s="88" t="s">
        <v>389</v>
      </c>
      <c r="L215" s="197" t="s">
        <v>22</v>
      </c>
      <c r="M215" s="124" t="s">
        <v>47</v>
      </c>
      <c r="N215" s="75">
        <v>42236</v>
      </c>
      <c r="O215" s="127">
        <f t="shared" si="17"/>
        <v>42303</v>
      </c>
      <c r="P215" s="127" t="str">
        <f t="shared" ca="1" si="18"/>
        <v>Alert</v>
      </c>
    </row>
    <row r="216" spans="1:16" s="62" customFormat="1">
      <c r="A216" s="63" t="s">
        <v>884</v>
      </c>
      <c r="B216" s="84">
        <f>'[171]HM-0038-DIM'!$H$16</f>
        <v>1020</v>
      </c>
      <c r="C216" s="89">
        <v>40429</v>
      </c>
      <c r="D216" s="55" t="str">
        <f>T('[171]Lampiran-A'!$D$11)</f>
        <v>L0251140501152432</v>
      </c>
      <c r="E216" s="128">
        <f>'[171]Lampiran-A'!$D$10</f>
        <v>42261</v>
      </c>
      <c r="F216" s="90" t="s">
        <v>964</v>
      </c>
      <c r="G216" s="74">
        <v>42275</v>
      </c>
      <c r="H216" s="92" t="s">
        <v>965</v>
      </c>
      <c r="I216" s="252">
        <v>42278</v>
      </c>
      <c r="J216" s="89">
        <f>B216</f>
        <v>1020</v>
      </c>
      <c r="K216" s="55" t="s">
        <v>56</v>
      </c>
      <c r="L216" s="197" t="s">
        <v>22</v>
      </c>
      <c r="M216" s="124" t="s">
        <v>21</v>
      </c>
      <c r="N216" s="75">
        <v>42255</v>
      </c>
      <c r="O216" s="127">
        <f t="shared" si="17"/>
        <v>42351</v>
      </c>
      <c r="P216" s="127" t="str">
        <f t="shared" ca="1" si="18"/>
        <v>It Ok</v>
      </c>
    </row>
    <row r="217" spans="1:16" s="62" customFormat="1">
      <c r="A217" s="63" t="s">
        <v>928</v>
      </c>
      <c r="B217" s="84">
        <f>'[172]HM-0039-TRU'!$H$18</f>
        <v>6182</v>
      </c>
      <c r="C217" s="129">
        <v>42276</v>
      </c>
      <c r="D217" s="55" t="str">
        <f>T('[172]Lampiran-A'!$D$11)</f>
        <v>L0251140501152665</v>
      </c>
      <c r="E217" s="128">
        <f>'[172]Lampiran-A'!$D$10</f>
        <v>42285</v>
      </c>
      <c r="F217" s="90" t="s">
        <v>1098</v>
      </c>
      <c r="G217" s="74">
        <v>42312</v>
      </c>
      <c r="H217" s="92" t="s">
        <v>1099</v>
      </c>
      <c r="I217" s="252">
        <v>42312</v>
      </c>
      <c r="J217" s="89">
        <f>B217</f>
        <v>6182</v>
      </c>
      <c r="K217" s="55" t="s">
        <v>52</v>
      </c>
      <c r="L217" s="197" t="s">
        <v>22</v>
      </c>
      <c r="M217" s="124" t="s">
        <v>21</v>
      </c>
      <c r="N217" s="75">
        <v>42275</v>
      </c>
      <c r="O217" s="127">
        <f t="shared" si="17"/>
        <v>42375</v>
      </c>
      <c r="P217" s="127" t="str">
        <f t="shared" ca="1" si="18"/>
        <v>It Ok</v>
      </c>
    </row>
    <row r="218" spans="1:16" s="62" customFormat="1">
      <c r="A218" s="63" t="s">
        <v>46</v>
      </c>
      <c r="B218" s="84">
        <f>'[173]KL-0001-Zep'!$H$16</f>
        <v>3920.0000000000005</v>
      </c>
      <c r="C218" s="55" t="s">
        <v>80</v>
      </c>
      <c r="D218" s="55" t="str">
        <f>T('[173]Lampiran-A'!$D$11)</f>
        <v>L0251140501150192</v>
      </c>
      <c r="E218" s="56" t="str">
        <f>T('[173]Lampiran-A'!$D$10)</f>
        <v>27.01.15</v>
      </c>
      <c r="F218" s="85" t="s">
        <v>82</v>
      </c>
      <c r="G218" s="86" t="s">
        <v>83</v>
      </c>
      <c r="H218" s="87" t="s">
        <v>82</v>
      </c>
      <c r="I218" s="195" t="s">
        <v>76</v>
      </c>
      <c r="J218" s="89">
        <f>B218</f>
        <v>3920.0000000000005</v>
      </c>
      <c r="K218" s="88" t="s">
        <v>84</v>
      </c>
      <c r="L218" s="59" t="s">
        <v>22</v>
      </c>
      <c r="M218" s="60" t="s">
        <v>47</v>
      </c>
      <c r="N218" s="75">
        <v>42026</v>
      </c>
      <c r="O218" s="127" t="e">
        <f t="shared" si="17"/>
        <v>#VALUE!</v>
      </c>
      <c r="P218" s="127" t="e">
        <f t="shared" ca="1" si="18"/>
        <v>#VALUE!</v>
      </c>
    </row>
    <row r="219" spans="1:16" s="62" customFormat="1">
      <c r="A219" s="49" t="s">
        <v>119</v>
      </c>
      <c r="B219" s="104">
        <v>0</v>
      </c>
      <c r="C219" s="105"/>
      <c r="D219" s="105" t="str">
        <f>T('[174]Lampiran-A'!$D$11)</f>
        <v>L0251140501150345</v>
      </c>
      <c r="E219" s="106" t="str">
        <f>T('[174]Lampiran-A'!$D$10)</f>
        <v>03.02.15</v>
      </c>
      <c r="F219" s="107"/>
      <c r="G219" s="108"/>
      <c r="H219" s="109"/>
      <c r="I219" s="196"/>
      <c r="J219" s="105"/>
      <c r="K219" s="105"/>
      <c r="L219" s="174" t="s">
        <v>22</v>
      </c>
      <c r="M219" s="277" t="s">
        <v>21</v>
      </c>
      <c r="N219" s="110">
        <v>42032</v>
      </c>
      <c r="O219" s="127" t="e">
        <f t="shared" si="17"/>
        <v>#VALUE!</v>
      </c>
      <c r="P219" s="127" t="e">
        <f t="shared" ca="1" si="18"/>
        <v>#VALUE!</v>
      </c>
    </row>
    <row r="220" spans="1:16" s="62" customFormat="1">
      <c r="A220" s="63" t="s">
        <v>48</v>
      </c>
      <c r="B220" s="84">
        <f>'[175]KL-0003-DIM'!$H$16</f>
        <v>1680</v>
      </c>
      <c r="C220" s="88" t="s">
        <v>80</v>
      </c>
      <c r="D220" s="55" t="str">
        <f>T('[175]Lampiran-A'!$D$11)</f>
        <v>L0251140501150194</v>
      </c>
      <c r="E220" s="56" t="str">
        <f>T('[175]Lampiran-A'!$D$10)</f>
        <v>27.01.15</v>
      </c>
      <c r="F220" s="90">
        <v>4931</v>
      </c>
      <c r="G220" s="86" t="s">
        <v>55</v>
      </c>
      <c r="H220" s="92">
        <v>1731</v>
      </c>
      <c r="I220" s="195" t="s">
        <v>76</v>
      </c>
      <c r="J220" s="89">
        <f t="shared" ref="J220:J226" si="20">B220</f>
        <v>1680</v>
      </c>
      <c r="K220" s="88" t="s">
        <v>56</v>
      </c>
      <c r="L220" s="59" t="s">
        <v>22</v>
      </c>
      <c r="M220" s="60" t="s">
        <v>21</v>
      </c>
      <c r="N220" s="75">
        <v>42026</v>
      </c>
      <c r="O220" s="127" t="e">
        <f t="shared" si="17"/>
        <v>#VALUE!</v>
      </c>
      <c r="P220" s="127" t="e">
        <f t="shared" ca="1" si="18"/>
        <v>#VALUE!</v>
      </c>
    </row>
    <row r="221" spans="1:16" s="62" customFormat="1">
      <c r="A221" s="63" t="s">
        <v>70</v>
      </c>
      <c r="B221" s="84">
        <f>'[176]KL-0004-DIM'!$H$16</f>
        <v>100</v>
      </c>
      <c r="C221" s="55" t="s">
        <v>81</v>
      </c>
      <c r="D221" s="55" t="str">
        <f>T('[176]Lampiran-A'!$D$11)</f>
        <v>L0251140501150347</v>
      </c>
      <c r="E221" s="56" t="str">
        <f>T('[176]Lampiran-A'!$D$10)</f>
        <v>03.02.15</v>
      </c>
      <c r="F221" s="90" t="s">
        <v>283</v>
      </c>
      <c r="G221" s="57" t="s">
        <v>94</v>
      </c>
      <c r="H221" s="92" t="s">
        <v>284</v>
      </c>
      <c r="I221" s="194" t="s">
        <v>267</v>
      </c>
      <c r="J221" s="89">
        <f t="shared" si="20"/>
        <v>100</v>
      </c>
      <c r="K221" s="55" t="s">
        <v>56</v>
      </c>
      <c r="L221" s="59" t="s">
        <v>22</v>
      </c>
      <c r="M221" s="60" t="s">
        <v>47</v>
      </c>
      <c r="N221" s="75">
        <v>42032</v>
      </c>
      <c r="O221" s="127" t="e">
        <f t="shared" si="17"/>
        <v>#VALUE!</v>
      </c>
      <c r="P221" s="127" t="e">
        <f t="shared" ca="1" si="18"/>
        <v>#VALUE!</v>
      </c>
    </row>
    <row r="222" spans="1:16" s="62" customFormat="1">
      <c r="A222" s="63" t="s">
        <v>121</v>
      </c>
      <c r="B222" s="84">
        <f>'[177]KL-0005-Zep'!$H$16</f>
        <v>2548</v>
      </c>
      <c r="C222" s="118" t="s">
        <v>231</v>
      </c>
      <c r="D222" s="55" t="str">
        <f>T('[177]Lampiran-A'!$D$11)</f>
        <v>L0251140501150792</v>
      </c>
      <c r="E222" s="56" t="str">
        <f>T('[177]Lampiran-A'!$D$10)</f>
        <v>10.03.15</v>
      </c>
      <c r="F222" s="90" t="s">
        <v>232</v>
      </c>
      <c r="G222" s="57" t="s">
        <v>225</v>
      </c>
      <c r="H222" s="92" t="s">
        <v>224</v>
      </c>
      <c r="I222" s="194" t="s">
        <v>233</v>
      </c>
      <c r="J222" s="89">
        <f t="shared" si="20"/>
        <v>2548</v>
      </c>
      <c r="K222" s="55" t="s">
        <v>84</v>
      </c>
      <c r="L222" s="59" t="s">
        <v>22</v>
      </c>
      <c r="M222" s="60" t="s">
        <v>21</v>
      </c>
      <c r="N222" s="75">
        <v>42061</v>
      </c>
      <c r="O222" s="127" t="e">
        <f t="shared" si="17"/>
        <v>#VALUE!</v>
      </c>
      <c r="P222" s="127" t="e">
        <f t="shared" ca="1" si="18"/>
        <v>#VALUE!</v>
      </c>
    </row>
    <row r="223" spans="1:16" s="62" customFormat="1">
      <c r="A223" s="63" t="s">
        <v>122</v>
      </c>
      <c r="B223" s="84">
        <f>'[178]KL-0006-AM'!$H$18</f>
        <v>874</v>
      </c>
      <c r="C223" s="129">
        <v>42149</v>
      </c>
      <c r="D223" s="55" t="str">
        <f>T('[178]Lampiran-A'!$D$11)</f>
        <v>L0251140501150789</v>
      </c>
      <c r="E223" s="128">
        <f>'[178]Lampiran-A'!$D$10</f>
        <v>42073</v>
      </c>
      <c r="F223" s="85" t="s">
        <v>457</v>
      </c>
      <c r="G223" s="74">
        <v>42119</v>
      </c>
      <c r="H223" s="87" t="s">
        <v>458</v>
      </c>
      <c r="I223" s="194">
        <v>42136</v>
      </c>
      <c r="J223" s="89">
        <f t="shared" si="20"/>
        <v>874</v>
      </c>
      <c r="K223" s="88" t="s">
        <v>58</v>
      </c>
      <c r="L223" s="59" t="s">
        <v>22</v>
      </c>
      <c r="M223" s="60" t="s">
        <v>21</v>
      </c>
      <c r="N223" s="75">
        <v>42061</v>
      </c>
      <c r="O223" s="127">
        <f t="shared" si="17"/>
        <v>42163</v>
      </c>
      <c r="P223" s="127" t="str">
        <f t="shared" ca="1" si="18"/>
        <v>Alert</v>
      </c>
    </row>
    <row r="224" spans="1:16" s="62" customFormat="1">
      <c r="A224" s="63" t="s">
        <v>219</v>
      </c>
      <c r="B224" s="84">
        <f>'[179]KL-0007-Zep'!$H$16</f>
        <v>4650</v>
      </c>
      <c r="C224" s="55" t="s">
        <v>330</v>
      </c>
      <c r="D224" s="55" t="str">
        <f>T('[179]Lampiran-A'!$D$11)</f>
        <v>L0251140501151091</v>
      </c>
      <c r="E224" s="56" t="str">
        <f>T('[179]Lampiran-A'!$D$10)</f>
        <v>30.03.15</v>
      </c>
      <c r="F224" s="90" t="s">
        <v>372</v>
      </c>
      <c r="G224" s="57" t="s">
        <v>373</v>
      </c>
      <c r="H224" s="92" t="s">
        <v>374</v>
      </c>
      <c r="I224" s="194" t="s">
        <v>375</v>
      </c>
      <c r="J224" s="89">
        <f t="shared" si="20"/>
        <v>4650</v>
      </c>
      <c r="K224" s="55" t="s">
        <v>84</v>
      </c>
      <c r="L224" s="59" t="s">
        <v>22</v>
      </c>
      <c r="M224" s="60" t="s">
        <v>21</v>
      </c>
      <c r="N224" s="75">
        <v>42086</v>
      </c>
      <c r="O224" s="127" t="e">
        <f t="shared" si="17"/>
        <v>#VALUE!</v>
      </c>
      <c r="P224" s="127" t="e">
        <f t="shared" ca="1" si="18"/>
        <v>#VALUE!</v>
      </c>
    </row>
    <row r="225" spans="1:16" s="62" customFormat="1">
      <c r="A225" s="63" t="s">
        <v>362</v>
      </c>
      <c r="B225" s="84">
        <f>'[180]KL-0008-RA'!$H$16</f>
        <v>1960</v>
      </c>
      <c r="C225" s="129">
        <v>42107</v>
      </c>
      <c r="D225" s="55" t="str">
        <f>T('[180]Lampiran-A'!$D$11)</f>
        <v>L0251140501151276</v>
      </c>
      <c r="E225" s="128">
        <f>'[180]Lampiran-A'!$D$10</f>
        <v>42111</v>
      </c>
      <c r="F225" s="90" t="s">
        <v>453</v>
      </c>
      <c r="G225" s="74">
        <v>42123</v>
      </c>
      <c r="H225" s="92" t="s">
        <v>454</v>
      </c>
      <c r="I225" s="194">
        <v>42136</v>
      </c>
      <c r="J225" s="89">
        <f t="shared" si="20"/>
        <v>1960</v>
      </c>
      <c r="K225" s="55" t="s">
        <v>79</v>
      </c>
      <c r="L225" s="59" t="s">
        <v>22</v>
      </c>
      <c r="M225" s="60" t="s">
        <v>21</v>
      </c>
      <c r="N225" s="75">
        <v>42108</v>
      </c>
      <c r="O225" s="127">
        <f t="shared" si="17"/>
        <v>42201</v>
      </c>
      <c r="P225" s="127" t="str">
        <f t="shared" ca="1" si="18"/>
        <v>Alert</v>
      </c>
    </row>
    <row r="226" spans="1:16" s="62" customFormat="1">
      <c r="A226" s="63" t="s">
        <v>363</v>
      </c>
      <c r="B226" s="84">
        <f>'[181]KL-0009-Zep'!$H$16</f>
        <v>540</v>
      </c>
      <c r="C226" s="134">
        <v>42107</v>
      </c>
      <c r="D226" s="55" t="str">
        <f>T('[181]Lampiran-A'!$D$11)</f>
        <v>L0251140501151275</v>
      </c>
      <c r="E226" s="128">
        <f>'[181]Lampiran-A'!$D$10</f>
        <v>42111</v>
      </c>
      <c r="F226" s="85" t="s">
        <v>419</v>
      </c>
      <c r="G226" s="86" t="s">
        <v>412</v>
      </c>
      <c r="H226" s="87" t="s">
        <v>420</v>
      </c>
      <c r="I226" s="195" t="s">
        <v>421</v>
      </c>
      <c r="J226" s="89">
        <f t="shared" si="20"/>
        <v>540</v>
      </c>
      <c r="K226" s="88" t="s">
        <v>84</v>
      </c>
      <c r="L226" s="59" t="s">
        <v>22</v>
      </c>
      <c r="M226" s="60" t="s">
        <v>21</v>
      </c>
      <c r="N226" s="75">
        <v>42108</v>
      </c>
      <c r="O226" s="127">
        <f t="shared" si="17"/>
        <v>42201</v>
      </c>
      <c r="P226" s="127" t="str">
        <f t="shared" ca="1" si="18"/>
        <v>Alert</v>
      </c>
    </row>
    <row r="227" spans="1:16" s="62" customFormat="1">
      <c r="A227" s="63" t="s">
        <v>557</v>
      </c>
      <c r="B227" s="84">
        <f>'[182]KL-0010-ZEP'!$H$16</f>
        <v>220</v>
      </c>
      <c r="C227" s="129">
        <v>42171</v>
      </c>
      <c r="D227" s="55" t="str">
        <f>T('[182]Lampiran-A'!$D$11)</f>
        <v>L0251140501151790</v>
      </c>
      <c r="E227" s="128">
        <f>'[182]Lampiran-A'!$D$10</f>
        <v>42179</v>
      </c>
      <c r="F227" s="90" t="s">
        <v>1014</v>
      </c>
      <c r="G227" s="74">
        <v>42289</v>
      </c>
      <c r="H227" s="92" t="s">
        <v>1015</v>
      </c>
      <c r="I227" s="200">
        <v>42296</v>
      </c>
      <c r="J227" s="89">
        <f>B227</f>
        <v>220</v>
      </c>
      <c r="K227" s="55" t="s">
        <v>84</v>
      </c>
      <c r="L227" s="59" t="s">
        <v>22</v>
      </c>
      <c r="M227" s="60" t="s">
        <v>21</v>
      </c>
      <c r="N227" s="75">
        <v>42171</v>
      </c>
      <c r="O227" s="127">
        <f t="shared" si="17"/>
        <v>42269</v>
      </c>
      <c r="P227" s="127" t="str">
        <f t="shared" ca="1" si="18"/>
        <v>Alert</v>
      </c>
    </row>
    <row r="228" spans="1:16" s="62" customFormat="1">
      <c r="A228" s="63" t="s">
        <v>558</v>
      </c>
      <c r="B228" s="84">
        <f>'[183]KL-0011-ZEP'!$H$16</f>
        <v>3100</v>
      </c>
      <c r="C228" s="129">
        <v>42171</v>
      </c>
      <c r="D228" s="55" t="str">
        <f>T('[183]Lampiran-A'!$D$11)</f>
        <v>L0251140501151789</v>
      </c>
      <c r="E228" s="128">
        <f>'[183]Lampiran-A'!$D$10</f>
        <v>42179</v>
      </c>
      <c r="F228" s="90" t="s">
        <v>674</v>
      </c>
      <c r="G228" s="74">
        <v>42191</v>
      </c>
      <c r="H228" s="92" t="s">
        <v>675</v>
      </c>
      <c r="I228" s="194">
        <v>42193</v>
      </c>
      <c r="J228" s="89">
        <f t="shared" ref="J228:J234" si="21">B228</f>
        <v>3100</v>
      </c>
      <c r="K228" s="55" t="s">
        <v>84</v>
      </c>
      <c r="L228" s="59" t="s">
        <v>22</v>
      </c>
      <c r="M228" s="60" t="s">
        <v>21</v>
      </c>
      <c r="N228" s="75">
        <v>42171</v>
      </c>
      <c r="O228" s="127">
        <f t="shared" si="17"/>
        <v>42269</v>
      </c>
      <c r="P228" s="127" t="str">
        <f t="shared" ca="1" si="18"/>
        <v>Alert</v>
      </c>
    </row>
    <row r="229" spans="1:16" s="62" customFormat="1">
      <c r="A229" s="63" t="s">
        <v>559</v>
      </c>
      <c r="B229" s="84">
        <f>'[184]KL-0012-RA'!$H$16</f>
        <v>300</v>
      </c>
      <c r="C229" s="75">
        <v>42171</v>
      </c>
      <c r="D229" s="55" t="str">
        <f>T('[184]Lampiran-A'!$D$11)</f>
        <v>L0251140501151779</v>
      </c>
      <c r="E229" s="128">
        <f>'[184]Lampiran-A'!$D$10</f>
        <v>42179</v>
      </c>
      <c r="F229" s="90" t="s">
        <v>809</v>
      </c>
      <c r="G229" s="74">
        <v>42222</v>
      </c>
      <c r="H229" s="92" t="s">
        <v>810</v>
      </c>
      <c r="I229" s="200">
        <v>42229</v>
      </c>
      <c r="J229" s="89">
        <f t="shared" si="21"/>
        <v>300</v>
      </c>
      <c r="K229" s="55" t="s">
        <v>79</v>
      </c>
      <c r="L229" s="59" t="s">
        <v>22</v>
      </c>
      <c r="M229" s="60" t="s">
        <v>21</v>
      </c>
      <c r="N229" s="75">
        <v>42171</v>
      </c>
      <c r="O229" s="127">
        <f t="shared" si="17"/>
        <v>42269</v>
      </c>
      <c r="P229" s="127" t="str">
        <f t="shared" ca="1" si="18"/>
        <v>Alert</v>
      </c>
    </row>
    <row r="230" spans="1:16" s="62" customFormat="1">
      <c r="A230" s="63" t="s">
        <v>560</v>
      </c>
      <c r="B230" s="84">
        <f>'[185]KL-0013-RA'!$H$16</f>
        <v>2670</v>
      </c>
      <c r="C230" s="129">
        <v>42171</v>
      </c>
      <c r="D230" s="55" t="str">
        <f>T('[185]Lampiran-A'!$D$11)</f>
        <v>L0251140501151786</v>
      </c>
      <c r="E230" s="128">
        <f>'[185]Lampiran-A'!$D$10</f>
        <v>42179</v>
      </c>
      <c r="F230" s="90" t="s">
        <v>857</v>
      </c>
      <c r="G230" s="74">
        <v>42235</v>
      </c>
      <c r="H230" s="92" t="s">
        <v>858</v>
      </c>
      <c r="I230" s="129">
        <v>42248</v>
      </c>
      <c r="J230" s="89">
        <f t="shared" si="21"/>
        <v>2670</v>
      </c>
      <c r="K230" s="55" t="s">
        <v>79</v>
      </c>
      <c r="L230" s="124" t="s">
        <v>552</v>
      </c>
      <c r="M230" s="124" t="s">
        <v>47</v>
      </c>
      <c r="N230" s="75">
        <v>42171</v>
      </c>
      <c r="O230" s="127">
        <f t="shared" si="17"/>
        <v>42269</v>
      </c>
      <c r="P230" s="127" t="str">
        <f t="shared" ca="1" si="18"/>
        <v>Alert</v>
      </c>
    </row>
    <row r="231" spans="1:16" s="62" customFormat="1">
      <c r="A231" s="63" t="s">
        <v>579</v>
      </c>
      <c r="B231" s="84">
        <f>'[186]KL-0014-RA'!$H$16</f>
        <v>1960</v>
      </c>
      <c r="C231" s="129">
        <v>42174</v>
      </c>
      <c r="D231" s="55" t="str">
        <f>T('[186]Lampiran-A'!$D$11)</f>
        <v>L0251140501151836</v>
      </c>
      <c r="E231" s="128">
        <f>'[186]Lampiran-A'!$D$10</f>
        <v>42185</v>
      </c>
      <c r="F231" s="90" t="s">
        <v>713</v>
      </c>
      <c r="G231" s="74">
        <v>42206</v>
      </c>
      <c r="H231" s="92" t="s">
        <v>714</v>
      </c>
      <c r="I231" s="194">
        <v>42207</v>
      </c>
      <c r="J231" s="89">
        <f t="shared" si="21"/>
        <v>1960</v>
      </c>
      <c r="K231" s="55" t="s">
        <v>79</v>
      </c>
      <c r="L231" s="59" t="s">
        <v>22</v>
      </c>
      <c r="M231" s="60" t="s">
        <v>21</v>
      </c>
      <c r="N231" s="75">
        <v>42173</v>
      </c>
      <c r="O231" s="127">
        <f t="shared" si="17"/>
        <v>42275</v>
      </c>
      <c r="P231" s="127" t="str">
        <f t="shared" ca="1" si="18"/>
        <v>Alert</v>
      </c>
    </row>
    <row r="232" spans="1:16" s="62" customFormat="1">
      <c r="A232" s="63" t="s">
        <v>786</v>
      </c>
      <c r="B232" s="84">
        <f>'[187]KL-0015-ZEP'!$H$16</f>
        <v>4650</v>
      </c>
      <c r="C232" s="129">
        <v>42228</v>
      </c>
      <c r="D232" s="55" t="str">
        <f>T('[187]Lampiran-A'!$D$11)</f>
        <v>L0251140501152163</v>
      </c>
      <c r="E232" s="128">
        <f>'[187]Lampiran-A'!$D$10</f>
        <v>42234</v>
      </c>
      <c r="F232" s="90" t="s">
        <v>869</v>
      </c>
      <c r="G232" s="74">
        <v>42242</v>
      </c>
      <c r="H232" s="92" t="s">
        <v>870</v>
      </c>
      <c r="I232" s="252">
        <v>42249</v>
      </c>
      <c r="J232" s="89">
        <f t="shared" si="21"/>
        <v>4650</v>
      </c>
      <c r="K232" s="55" t="s">
        <v>84</v>
      </c>
      <c r="L232" s="197" t="s">
        <v>22</v>
      </c>
      <c r="M232" s="124" t="s">
        <v>21</v>
      </c>
      <c r="N232" s="75">
        <v>42227</v>
      </c>
      <c r="O232" s="127">
        <f t="shared" si="17"/>
        <v>42324</v>
      </c>
      <c r="P232" s="127" t="str">
        <f t="shared" ca="1" si="18"/>
        <v>Alert</v>
      </c>
    </row>
    <row r="233" spans="1:16" s="62" customFormat="1">
      <c r="A233" s="63" t="s">
        <v>787</v>
      </c>
      <c r="B233" s="84">
        <f>'[188]KL-0016-RA'!$H$16</f>
        <v>9600</v>
      </c>
      <c r="C233" s="129">
        <v>42228</v>
      </c>
      <c r="D233" s="55" t="str">
        <f>T('[188]Lampiran-A'!$D$11)</f>
        <v>L0251140501152164</v>
      </c>
      <c r="E233" s="128">
        <f>'[188]Lampiran-A'!$D$10</f>
        <v>42235</v>
      </c>
      <c r="F233" s="90" t="s">
        <v>863</v>
      </c>
      <c r="G233" s="74">
        <v>42241</v>
      </c>
      <c r="H233" s="92" t="s">
        <v>864</v>
      </c>
      <c r="I233" s="252">
        <v>42248</v>
      </c>
      <c r="J233" s="89">
        <f t="shared" si="21"/>
        <v>9600</v>
      </c>
      <c r="K233" s="55" t="s">
        <v>79</v>
      </c>
      <c r="L233" s="274" t="s">
        <v>22</v>
      </c>
      <c r="M233" s="190" t="s">
        <v>21</v>
      </c>
      <c r="N233" s="75">
        <v>42227</v>
      </c>
      <c r="O233" s="127">
        <f t="shared" si="17"/>
        <v>42325</v>
      </c>
      <c r="P233" s="127" t="str">
        <f t="shared" ca="1" si="18"/>
        <v>Alert</v>
      </c>
    </row>
    <row r="234" spans="1:16" s="62" customFormat="1">
      <c r="A234" s="63" t="s">
        <v>796</v>
      </c>
      <c r="B234" s="84">
        <f>'[189]KL-0017-ZEP'!$H$16</f>
        <v>3960</v>
      </c>
      <c r="C234" s="129">
        <v>42228</v>
      </c>
      <c r="D234" s="55" t="str">
        <f>T('[189]Lampiran-A'!$D$11)</f>
        <v>L0251140501152162</v>
      </c>
      <c r="E234" s="128">
        <f>'[189]Lampiran-A'!$D$10</f>
        <v>42234</v>
      </c>
      <c r="F234" s="90" t="s">
        <v>907</v>
      </c>
      <c r="G234" s="74">
        <v>42255</v>
      </c>
      <c r="H234" s="92" t="s">
        <v>908</v>
      </c>
      <c r="I234" s="252">
        <v>42261</v>
      </c>
      <c r="J234" s="89">
        <f t="shared" si="21"/>
        <v>3960</v>
      </c>
      <c r="K234" s="55" t="s">
        <v>84</v>
      </c>
      <c r="L234" s="197" t="s">
        <v>22</v>
      </c>
      <c r="M234" s="124" t="s">
        <v>21</v>
      </c>
      <c r="N234" s="75">
        <v>42227</v>
      </c>
      <c r="O234" s="127">
        <f t="shared" si="17"/>
        <v>42324</v>
      </c>
      <c r="P234" s="127" t="str">
        <f t="shared" ca="1" si="18"/>
        <v>Alert</v>
      </c>
    </row>
    <row r="235" spans="1:16" s="62" customFormat="1">
      <c r="A235" s="63" t="s">
        <v>901</v>
      </c>
      <c r="B235" s="261">
        <f>'[190]KL-0018-DIM'!$H$16</f>
        <v>1470</v>
      </c>
      <c r="C235" s="285">
        <v>42261</v>
      </c>
      <c r="D235" s="55" t="str">
        <f>T('[190]Lampiran-A'!$D$11)</f>
        <v>L0251140501152479</v>
      </c>
      <c r="E235" s="128">
        <f>'[190]Lampiran-A'!$D$10</f>
        <v>42265</v>
      </c>
      <c r="F235" s="85" t="s">
        <v>1006</v>
      </c>
      <c r="G235" s="74">
        <v>42284</v>
      </c>
      <c r="H235" s="87" t="s">
        <v>1007</v>
      </c>
      <c r="I235" s="252">
        <v>42289</v>
      </c>
      <c r="J235" s="89">
        <f>B235</f>
        <v>1470</v>
      </c>
      <c r="K235" s="88" t="s">
        <v>56</v>
      </c>
      <c r="L235" s="274" t="s">
        <v>22</v>
      </c>
      <c r="M235" s="190" t="s">
        <v>21</v>
      </c>
      <c r="N235" s="75">
        <v>42228</v>
      </c>
      <c r="O235" s="127">
        <f t="shared" si="17"/>
        <v>42355</v>
      </c>
      <c r="P235" s="127" t="str">
        <f t="shared" ca="1" si="18"/>
        <v>It Ok</v>
      </c>
    </row>
    <row r="236" spans="1:16" s="62" customFormat="1">
      <c r="A236" s="63" t="s">
        <v>902</v>
      </c>
      <c r="B236" s="84">
        <f>'[191]KL-0019-RA'!$H$16</f>
        <v>3500</v>
      </c>
      <c r="C236" s="129">
        <v>42261</v>
      </c>
      <c r="D236" s="55" t="str">
        <f>T('[191]Lampiran-A'!$D$11)</f>
        <v>L0251140501152480</v>
      </c>
      <c r="E236" s="128">
        <f>'[191]Lampiran-A'!$D$10</f>
        <v>42265</v>
      </c>
      <c r="F236" s="90" t="s">
        <v>1231</v>
      </c>
      <c r="G236" s="74">
        <v>42317</v>
      </c>
      <c r="H236" s="92" t="s">
        <v>1232</v>
      </c>
      <c r="I236" s="252">
        <v>42340</v>
      </c>
      <c r="J236" s="89">
        <f>B236</f>
        <v>3500</v>
      </c>
      <c r="K236" s="55" t="s">
        <v>79</v>
      </c>
      <c r="L236" s="274" t="s">
        <v>22</v>
      </c>
      <c r="M236" s="190" t="s">
        <v>47</v>
      </c>
      <c r="N236" s="75">
        <v>42228</v>
      </c>
      <c r="O236" s="127">
        <f t="shared" si="17"/>
        <v>42355</v>
      </c>
      <c r="P236" s="127" t="str">
        <f t="shared" ca="1" si="18"/>
        <v>It Ok</v>
      </c>
    </row>
    <row r="237" spans="1:16" s="62" customFormat="1">
      <c r="A237" s="63" t="s">
        <v>23</v>
      </c>
      <c r="B237" s="54">
        <f>'[192]SE-0001-AM'!$H$16</f>
        <v>17856</v>
      </c>
      <c r="C237" s="55" t="s">
        <v>57</v>
      </c>
      <c r="D237" s="55" t="str">
        <f>T('[192]Lampiran-A'!$D$11)</f>
        <v>L0251140501150065</v>
      </c>
      <c r="E237" s="56" t="str">
        <f>T('[192]Lampiran-A'!$D$10)</f>
        <v>20.01.15</v>
      </c>
      <c r="F237" s="90">
        <v>6561</v>
      </c>
      <c r="G237" s="57" t="s">
        <v>55</v>
      </c>
      <c r="H237" s="92">
        <v>5198</v>
      </c>
      <c r="I237" s="194" t="s">
        <v>55</v>
      </c>
      <c r="J237" s="58">
        <f t="shared" ref="J237:J268" si="22">B237</f>
        <v>17856</v>
      </c>
      <c r="K237" s="55" t="s">
        <v>58</v>
      </c>
      <c r="L237" s="59" t="s">
        <v>22</v>
      </c>
      <c r="M237" s="60" t="s">
        <v>21</v>
      </c>
      <c r="N237" s="61">
        <v>42020</v>
      </c>
      <c r="O237" s="127" t="e">
        <f t="shared" si="17"/>
        <v>#VALUE!</v>
      </c>
      <c r="P237" s="127" t="e">
        <f t="shared" ca="1" si="18"/>
        <v>#VALUE!</v>
      </c>
    </row>
    <row r="238" spans="1:16" s="62" customFormat="1">
      <c r="A238" s="63" t="s">
        <v>24</v>
      </c>
      <c r="B238" s="54">
        <f>'[193]SE-0002-AM'!$H$16</f>
        <v>27930</v>
      </c>
      <c r="C238" s="55" t="s">
        <v>57</v>
      </c>
      <c r="D238" s="55" t="str">
        <f>T('[193]Lampiran-A'!$D$11)</f>
        <v>L0251140501150063</v>
      </c>
      <c r="E238" s="56" t="str">
        <f>T('[193]Lampiran-A'!$D$10)</f>
        <v>20.01.15</v>
      </c>
      <c r="F238" s="90">
        <v>6562</v>
      </c>
      <c r="G238" s="57" t="s">
        <v>55</v>
      </c>
      <c r="H238" s="92">
        <v>5199</v>
      </c>
      <c r="I238" s="194" t="s">
        <v>55</v>
      </c>
      <c r="J238" s="58">
        <f t="shared" si="22"/>
        <v>27930</v>
      </c>
      <c r="K238" s="55" t="s">
        <v>58</v>
      </c>
      <c r="L238" s="59" t="s">
        <v>22</v>
      </c>
      <c r="M238" s="60" t="s">
        <v>21</v>
      </c>
      <c r="N238" s="61">
        <v>42020</v>
      </c>
      <c r="O238" s="127" t="e">
        <f t="shared" si="17"/>
        <v>#VALUE!</v>
      </c>
      <c r="P238" s="127" t="e">
        <f t="shared" ca="1" si="18"/>
        <v>#VALUE!</v>
      </c>
    </row>
    <row r="239" spans="1:16" s="62" customFormat="1">
      <c r="A239" s="63" t="s">
        <v>25</v>
      </c>
      <c r="B239" s="54">
        <f>'[194]SE-0003-RA'!$H$16</f>
        <v>2860</v>
      </c>
      <c r="C239" s="55" t="s">
        <v>76</v>
      </c>
      <c r="D239" s="55" t="str">
        <f>T('[194]Lampiran-A'!$D$11)</f>
        <v>L0251140501150073</v>
      </c>
      <c r="E239" s="56" t="str">
        <f>T('[194]Lampiran-A'!$D$10)</f>
        <v>22.01.15</v>
      </c>
      <c r="F239" s="90" t="s">
        <v>77</v>
      </c>
      <c r="G239" s="74">
        <v>42033</v>
      </c>
      <c r="H239" s="92" t="s">
        <v>78</v>
      </c>
      <c r="I239" s="194" t="s">
        <v>76</v>
      </c>
      <c r="J239" s="58">
        <f t="shared" si="22"/>
        <v>2860</v>
      </c>
      <c r="K239" s="55" t="s">
        <v>79</v>
      </c>
      <c r="L239" s="59" t="s">
        <v>22</v>
      </c>
      <c r="M239" s="60" t="s">
        <v>21</v>
      </c>
      <c r="N239" s="61">
        <v>42020</v>
      </c>
      <c r="O239" s="127" t="e">
        <f t="shared" si="17"/>
        <v>#VALUE!</v>
      </c>
      <c r="P239" s="127" t="e">
        <f t="shared" ca="1" si="18"/>
        <v>#VALUE!</v>
      </c>
    </row>
    <row r="240" spans="1:16" s="62" customFormat="1">
      <c r="A240" s="63" t="s">
        <v>26</v>
      </c>
      <c r="B240" s="54">
        <f>'[195]SE-0004-RA'!$H$24</f>
        <v>11690</v>
      </c>
      <c r="C240" s="88" t="s">
        <v>57</v>
      </c>
      <c r="D240" s="55" t="str">
        <f>T('[195]Lampiran-A'!$D$11)</f>
        <v>L0251140501150183</v>
      </c>
      <c r="E240" s="56" t="str">
        <f>T('[195]Lampiran-A'!$D$10)</f>
        <v>27.01.15</v>
      </c>
      <c r="F240" s="85" t="s">
        <v>139</v>
      </c>
      <c r="G240" s="86" t="s">
        <v>118</v>
      </c>
      <c r="H240" s="87" t="s">
        <v>140</v>
      </c>
      <c r="I240" s="195" t="s">
        <v>124</v>
      </c>
      <c r="J240" s="58">
        <f t="shared" si="22"/>
        <v>11690</v>
      </c>
      <c r="K240" s="88" t="s">
        <v>79</v>
      </c>
      <c r="L240" s="59" t="s">
        <v>22</v>
      </c>
      <c r="M240" s="60" t="s">
        <v>21</v>
      </c>
      <c r="N240" s="76">
        <v>42023</v>
      </c>
      <c r="O240" s="127" t="e">
        <f t="shared" si="17"/>
        <v>#VALUE!</v>
      </c>
      <c r="P240" s="127" t="e">
        <f t="shared" ca="1" si="18"/>
        <v>#VALUE!</v>
      </c>
    </row>
    <row r="241" spans="1:16" s="62" customFormat="1">
      <c r="A241" s="63" t="s">
        <v>27</v>
      </c>
      <c r="B241" s="54">
        <f>'[196]SE-0005-ZEP'!$H$16</f>
        <v>2926</v>
      </c>
      <c r="C241" s="55" t="s">
        <v>57</v>
      </c>
      <c r="D241" s="55" t="str">
        <f>T('[196]Lampiran-A'!$D$11)</f>
        <v>L0251140501150142</v>
      </c>
      <c r="E241" s="56" t="str">
        <f>T('[196]Lampiran-A'!$D$10)</f>
        <v>23.01.15</v>
      </c>
      <c r="F241" s="90" t="s">
        <v>186</v>
      </c>
      <c r="G241" s="57" t="s">
        <v>86</v>
      </c>
      <c r="H241" s="92" t="s">
        <v>187</v>
      </c>
      <c r="I241" s="194" t="s">
        <v>188</v>
      </c>
      <c r="J241" s="58">
        <f t="shared" si="22"/>
        <v>2926</v>
      </c>
      <c r="K241" s="55" t="s">
        <v>84</v>
      </c>
      <c r="L241" s="59" t="s">
        <v>22</v>
      </c>
      <c r="M241" s="60" t="s">
        <v>21</v>
      </c>
      <c r="N241" s="76">
        <v>42023</v>
      </c>
      <c r="O241" s="127" t="e">
        <f t="shared" si="17"/>
        <v>#VALUE!</v>
      </c>
      <c r="P241" s="127" t="e">
        <f t="shared" ca="1" si="18"/>
        <v>#VALUE!</v>
      </c>
    </row>
    <row r="242" spans="1:16" s="62" customFormat="1">
      <c r="A242" s="63" t="s">
        <v>28</v>
      </c>
      <c r="B242" s="54">
        <f>'[197]SE-0006-ZEP'!$H$16</f>
        <v>4800</v>
      </c>
      <c r="C242" s="88" t="s">
        <v>57</v>
      </c>
      <c r="D242" s="55" t="str">
        <f>T('[197]Lampiran-A'!$D$11)</f>
        <v>L0251140501150182</v>
      </c>
      <c r="E242" s="56" t="str">
        <f>T('[197]Lampiran-A'!$D$10)</f>
        <v>27.01.15</v>
      </c>
      <c r="F242" s="85" t="s">
        <v>85</v>
      </c>
      <c r="G242" s="86" t="s">
        <v>86</v>
      </c>
      <c r="H242" s="87" t="s">
        <v>85</v>
      </c>
      <c r="I242" s="195" t="s">
        <v>76</v>
      </c>
      <c r="J242" s="58">
        <f t="shared" si="22"/>
        <v>4800</v>
      </c>
      <c r="K242" s="88" t="s">
        <v>84</v>
      </c>
      <c r="L242" s="59" t="s">
        <v>22</v>
      </c>
      <c r="M242" s="60" t="s">
        <v>21</v>
      </c>
      <c r="N242" s="76">
        <v>42023</v>
      </c>
      <c r="O242" s="127" t="e">
        <f t="shared" si="17"/>
        <v>#VALUE!</v>
      </c>
      <c r="P242" s="127" t="e">
        <f t="shared" ca="1" si="18"/>
        <v>#VALUE!</v>
      </c>
    </row>
    <row r="243" spans="1:16" s="62" customFormat="1">
      <c r="A243" s="63" t="s">
        <v>29</v>
      </c>
      <c r="B243" s="54">
        <f>'[198]SE-0007-DIM'!$H$16</f>
        <v>4760</v>
      </c>
      <c r="C243" s="55" t="s">
        <v>57</v>
      </c>
      <c r="D243" s="55" t="str">
        <f>T('[198]Lampiran-A'!$D$11)</f>
        <v>L0251140501150066</v>
      </c>
      <c r="E243" s="56" t="str">
        <f>T('[198]Lampiran-A'!$D$10)</f>
        <v>20.01.15</v>
      </c>
      <c r="F243" s="90">
        <v>4905</v>
      </c>
      <c r="G243" s="57" t="s">
        <v>54</v>
      </c>
      <c r="H243" s="92">
        <v>1716</v>
      </c>
      <c r="I243" s="194" t="s">
        <v>55</v>
      </c>
      <c r="J243" s="58">
        <f t="shared" si="22"/>
        <v>4760</v>
      </c>
      <c r="K243" s="55" t="s">
        <v>56</v>
      </c>
      <c r="L243" s="59" t="s">
        <v>22</v>
      </c>
      <c r="M243" s="60" t="s">
        <v>21</v>
      </c>
      <c r="N243" s="61">
        <v>42020</v>
      </c>
      <c r="O243" s="127" t="e">
        <f t="shared" si="17"/>
        <v>#VALUE!</v>
      </c>
      <c r="P243" s="127" t="e">
        <f t="shared" ca="1" si="18"/>
        <v>#VALUE!</v>
      </c>
    </row>
    <row r="244" spans="1:16" s="62" customFormat="1">
      <c r="A244" s="63" t="s">
        <v>30</v>
      </c>
      <c r="B244" s="54">
        <f>'[199]SE-0008-TRU'!$H$16</f>
        <v>1600</v>
      </c>
      <c r="C244" s="55" t="s">
        <v>57</v>
      </c>
      <c r="D244" s="55" t="str">
        <f>T('[199]Lampiran-A'!$D$11)</f>
        <v>L0251140501150184</v>
      </c>
      <c r="E244" s="56" t="str">
        <f>T('[199]Lampiran-A'!$D$10)</f>
        <v>27.01.15</v>
      </c>
      <c r="F244" s="90" t="s">
        <v>130</v>
      </c>
      <c r="G244" s="57" t="s">
        <v>126</v>
      </c>
      <c r="H244" s="92" t="s">
        <v>131</v>
      </c>
      <c r="I244" s="194" t="s">
        <v>124</v>
      </c>
      <c r="J244" s="58">
        <f t="shared" si="22"/>
        <v>1600</v>
      </c>
      <c r="K244" s="55" t="s">
        <v>52</v>
      </c>
      <c r="L244" s="59" t="s">
        <v>22</v>
      </c>
      <c r="M244" s="60" t="s">
        <v>21</v>
      </c>
      <c r="N244" s="76">
        <v>42023</v>
      </c>
      <c r="O244" s="127" t="e">
        <f t="shared" si="17"/>
        <v>#VALUE!</v>
      </c>
      <c r="P244" s="127" t="e">
        <f t="shared" ca="1" si="18"/>
        <v>#VALUE!</v>
      </c>
    </row>
    <row r="245" spans="1:16" s="62" customFormat="1">
      <c r="A245" s="63" t="s">
        <v>31</v>
      </c>
      <c r="B245" s="54">
        <f>'[200]SE-0009-TRU'!$H$16</f>
        <v>9800</v>
      </c>
      <c r="C245" s="55" t="s">
        <v>57</v>
      </c>
      <c r="D245" s="55" t="str">
        <f>T('[200]Lampiran-A'!$D$11)</f>
        <v>L0251140501150064</v>
      </c>
      <c r="E245" s="56" t="str">
        <f>T('[200]Lampiran-A'!$D$10)</f>
        <v>20.01.15</v>
      </c>
      <c r="F245" s="90" t="s">
        <v>128</v>
      </c>
      <c r="G245" s="57" t="s">
        <v>126</v>
      </c>
      <c r="H245" s="92" t="s">
        <v>129</v>
      </c>
      <c r="I245" s="194" t="s">
        <v>124</v>
      </c>
      <c r="J245" s="58">
        <f t="shared" si="22"/>
        <v>9800</v>
      </c>
      <c r="K245" s="55" t="s">
        <v>52</v>
      </c>
      <c r="L245" s="59" t="s">
        <v>22</v>
      </c>
      <c r="M245" s="60" t="s">
        <v>21</v>
      </c>
      <c r="N245" s="61">
        <v>42020</v>
      </c>
      <c r="O245" s="127" t="e">
        <f t="shared" si="17"/>
        <v>#VALUE!</v>
      </c>
      <c r="P245" s="127" t="e">
        <f t="shared" ca="1" si="18"/>
        <v>#VALUE!</v>
      </c>
    </row>
    <row r="246" spans="1:16" s="62" customFormat="1">
      <c r="A246" s="63" t="s">
        <v>32</v>
      </c>
      <c r="B246" s="54">
        <f>'[201]SE-0010-FA'!$H$17</f>
        <v>3580</v>
      </c>
      <c r="C246" s="55" t="s">
        <v>57</v>
      </c>
      <c r="D246" s="55" t="str">
        <f>T('[201]Lampiran-A'!$D$11)</f>
        <v>L0251140501150072</v>
      </c>
      <c r="E246" s="56" t="str">
        <f>T('[201]Lampiran-A'!$D$10)</f>
        <v>22.01.15</v>
      </c>
      <c r="F246" s="90" t="s">
        <v>93</v>
      </c>
      <c r="G246" s="57" t="s">
        <v>94</v>
      </c>
      <c r="H246" s="92" t="s">
        <v>95</v>
      </c>
      <c r="I246" s="194" t="s">
        <v>94</v>
      </c>
      <c r="J246" s="58">
        <f t="shared" si="22"/>
        <v>3580</v>
      </c>
      <c r="K246" s="55" t="s">
        <v>96</v>
      </c>
      <c r="L246" s="59" t="s">
        <v>22</v>
      </c>
      <c r="M246" s="60" t="s">
        <v>21</v>
      </c>
      <c r="N246" s="61">
        <v>42020</v>
      </c>
      <c r="O246" s="127" t="e">
        <f t="shared" si="17"/>
        <v>#VALUE!</v>
      </c>
      <c r="P246" s="127" t="e">
        <f t="shared" ca="1" si="18"/>
        <v>#VALUE!</v>
      </c>
    </row>
    <row r="247" spans="1:16" s="62" customFormat="1">
      <c r="A247" s="63" t="s">
        <v>33</v>
      </c>
      <c r="B247" s="54">
        <f>'[202]SE-0011-AM'!$H$16</f>
        <v>21240</v>
      </c>
      <c r="C247" s="55" t="s">
        <v>57</v>
      </c>
      <c r="D247" s="55" t="str">
        <f>T('[202]Lampiran-A'!$D$11)</f>
        <v>L0251140501150068</v>
      </c>
      <c r="E247" s="56" t="str">
        <f>T('[202]Lampiran-A'!$D$10)</f>
        <v>20.01.15</v>
      </c>
      <c r="F247" s="90">
        <v>6563</v>
      </c>
      <c r="G247" s="57" t="s">
        <v>55</v>
      </c>
      <c r="H247" s="92">
        <v>5200</v>
      </c>
      <c r="I247" s="194" t="s">
        <v>59</v>
      </c>
      <c r="J247" s="58">
        <f t="shared" si="22"/>
        <v>21240</v>
      </c>
      <c r="K247" s="55" t="s">
        <v>58</v>
      </c>
      <c r="L247" s="59" t="s">
        <v>22</v>
      </c>
      <c r="M247" s="60" t="s">
        <v>21</v>
      </c>
      <c r="N247" s="61">
        <v>42020</v>
      </c>
      <c r="O247" s="127" t="e">
        <f t="shared" si="17"/>
        <v>#VALUE!</v>
      </c>
      <c r="P247" s="127" t="e">
        <f t="shared" ca="1" si="18"/>
        <v>#VALUE!</v>
      </c>
    </row>
    <row r="248" spans="1:16" s="62" customFormat="1">
      <c r="A248" s="63" t="s">
        <v>36</v>
      </c>
      <c r="B248" s="54">
        <f>'[203]SE-0012-RA'!$H$16</f>
        <v>9407</v>
      </c>
      <c r="C248" s="88" t="s">
        <v>57</v>
      </c>
      <c r="D248" s="55" t="str">
        <f>T('[203]Lampiran-A'!$D$11)</f>
        <v>L0251140501150141</v>
      </c>
      <c r="E248" s="56" t="str">
        <f>T('[203]Lampiran-A'!$D$10)</f>
        <v>23.01.15</v>
      </c>
      <c r="F248" s="85" t="s">
        <v>141</v>
      </c>
      <c r="G248" s="86" t="s">
        <v>126</v>
      </c>
      <c r="H248" s="87" t="s">
        <v>142</v>
      </c>
      <c r="I248" s="195" t="s">
        <v>124</v>
      </c>
      <c r="J248" s="58">
        <f t="shared" si="22"/>
        <v>9407</v>
      </c>
      <c r="K248" s="88" t="s">
        <v>79</v>
      </c>
      <c r="L248" s="59" t="s">
        <v>22</v>
      </c>
      <c r="M248" s="60" t="s">
        <v>21</v>
      </c>
      <c r="N248" s="76">
        <v>42023</v>
      </c>
      <c r="O248" s="127" t="e">
        <f t="shared" si="17"/>
        <v>#VALUE!</v>
      </c>
      <c r="P248" s="127" t="e">
        <f t="shared" ca="1" si="18"/>
        <v>#VALUE!</v>
      </c>
    </row>
    <row r="249" spans="1:16" s="62" customFormat="1">
      <c r="A249" s="63" t="s">
        <v>111</v>
      </c>
      <c r="B249" s="54">
        <f>'[204]SE-0013-FA'!$H$16</f>
        <v>1380</v>
      </c>
      <c r="C249" s="129">
        <v>42044</v>
      </c>
      <c r="D249" s="55" t="str">
        <f>T('[204]Lampiran-A'!$D$11)</f>
        <v>L0251140501151092</v>
      </c>
      <c r="E249" s="128">
        <f>'[204]Lampiran-A'!$D$10</f>
        <v>42093</v>
      </c>
      <c r="F249" s="90" t="s">
        <v>471</v>
      </c>
      <c r="G249" s="74">
        <v>42137</v>
      </c>
      <c r="H249" s="92" t="s">
        <v>472</v>
      </c>
      <c r="I249" s="194">
        <v>42138</v>
      </c>
      <c r="J249" s="58">
        <f t="shared" si="22"/>
        <v>1380</v>
      </c>
      <c r="K249" s="55" t="s">
        <v>96</v>
      </c>
      <c r="L249" s="59" t="s">
        <v>22</v>
      </c>
      <c r="M249" s="60" t="s">
        <v>21</v>
      </c>
      <c r="N249" s="76">
        <v>42044</v>
      </c>
      <c r="O249" s="127">
        <f t="shared" si="17"/>
        <v>42183</v>
      </c>
      <c r="P249" s="127" t="str">
        <f t="shared" ca="1" si="18"/>
        <v>Alert</v>
      </c>
    </row>
    <row r="250" spans="1:16" s="62" customFormat="1">
      <c r="A250" s="63" t="s">
        <v>35</v>
      </c>
      <c r="B250" s="54">
        <f>'[205]SE-0014-DIM'!$H$16</f>
        <v>2080</v>
      </c>
      <c r="C250" s="88" t="s">
        <v>57</v>
      </c>
      <c r="D250" s="55" t="str">
        <f>T('[205]Lampiran-A'!$D$11)</f>
        <v>L0251140501150185</v>
      </c>
      <c r="E250" s="56" t="str">
        <f>T('[205]Lampiran-A'!$D$10)</f>
        <v>27.01.15</v>
      </c>
      <c r="F250" s="85" t="s">
        <v>136</v>
      </c>
      <c r="G250" s="86" t="s">
        <v>55</v>
      </c>
      <c r="H250" s="87" t="s">
        <v>137</v>
      </c>
      <c r="I250" s="195" t="s">
        <v>124</v>
      </c>
      <c r="J250" s="58">
        <f t="shared" si="22"/>
        <v>2080</v>
      </c>
      <c r="K250" s="88" t="s">
        <v>56</v>
      </c>
      <c r="L250" s="59" t="s">
        <v>22</v>
      </c>
      <c r="M250" s="60" t="s">
        <v>21</v>
      </c>
      <c r="N250" s="76">
        <v>42023</v>
      </c>
      <c r="O250" s="127" t="e">
        <f t="shared" si="17"/>
        <v>#VALUE!</v>
      </c>
      <c r="P250" s="127" t="e">
        <f t="shared" ca="1" si="18"/>
        <v>#VALUE!</v>
      </c>
    </row>
    <row r="251" spans="1:16" s="13" customFormat="1">
      <c r="A251" s="63" t="s">
        <v>34</v>
      </c>
      <c r="B251" s="54">
        <f>'[206]SE-0015-TRU'!$H$16</f>
        <v>320</v>
      </c>
      <c r="C251" s="55" t="s">
        <v>57</v>
      </c>
      <c r="D251" s="55" t="str">
        <f>T('[206]Lampiran-A'!$D$11)</f>
        <v>L0251140501150186</v>
      </c>
      <c r="E251" s="56" t="str">
        <f>T('[206]Lampiran-A'!$D$10)</f>
        <v>27.01.15</v>
      </c>
      <c r="F251" s="90" t="s">
        <v>132</v>
      </c>
      <c r="G251" s="57" t="s">
        <v>126</v>
      </c>
      <c r="H251" s="92" t="s">
        <v>133</v>
      </c>
      <c r="I251" s="194" t="s">
        <v>124</v>
      </c>
      <c r="J251" s="58">
        <f t="shared" si="22"/>
        <v>320</v>
      </c>
      <c r="K251" s="55" t="s">
        <v>52</v>
      </c>
      <c r="L251" s="59" t="s">
        <v>22</v>
      </c>
      <c r="M251" s="60" t="s">
        <v>21</v>
      </c>
      <c r="N251" s="76">
        <v>42023</v>
      </c>
      <c r="O251" s="127" t="e">
        <f t="shared" si="17"/>
        <v>#VALUE!</v>
      </c>
      <c r="P251" s="127" t="e">
        <f t="shared" ca="1" si="18"/>
        <v>#VALUE!</v>
      </c>
    </row>
    <row r="252" spans="1:16" s="13" customFormat="1">
      <c r="A252" s="63" t="s">
        <v>37</v>
      </c>
      <c r="B252" s="54">
        <f>'[207]SE-0016-DIM'!$H$17</f>
        <v>338</v>
      </c>
      <c r="C252" s="55" t="s">
        <v>57</v>
      </c>
      <c r="D252" s="55" t="str">
        <f>T('[207]Lampiran-A'!$D$11)</f>
        <v>L0251140501150187</v>
      </c>
      <c r="E252" s="56" t="str">
        <f>T('[207]Lampiran-A'!$D$10)</f>
        <v>27.01.15</v>
      </c>
      <c r="F252" s="90">
        <v>4928</v>
      </c>
      <c r="G252" s="57" t="s">
        <v>55</v>
      </c>
      <c r="H252" s="92">
        <v>1733</v>
      </c>
      <c r="I252" s="194" t="s">
        <v>76</v>
      </c>
      <c r="J252" s="58">
        <f t="shared" si="22"/>
        <v>338</v>
      </c>
      <c r="K252" s="55" t="s">
        <v>56</v>
      </c>
      <c r="L252" s="59" t="s">
        <v>22</v>
      </c>
      <c r="M252" s="60" t="s">
        <v>21</v>
      </c>
      <c r="N252" s="76">
        <v>42023</v>
      </c>
      <c r="O252" s="127" t="e">
        <f t="shared" si="17"/>
        <v>#VALUE!</v>
      </c>
      <c r="P252" s="127" t="e">
        <f t="shared" ca="1" si="18"/>
        <v>#VALUE!</v>
      </c>
    </row>
    <row r="253" spans="1:16" s="62" customFormat="1">
      <c r="A253" s="63" t="s">
        <v>38</v>
      </c>
      <c r="B253" s="54">
        <f>'[208]SE-0017-TRU'!$H$16</f>
        <v>3500</v>
      </c>
      <c r="C253" s="55" t="s">
        <v>87</v>
      </c>
      <c r="D253" s="55" t="str">
        <f>T('[208]Lampiran-A'!$D$11)</f>
        <v>L0251140501150195</v>
      </c>
      <c r="E253" s="56" t="str">
        <f>T('[208]Lampiran-A'!$D$10)</f>
        <v>27.01.15</v>
      </c>
      <c r="F253" s="90" t="s">
        <v>125</v>
      </c>
      <c r="G253" s="57" t="s">
        <v>126</v>
      </c>
      <c r="H253" s="92" t="s">
        <v>127</v>
      </c>
      <c r="I253" s="194" t="s">
        <v>124</v>
      </c>
      <c r="J253" s="58">
        <f t="shared" si="22"/>
        <v>3500</v>
      </c>
      <c r="K253" s="55" t="s">
        <v>52</v>
      </c>
      <c r="L253" s="59" t="s">
        <v>22</v>
      </c>
      <c r="M253" s="60" t="s">
        <v>21</v>
      </c>
      <c r="N253" s="76">
        <v>42025</v>
      </c>
      <c r="O253" s="127" t="e">
        <f t="shared" si="17"/>
        <v>#VALUE!</v>
      </c>
      <c r="P253" s="127" t="e">
        <f t="shared" ca="1" si="18"/>
        <v>#VALUE!</v>
      </c>
    </row>
    <row r="254" spans="1:16" s="13" customFormat="1">
      <c r="A254" s="63" t="s">
        <v>92</v>
      </c>
      <c r="B254" s="84">
        <f>'[209]SE-0018-AM'!$H$16</f>
        <v>1704</v>
      </c>
      <c r="C254" s="55" t="s">
        <v>94</v>
      </c>
      <c r="D254" s="55" t="str">
        <f>T('[209]Lampiran-A'!$D$11)</f>
        <v>L0251140501150386</v>
      </c>
      <c r="E254" s="56" t="str">
        <f>T('[209]Lampiran-A'!$D$10)</f>
        <v>06.02.15</v>
      </c>
      <c r="F254" s="90" t="s">
        <v>165</v>
      </c>
      <c r="G254" s="57" t="s">
        <v>166</v>
      </c>
      <c r="H254" s="92" t="s">
        <v>167</v>
      </c>
      <c r="I254" s="194" t="s">
        <v>168</v>
      </c>
      <c r="J254" s="89">
        <f t="shared" si="22"/>
        <v>1704</v>
      </c>
      <c r="K254" s="55" t="s">
        <v>58</v>
      </c>
      <c r="L254" s="59" t="s">
        <v>22</v>
      </c>
      <c r="M254" s="60" t="s">
        <v>21</v>
      </c>
      <c r="N254" s="75">
        <v>42038</v>
      </c>
      <c r="O254" s="127" t="e">
        <f t="shared" si="17"/>
        <v>#VALUE!</v>
      </c>
      <c r="P254" s="127" t="e">
        <f t="shared" ca="1" si="18"/>
        <v>#VALUE!</v>
      </c>
    </row>
    <row r="255" spans="1:16" s="13" customFormat="1">
      <c r="A255" s="63" t="s">
        <v>43</v>
      </c>
      <c r="B255" s="54">
        <f>'[210]SE-0019-TRU'!$H$16</f>
        <v>920</v>
      </c>
      <c r="C255" s="55" t="s">
        <v>80</v>
      </c>
      <c r="D255" s="55" t="str">
        <f>T('[210]Lampiran-A'!$D$11)</f>
        <v>L0251140501150197</v>
      </c>
      <c r="E255" s="56" t="str">
        <f>T('[210]Lampiran-A'!$D$10)</f>
        <v>27.01.15</v>
      </c>
      <c r="F255" s="90" t="s">
        <v>315</v>
      </c>
      <c r="G255" s="57" t="s">
        <v>316</v>
      </c>
      <c r="H255" s="92" t="s">
        <v>317</v>
      </c>
      <c r="I255" s="194" t="s">
        <v>314</v>
      </c>
      <c r="J255" s="58">
        <f t="shared" si="22"/>
        <v>920</v>
      </c>
      <c r="K255" s="55" t="s">
        <v>52</v>
      </c>
      <c r="L255" s="59" t="s">
        <v>22</v>
      </c>
      <c r="M255" s="60" t="s">
        <v>21</v>
      </c>
      <c r="N255" s="75">
        <v>42026</v>
      </c>
      <c r="O255" s="127" t="e">
        <f t="shared" si="17"/>
        <v>#VALUE!</v>
      </c>
      <c r="P255" s="127" t="e">
        <f t="shared" ca="1" si="18"/>
        <v>#VALUE!</v>
      </c>
    </row>
    <row r="256" spans="1:16" s="62" customFormat="1">
      <c r="A256" s="63" t="s">
        <v>143</v>
      </c>
      <c r="B256" s="84">
        <f>'[211]SE-0020-AM'!$H$16</f>
        <v>8928</v>
      </c>
      <c r="C256" s="55" t="s">
        <v>168</v>
      </c>
      <c r="D256" s="55" t="str">
        <f>T('[211]Lampiran-A'!$D$11)</f>
        <v>L0251140501150817</v>
      </c>
      <c r="E256" s="56" t="str">
        <f>T('[211]Lampiran-A'!$D$10)</f>
        <v>12.03.15</v>
      </c>
      <c r="F256" s="90" t="s">
        <v>290</v>
      </c>
      <c r="G256" s="57" t="s">
        <v>291</v>
      </c>
      <c r="H256" s="92" t="s">
        <v>288</v>
      </c>
      <c r="I256" s="194" t="s">
        <v>289</v>
      </c>
      <c r="J256" s="89">
        <f t="shared" si="22"/>
        <v>8928</v>
      </c>
      <c r="K256" s="55" t="s">
        <v>58</v>
      </c>
      <c r="L256" s="59" t="s">
        <v>22</v>
      </c>
      <c r="M256" s="60" t="s">
        <v>21</v>
      </c>
      <c r="N256" s="75">
        <v>42068</v>
      </c>
      <c r="O256" s="127" t="e">
        <f t="shared" si="17"/>
        <v>#VALUE!</v>
      </c>
      <c r="P256" s="127" t="e">
        <f t="shared" ca="1" si="18"/>
        <v>#VALUE!</v>
      </c>
    </row>
    <row r="257" spans="1:16" s="62" customFormat="1">
      <c r="A257" s="63" t="s">
        <v>144</v>
      </c>
      <c r="B257" s="84">
        <f>'[212]SE-0021-AM'!$H$16</f>
        <v>9440</v>
      </c>
      <c r="C257" s="55" t="s">
        <v>168</v>
      </c>
      <c r="D257" s="55" t="str">
        <f>T('[212]Lampiran-A'!$D$11)</f>
        <v>L0251140501150816</v>
      </c>
      <c r="E257" s="56" t="str">
        <f>T('[212]Lampiran-A'!$D$10)</f>
        <v>12.03.15</v>
      </c>
      <c r="F257" s="90" t="s">
        <v>292</v>
      </c>
      <c r="G257" s="57" t="s">
        <v>293</v>
      </c>
      <c r="H257" s="92" t="s">
        <v>294</v>
      </c>
      <c r="I257" s="194" t="s">
        <v>289</v>
      </c>
      <c r="J257" s="89">
        <f t="shared" si="22"/>
        <v>9440</v>
      </c>
      <c r="K257" s="55" t="s">
        <v>58</v>
      </c>
      <c r="L257" s="59" t="s">
        <v>22</v>
      </c>
      <c r="M257" s="60" t="s">
        <v>21</v>
      </c>
      <c r="N257" s="75">
        <v>42068</v>
      </c>
      <c r="O257" s="127" t="e">
        <f t="shared" si="17"/>
        <v>#VALUE!</v>
      </c>
      <c r="P257" s="127" t="e">
        <f t="shared" ca="1" si="18"/>
        <v>#VALUE!</v>
      </c>
    </row>
    <row r="258" spans="1:16" s="62" customFormat="1">
      <c r="A258" s="63" t="s">
        <v>145</v>
      </c>
      <c r="B258" s="84">
        <f>'[213]SE-0022-AM'!$H$16</f>
        <v>11970</v>
      </c>
      <c r="C258" s="55" t="s">
        <v>168</v>
      </c>
      <c r="D258" s="55" t="str">
        <f>T('[213]Lampiran-A'!$D$11)</f>
        <v>L0251140501150815</v>
      </c>
      <c r="E258" s="56" t="str">
        <f>T('[213]Lampiran-A'!$D$10)</f>
        <v>12.03.15</v>
      </c>
      <c r="F258" s="90" t="s">
        <v>295</v>
      </c>
      <c r="G258" s="57" t="s">
        <v>291</v>
      </c>
      <c r="H258" s="92" t="s">
        <v>296</v>
      </c>
      <c r="I258" s="194" t="s">
        <v>289</v>
      </c>
      <c r="J258" s="89">
        <f t="shared" si="22"/>
        <v>11970</v>
      </c>
      <c r="K258" s="55" t="s">
        <v>58</v>
      </c>
      <c r="L258" s="59" t="s">
        <v>22</v>
      </c>
      <c r="M258" s="60" t="s">
        <v>21</v>
      </c>
      <c r="N258" s="75">
        <v>42068</v>
      </c>
      <c r="O258" s="127" t="e">
        <f t="shared" ref="O258:O296" si="23">E258+ 90</f>
        <v>#VALUE!</v>
      </c>
      <c r="P258" s="127" t="e">
        <f t="shared" ref="P258:P296" ca="1" si="24">IF(TODAY() -O258 &gt;= 7, "Alert", "It Ok")</f>
        <v>#VALUE!</v>
      </c>
    </row>
    <row r="259" spans="1:16" s="62" customFormat="1">
      <c r="A259" s="63" t="s">
        <v>146</v>
      </c>
      <c r="B259" s="84">
        <f>'[214]SE-0023-RA'!$H$16</f>
        <v>4499</v>
      </c>
      <c r="C259" s="55" t="s">
        <v>168</v>
      </c>
      <c r="D259" s="55" t="str">
        <f>T('[214]Lampiran-A'!$D$11)</f>
        <v>L0251140501150814</v>
      </c>
      <c r="E259" s="56" t="str">
        <f>T('[214]Lampiran-A'!$D$10)</f>
        <v>12.03.15</v>
      </c>
      <c r="F259" s="90" t="s">
        <v>328</v>
      </c>
      <c r="G259" s="57" t="s">
        <v>316</v>
      </c>
      <c r="H259" s="92" t="s">
        <v>329</v>
      </c>
      <c r="I259" s="194" t="s">
        <v>320</v>
      </c>
      <c r="J259" s="89">
        <f t="shared" si="22"/>
        <v>4499</v>
      </c>
      <c r="K259" s="55" t="s">
        <v>79</v>
      </c>
      <c r="L259" s="59" t="s">
        <v>22</v>
      </c>
      <c r="M259" s="60" t="s">
        <v>21</v>
      </c>
      <c r="N259" s="75">
        <v>42068</v>
      </c>
      <c r="O259" s="127" t="e">
        <f t="shared" si="23"/>
        <v>#VALUE!</v>
      </c>
      <c r="P259" s="127" t="e">
        <f t="shared" ca="1" si="24"/>
        <v>#VALUE!</v>
      </c>
    </row>
    <row r="260" spans="1:16">
      <c r="A260" s="63" t="s">
        <v>147</v>
      </c>
      <c r="B260" s="84">
        <f>'[215]SE-0024-DIM'!$H$16</f>
        <v>4760</v>
      </c>
      <c r="C260" s="55" t="s">
        <v>168</v>
      </c>
      <c r="D260" s="55" t="str">
        <f>T('[215]Lampiran-A'!$D$11)</f>
        <v>L0251140501150813</v>
      </c>
      <c r="E260" s="56" t="str">
        <f>T('[215]Lampiran-A'!$D$10)</f>
        <v>12.03.15</v>
      </c>
      <c r="F260" s="90" t="s">
        <v>220</v>
      </c>
      <c r="G260" s="57" t="s">
        <v>221</v>
      </c>
      <c r="H260" s="92" t="s">
        <v>222</v>
      </c>
      <c r="I260" s="194" t="s">
        <v>223</v>
      </c>
      <c r="J260" s="89">
        <f t="shared" si="22"/>
        <v>4760</v>
      </c>
      <c r="K260" s="55" t="s">
        <v>56</v>
      </c>
      <c r="L260" s="59" t="s">
        <v>22</v>
      </c>
      <c r="M260" s="60" t="s">
        <v>21</v>
      </c>
      <c r="N260" s="75">
        <v>42068</v>
      </c>
      <c r="O260" s="127" t="e">
        <f t="shared" si="23"/>
        <v>#VALUE!</v>
      </c>
      <c r="P260" s="127" t="e">
        <f t="shared" ca="1" si="24"/>
        <v>#VALUE!</v>
      </c>
    </row>
    <row r="261" spans="1:16" s="62" customFormat="1">
      <c r="A261" s="63" t="s">
        <v>148</v>
      </c>
      <c r="B261" s="84">
        <f>'[216]SE-0025-ZEP'!$H$16</f>
        <v>1672</v>
      </c>
      <c r="C261" s="55" t="s">
        <v>168</v>
      </c>
      <c r="D261" s="55" t="str">
        <f>T('[216]Lampiran-A'!$D$11)</f>
        <v>L0251140501150822</v>
      </c>
      <c r="E261" s="56" t="str">
        <f>T('[216]Lampiran-A'!$D$10)</f>
        <v>12.03.15</v>
      </c>
      <c r="F261" s="90" t="s">
        <v>224</v>
      </c>
      <c r="G261" s="57" t="s">
        <v>225</v>
      </c>
      <c r="H261" s="92" t="s">
        <v>226</v>
      </c>
      <c r="I261" s="194" t="s">
        <v>223</v>
      </c>
      <c r="J261" s="89">
        <f t="shared" si="22"/>
        <v>1672</v>
      </c>
      <c r="K261" s="55" t="s">
        <v>84</v>
      </c>
      <c r="L261" s="59" t="s">
        <v>22</v>
      </c>
      <c r="M261" s="60" t="s">
        <v>21</v>
      </c>
      <c r="N261" s="75">
        <v>42068</v>
      </c>
      <c r="O261" s="127" t="e">
        <f t="shared" si="23"/>
        <v>#VALUE!</v>
      </c>
      <c r="P261" s="127" t="e">
        <f t="shared" ca="1" si="24"/>
        <v>#VALUE!</v>
      </c>
    </row>
    <row r="262" spans="1:16" s="62" customFormat="1">
      <c r="A262" s="63" t="s">
        <v>149</v>
      </c>
      <c r="B262" s="84">
        <f>'[217]SE-0026-TRU'!$H$16</f>
        <v>9800</v>
      </c>
      <c r="C262" s="88" t="s">
        <v>168</v>
      </c>
      <c r="D262" s="55" t="str">
        <f>T('[217]Lampiran-A'!$D$11)</f>
        <v>L0251140501150823</v>
      </c>
      <c r="E262" s="56" t="str">
        <f>T('[217]Lampiran-A'!$D$10)</f>
        <v>12.03.15</v>
      </c>
      <c r="F262" s="85" t="s">
        <v>318</v>
      </c>
      <c r="G262" s="86" t="s">
        <v>316</v>
      </c>
      <c r="H262" s="87" t="s">
        <v>319</v>
      </c>
      <c r="I262" s="195" t="s">
        <v>320</v>
      </c>
      <c r="J262" s="89">
        <f t="shared" si="22"/>
        <v>9800</v>
      </c>
      <c r="K262" s="88" t="s">
        <v>52</v>
      </c>
      <c r="L262" s="59" t="s">
        <v>22</v>
      </c>
      <c r="M262" s="60" t="s">
        <v>21</v>
      </c>
      <c r="N262" s="75">
        <v>42068</v>
      </c>
      <c r="O262" s="127" t="e">
        <f t="shared" si="23"/>
        <v>#VALUE!</v>
      </c>
      <c r="P262" s="127" t="e">
        <f t="shared" ca="1" si="24"/>
        <v>#VALUE!</v>
      </c>
    </row>
    <row r="263" spans="1:16" s="62" customFormat="1">
      <c r="A263" s="63" t="s">
        <v>150</v>
      </c>
      <c r="B263" s="84">
        <f>'[218]SE-0027-ZEP'!$H$16</f>
        <v>3200</v>
      </c>
      <c r="C263" s="55" t="s">
        <v>168</v>
      </c>
      <c r="D263" s="55" t="str">
        <f>T('[218]Lampiran-A'!$D$11)</f>
        <v>L0251140501150824</v>
      </c>
      <c r="E263" s="56" t="str">
        <f>T('[218]Lampiran-A'!$D$10)</f>
        <v>12.03.15</v>
      </c>
      <c r="F263" s="90" t="s">
        <v>234</v>
      </c>
      <c r="G263" s="57" t="s">
        <v>223</v>
      </c>
      <c r="H263" s="92" t="s">
        <v>235</v>
      </c>
      <c r="I263" s="194" t="s">
        <v>233</v>
      </c>
      <c r="J263" s="89">
        <f t="shared" si="22"/>
        <v>3200</v>
      </c>
      <c r="K263" s="55" t="s">
        <v>84</v>
      </c>
      <c r="L263" s="59" t="s">
        <v>22</v>
      </c>
      <c r="M263" s="60" t="s">
        <v>21</v>
      </c>
      <c r="N263" s="75">
        <v>42068</v>
      </c>
      <c r="O263" s="127" t="e">
        <f t="shared" si="23"/>
        <v>#VALUE!</v>
      </c>
      <c r="P263" s="127" t="e">
        <f t="shared" ca="1" si="24"/>
        <v>#VALUE!</v>
      </c>
    </row>
    <row r="264" spans="1:16" s="62" customFormat="1">
      <c r="A264" s="63" t="s">
        <v>151</v>
      </c>
      <c r="B264" s="84">
        <f>'[219]SE-0028-TRU'!$H$16</f>
        <v>920</v>
      </c>
      <c r="C264" s="129">
        <v>42068</v>
      </c>
      <c r="D264" s="55" t="str">
        <f>T('[219]Lampiran-A'!$D$11)</f>
        <v>L0251140501150812</v>
      </c>
      <c r="E264" s="128">
        <f>'[219]Lampiran-A'!$D$10</f>
        <v>42075</v>
      </c>
      <c r="F264" s="90" t="s">
        <v>691</v>
      </c>
      <c r="G264" s="74">
        <v>42195</v>
      </c>
      <c r="H264" s="92" t="s">
        <v>692</v>
      </c>
      <c r="I264" s="194">
        <v>42198</v>
      </c>
      <c r="J264" s="89">
        <f t="shared" si="22"/>
        <v>920</v>
      </c>
      <c r="K264" s="55" t="s">
        <v>52</v>
      </c>
      <c r="L264" s="59" t="s">
        <v>22</v>
      </c>
      <c r="M264" s="60" t="s">
        <v>21</v>
      </c>
      <c r="N264" s="75">
        <v>42068</v>
      </c>
      <c r="O264" s="127">
        <f t="shared" si="23"/>
        <v>42165</v>
      </c>
      <c r="P264" s="127" t="str">
        <f t="shared" ca="1" si="24"/>
        <v>Alert</v>
      </c>
    </row>
    <row r="265" spans="1:16" s="62" customFormat="1">
      <c r="A265" s="63" t="s">
        <v>152</v>
      </c>
      <c r="B265" s="84">
        <f>'[220]SE-0029-RA'!$H$24</f>
        <v>9745</v>
      </c>
      <c r="C265" s="55" t="s">
        <v>168</v>
      </c>
      <c r="D265" s="55" t="str">
        <f>T('[220]Lampiran-A'!$D$11)</f>
        <v>L0251140501150825</v>
      </c>
      <c r="E265" s="56" t="str">
        <f>T('[220]Lampiran-A'!$D$10)</f>
        <v>12.03.15</v>
      </c>
      <c r="F265" s="90" t="s">
        <v>281</v>
      </c>
      <c r="G265" s="57" t="s">
        <v>233</v>
      </c>
      <c r="H265" s="92" t="s">
        <v>282</v>
      </c>
      <c r="I265" s="194" t="s">
        <v>267</v>
      </c>
      <c r="J265" s="89">
        <f t="shared" si="22"/>
        <v>9745</v>
      </c>
      <c r="K265" s="55" t="s">
        <v>79</v>
      </c>
      <c r="L265" s="59" t="s">
        <v>22</v>
      </c>
      <c r="M265" s="60" t="s">
        <v>21</v>
      </c>
      <c r="N265" s="75">
        <v>42068</v>
      </c>
      <c r="O265" s="127" t="e">
        <f t="shared" si="23"/>
        <v>#VALUE!</v>
      </c>
      <c r="P265" s="127" t="e">
        <f t="shared" ca="1" si="24"/>
        <v>#VALUE!</v>
      </c>
    </row>
    <row r="266" spans="1:16" s="62" customFormat="1">
      <c r="A266" s="63" t="s">
        <v>153</v>
      </c>
      <c r="B266" s="84">
        <f>'[221]SE-0030-MIN'!$H$17</f>
        <v>1810</v>
      </c>
      <c r="C266" s="55" t="s">
        <v>168</v>
      </c>
      <c r="D266" s="55" t="str">
        <f>T('[221]Lampiran-A'!$D$11)</f>
        <v>L0251140501150811</v>
      </c>
      <c r="E266" s="56" t="str">
        <f>T('[221]Lampiran-A'!$D$10)</f>
        <v>12.03.15</v>
      </c>
      <c r="F266" s="90" t="s">
        <v>343</v>
      </c>
      <c r="G266" s="57" t="s">
        <v>341</v>
      </c>
      <c r="H266" s="92" t="s">
        <v>344</v>
      </c>
      <c r="I266" s="194" t="s">
        <v>341</v>
      </c>
      <c r="J266" s="89">
        <f t="shared" si="22"/>
        <v>1810</v>
      </c>
      <c r="K266" s="55" t="s">
        <v>345</v>
      </c>
      <c r="L266" s="59" t="s">
        <v>22</v>
      </c>
      <c r="M266" s="60" t="s">
        <v>21</v>
      </c>
      <c r="N266" s="75">
        <v>42068</v>
      </c>
      <c r="O266" s="127" t="e">
        <f t="shared" si="23"/>
        <v>#VALUE!</v>
      </c>
      <c r="P266" s="127" t="e">
        <f t="shared" ca="1" si="24"/>
        <v>#VALUE!</v>
      </c>
    </row>
    <row r="267" spans="1:16" s="62" customFormat="1">
      <c r="A267" s="63" t="s">
        <v>154</v>
      </c>
      <c r="B267" s="84">
        <f>'[222]SE-0031-FA'!$H$16</f>
        <v>1100</v>
      </c>
      <c r="C267" s="55" t="s">
        <v>168</v>
      </c>
      <c r="D267" s="55" t="str">
        <f>T('[222]Lampiran-A'!$D$11)</f>
        <v>L0251140501150821</v>
      </c>
      <c r="E267" s="56" t="str">
        <f>T('[222]Lampiran-A'!$D$10)</f>
        <v>12.03.15</v>
      </c>
      <c r="F267" s="90" t="s">
        <v>285</v>
      </c>
      <c r="G267" s="57" t="s">
        <v>286</v>
      </c>
      <c r="H267" s="92" t="s">
        <v>287</v>
      </c>
      <c r="I267" s="194" t="s">
        <v>267</v>
      </c>
      <c r="J267" s="89">
        <f t="shared" si="22"/>
        <v>1100</v>
      </c>
      <c r="K267" s="55" t="s">
        <v>96</v>
      </c>
      <c r="L267" s="59" t="s">
        <v>22</v>
      </c>
      <c r="M267" s="60" t="s">
        <v>21</v>
      </c>
      <c r="N267" s="75">
        <v>42068</v>
      </c>
      <c r="O267" s="127" t="e">
        <f t="shared" si="23"/>
        <v>#VALUE!</v>
      </c>
      <c r="P267" s="127" t="e">
        <f t="shared" ca="1" si="24"/>
        <v>#VALUE!</v>
      </c>
    </row>
    <row r="268" spans="1:16">
      <c r="A268" s="63" t="s">
        <v>193</v>
      </c>
      <c r="B268" s="84">
        <f>'[223]SE-0032-RA'!$H$19</f>
        <v>5780</v>
      </c>
      <c r="C268" s="55" t="s">
        <v>323</v>
      </c>
      <c r="D268" s="55" t="str">
        <f>T('[223]Lampiran-A'!$D$11)</f>
        <v>L0251140501151095</v>
      </c>
      <c r="E268" s="56" t="str">
        <f>T('[223]Lampiran-A'!$D$10)</f>
        <v>30.03.15</v>
      </c>
      <c r="F268" s="90" t="s">
        <v>413</v>
      </c>
      <c r="G268" s="57" t="s">
        <v>403</v>
      </c>
      <c r="H268" s="92" t="s">
        <v>414</v>
      </c>
      <c r="I268" s="194" t="s">
        <v>412</v>
      </c>
      <c r="J268" s="89">
        <f t="shared" si="22"/>
        <v>5780</v>
      </c>
      <c r="K268" s="55" t="s">
        <v>79</v>
      </c>
      <c r="L268" s="59" t="s">
        <v>22</v>
      </c>
      <c r="M268" s="60" t="s">
        <v>21</v>
      </c>
      <c r="N268" s="75">
        <v>42076</v>
      </c>
      <c r="O268" s="127" t="e">
        <f t="shared" si="23"/>
        <v>#VALUE!</v>
      </c>
      <c r="P268" s="127" t="e">
        <f t="shared" ca="1" si="24"/>
        <v>#VALUE!</v>
      </c>
    </row>
    <row r="269" spans="1:16" s="62" customFormat="1">
      <c r="A269" s="63" t="s">
        <v>194</v>
      </c>
      <c r="B269" s="84">
        <f>'[224]SE-0033-TRU'!$H$16</f>
        <v>1500</v>
      </c>
      <c r="C269" s="55" t="s">
        <v>323</v>
      </c>
      <c r="D269" s="55" t="str">
        <f>T('[224]Lampiran-A'!$D$11)</f>
        <v>L0251140501151094</v>
      </c>
      <c r="E269" s="56" t="str">
        <f>T('[224]Lampiran-A'!$D$10)</f>
        <v>30.03.15</v>
      </c>
      <c r="F269" s="90" t="s">
        <v>404</v>
      </c>
      <c r="G269" s="57" t="s">
        <v>403</v>
      </c>
      <c r="H269" s="92" t="s">
        <v>405</v>
      </c>
      <c r="I269" s="194" t="s">
        <v>403</v>
      </c>
      <c r="J269" s="89">
        <f t="shared" ref="J269:J300" si="25">B269</f>
        <v>1500</v>
      </c>
      <c r="K269" s="55" t="s">
        <v>52</v>
      </c>
      <c r="L269" s="59" t="s">
        <v>22</v>
      </c>
      <c r="M269" s="60" t="s">
        <v>21</v>
      </c>
      <c r="N269" s="75">
        <v>42076</v>
      </c>
      <c r="O269" s="127" t="e">
        <f t="shared" si="23"/>
        <v>#VALUE!</v>
      </c>
      <c r="P269" s="127" t="e">
        <f t="shared" ca="1" si="24"/>
        <v>#VALUE!</v>
      </c>
    </row>
    <row r="270" spans="1:16" s="62" customFormat="1">
      <c r="A270" s="63" t="s">
        <v>210</v>
      </c>
      <c r="B270" s="84">
        <f>'[225]SE-0034-V5'!$H$19</f>
        <v>367.80000000000007</v>
      </c>
      <c r="C270" s="55" t="s">
        <v>259</v>
      </c>
      <c r="D270" s="55" t="str">
        <f>T('[225]Lampiran-A'!$D$11)</f>
        <v>L02511405051093</v>
      </c>
      <c r="E270" s="56" t="str">
        <f>T('[225]Lampiran-A'!$D$10)</f>
        <v>30.03.15</v>
      </c>
      <c r="F270" s="90" t="s">
        <v>321</v>
      </c>
      <c r="G270" s="57" t="s">
        <v>322</v>
      </c>
      <c r="H270" s="92" t="s">
        <v>340</v>
      </c>
      <c r="I270" s="194" t="s">
        <v>341</v>
      </c>
      <c r="J270" s="89">
        <f t="shared" si="25"/>
        <v>367.80000000000007</v>
      </c>
      <c r="K270" s="55" t="s">
        <v>342</v>
      </c>
      <c r="L270" s="59" t="s">
        <v>22</v>
      </c>
      <c r="M270" s="60" t="s">
        <v>21</v>
      </c>
      <c r="N270" s="75">
        <v>42076</v>
      </c>
      <c r="O270" s="127" t="e">
        <f t="shared" si="23"/>
        <v>#VALUE!</v>
      </c>
      <c r="P270" s="127" t="e">
        <f t="shared" ca="1" si="24"/>
        <v>#VALUE!</v>
      </c>
    </row>
    <row r="271" spans="1:16" s="62" customFormat="1">
      <c r="A271" s="63" t="s">
        <v>353</v>
      </c>
      <c r="B271" s="84">
        <f>'[226]SE-0035-RA'!$H$16</f>
        <v>1636</v>
      </c>
      <c r="C271" s="129">
        <v>42103</v>
      </c>
      <c r="D271" s="55" t="str">
        <f>T('[226]Lampiran-A'!$D$11)</f>
        <v>L0251140501151271</v>
      </c>
      <c r="E271" s="128">
        <f>'[226]Lampiran-A'!$D$10</f>
        <v>42111</v>
      </c>
      <c r="F271" s="85" t="s">
        <v>448</v>
      </c>
      <c r="G271" s="74">
        <v>42136</v>
      </c>
      <c r="H271" s="87" t="s">
        <v>449</v>
      </c>
      <c r="I271" s="194">
        <v>42136</v>
      </c>
      <c r="J271" s="89">
        <f t="shared" si="25"/>
        <v>1636</v>
      </c>
      <c r="K271" s="88" t="s">
        <v>79</v>
      </c>
      <c r="L271" s="59" t="s">
        <v>22</v>
      </c>
      <c r="M271" s="60" t="s">
        <v>21</v>
      </c>
      <c r="N271" s="75">
        <v>42103</v>
      </c>
      <c r="O271" s="127">
        <f t="shared" si="23"/>
        <v>42201</v>
      </c>
      <c r="P271" s="127" t="str">
        <f t="shared" ca="1" si="24"/>
        <v>Alert</v>
      </c>
    </row>
    <row r="272" spans="1:16" s="62" customFormat="1">
      <c r="A272" s="63" t="s">
        <v>354</v>
      </c>
      <c r="B272" s="84">
        <f>'[227]SE-0036-AM'!$H$16</f>
        <v>3990</v>
      </c>
      <c r="C272" s="129">
        <v>42103</v>
      </c>
      <c r="D272" s="55" t="str">
        <f>T('[227]Lampiran-A'!$D$11)</f>
        <v>L0251140501151349</v>
      </c>
      <c r="E272" s="128">
        <f>'[227]Lampiran-A'!$D$10</f>
        <v>42121</v>
      </c>
      <c r="F272" s="90" t="s">
        <v>553</v>
      </c>
      <c r="G272" s="74">
        <v>42153</v>
      </c>
      <c r="H272" s="87" t="s">
        <v>554</v>
      </c>
      <c r="I272" s="194">
        <v>42159</v>
      </c>
      <c r="J272" s="89">
        <f t="shared" si="25"/>
        <v>3990</v>
      </c>
      <c r="K272" s="88" t="s">
        <v>58</v>
      </c>
      <c r="L272" s="59" t="s">
        <v>22</v>
      </c>
      <c r="M272" s="60" t="s">
        <v>21</v>
      </c>
      <c r="N272" s="75">
        <v>42103</v>
      </c>
      <c r="O272" s="127">
        <f t="shared" si="23"/>
        <v>42211</v>
      </c>
      <c r="P272" s="127" t="str">
        <f t="shared" ca="1" si="24"/>
        <v>Alert</v>
      </c>
    </row>
    <row r="273" spans="1:16" s="62" customFormat="1">
      <c r="A273" s="63" t="s">
        <v>355</v>
      </c>
      <c r="B273" s="84">
        <f>'[228]SE-0037-AM'!$H$16</f>
        <v>4720</v>
      </c>
      <c r="C273" s="129">
        <v>42103</v>
      </c>
      <c r="D273" s="55" t="str">
        <f>T('[228]Lampiran-A'!$D$11)</f>
        <v>L0251140501151354</v>
      </c>
      <c r="E273" s="128">
        <f>'[228]Lampiran-A'!$D$10</f>
        <v>42121</v>
      </c>
      <c r="F273" s="90" t="s">
        <v>545</v>
      </c>
      <c r="G273" s="74">
        <v>42153</v>
      </c>
      <c r="H273" s="92" t="s">
        <v>546</v>
      </c>
      <c r="I273" s="194">
        <v>42158</v>
      </c>
      <c r="J273" s="89">
        <f t="shared" si="25"/>
        <v>4720</v>
      </c>
      <c r="K273" s="55" t="s">
        <v>58</v>
      </c>
      <c r="L273" s="59" t="s">
        <v>22</v>
      </c>
      <c r="M273" s="60" t="s">
        <v>21</v>
      </c>
      <c r="N273" s="75">
        <v>42103</v>
      </c>
      <c r="O273" s="127">
        <f t="shared" si="23"/>
        <v>42211</v>
      </c>
      <c r="P273" s="127" t="str">
        <f t="shared" ca="1" si="24"/>
        <v>Alert</v>
      </c>
    </row>
    <row r="274" spans="1:16" s="62" customFormat="1">
      <c r="A274" s="63" t="s">
        <v>356</v>
      </c>
      <c r="B274" s="84">
        <f>'[229]SE-0038-AM'!$H$16</f>
        <v>3348</v>
      </c>
      <c r="C274" s="129">
        <v>42103</v>
      </c>
      <c r="D274" s="55" t="str">
        <f>T('[229]Lampiran-A'!$D$11)</f>
        <v>L0251140501151350</v>
      </c>
      <c r="E274" s="128">
        <f>'[229]Lampiran-A'!$D$10</f>
        <v>42121</v>
      </c>
      <c r="F274" s="90" t="s">
        <v>473</v>
      </c>
      <c r="G274" s="74">
        <v>42133</v>
      </c>
      <c r="H274" s="92" t="s">
        <v>474</v>
      </c>
      <c r="I274" s="194">
        <v>42138</v>
      </c>
      <c r="J274" s="89">
        <f t="shared" si="25"/>
        <v>3348</v>
      </c>
      <c r="K274" s="55" t="s">
        <v>58</v>
      </c>
      <c r="L274" s="59" t="s">
        <v>22</v>
      </c>
      <c r="M274" s="60" t="s">
        <v>21</v>
      </c>
      <c r="N274" s="75">
        <v>42103</v>
      </c>
      <c r="O274" s="127">
        <f t="shared" si="23"/>
        <v>42211</v>
      </c>
      <c r="P274" s="127" t="str">
        <f t="shared" ca="1" si="24"/>
        <v>Alert</v>
      </c>
    </row>
    <row r="275" spans="1:16" s="62" customFormat="1">
      <c r="A275" s="63" t="s">
        <v>357</v>
      </c>
      <c r="B275" s="84">
        <f>'[230]SE-0039-DIM'!$H$16</f>
        <v>2080</v>
      </c>
      <c r="C275" s="129">
        <v>42103</v>
      </c>
      <c r="D275" s="55" t="str">
        <f>T('[230]Lampiran-A'!$D$11)</f>
        <v>L0251140501151272</v>
      </c>
      <c r="E275" s="128">
        <f>'[230]Lampiran-A'!$D$10</f>
        <v>42111</v>
      </c>
      <c r="F275" s="90" t="s">
        <v>518</v>
      </c>
      <c r="G275" s="74">
        <v>42135</v>
      </c>
      <c r="H275" s="92" t="s">
        <v>519</v>
      </c>
      <c r="I275" s="194">
        <v>42149</v>
      </c>
      <c r="J275" s="89">
        <f t="shared" si="25"/>
        <v>2080</v>
      </c>
      <c r="K275" s="55" t="s">
        <v>56</v>
      </c>
      <c r="L275" s="59" t="s">
        <v>22</v>
      </c>
      <c r="M275" s="60" t="s">
        <v>21</v>
      </c>
      <c r="N275" s="75">
        <v>42103</v>
      </c>
      <c r="O275" s="127">
        <f t="shared" si="23"/>
        <v>42201</v>
      </c>
      <c r="P275" s="127" t="str">
        <f t="shared" ca="1" si="24"/>
        <v>Alert</v>
      </c>
    </row>
    <row r="276" spans="1:16" s="62" customFormat="1">
      <c r="A276" s="63" t="s">
        <v>358</v>
      </c>
      <c r="B276" s="84">
        <f>'[231]SE-0040-DIM'!$H$16</f>
        <v>720</v>
      </c>
      <c r="C276" s="55" t="s">
        <v>368</v>
      </c>
      <c r="D276" s="55" t="str">
        <f>T('[231]Lampiran-A'!$D$11)</f>
        <v>L0251140501151273</v>
      </c>
      <c r="E276" s="128">
        <f>'[231]Lampiran-A'!$D$10</f>
        <v>42111</v>
      </c>
      <c r="F276" s="90" t="s">
        <v>410</v>
      </c>
      <c r="G276" s="57" t="s">
        <v>395</v>
      </c>
      <c r="H276" s="92" t="s">
        <v>411</v>
      </c>
      <c r="I276" s="194" t="s">
        <v>412</v>
      </c>
      <c r="J276" s="89">
        <f t="shared" si="25"/>
        <v>720</v>
      </c>
      <c r="K276" s="55" t="s">
        <v>56</v>
      </c>
      <c r="L276" s="59" t="s">
        <v>22</v>
      </c>
      <c r="M276" s="60" t="s">
        <v>21</v>
      </c>
      <c r="N276" s="75">
        <v>42103</v>
      </c>
      <c r="O276" s="127">
        <f t="shared" si="23"/>
        <v>42201</v>
      </c>
      <c r="P276" s="127" t="str">
        <f t="shared" ca="1" si="24"/>
        <v>Alert</v>
      </c>
    </row>
    <row r="277" spans="1:16">
      <c r="A277" s="63" t="s">
        <v>359</v>
      </c>
      <c r="B277" s="84">
        <f>'[232]SE-0041-TRU'!$H$16</f>
        <v>750</v>
      </c>
      <c r="C277" s="129">
        <v>42103</v>
      </c>
      <c r="D277" s="55" t="str">
        <f>T('[232]Lampiran-A'!$D$11)</f>
        <v>L0251140501151279</v>
      </c>
      <c r="E277" s="128">
        <f>'[232]Lampiran-A'!$D$10</f>
        <v>42111</v>
      </c>
      <c r="F277" s="85" t="s">
        <v>490</v>
      </c>
      <c r="G277" s="74">
        <v>42143</v>
      </c>
      <c r="H277" s="87" t="s">
        <v>491</v>
      </c>
      <c r="I277" s="194">
        <v>42143</v>
      </c>
      <c r="J277" s="89">
        <f t="shared" si="25"/>
        <v>750</v>
      </c>
      <c r="K277" s="88" t="s">
        <v>52</v>
      </c>
      <c r="L277" s="59" t="s">
        <v>22</v>
      </c>
      <c r="M277" s="60" t="s">
        <v>21</v>
      </c>
      <c r="N277" s="75">
        <v>42103</v>
      </c>
      <c r="O277" s="127">
        <f t="shared" si="23"/>
        <v>42201</v>
      </c>
      <c r="P277" s="127" t="str">
        <f t="shared" ca="1" si="24"/>
        <v>Alert</v>
      </c>
    </row>
    <row r="278" spans="1:16" s="62" customFormat="1">
      <c r="A278" s="63" t="s">
        <v>360</v>
      </c>
      <c r="B278" s="84">
        <f>'[233]SE-0042-TRU'!$H$18</f>
        <v>2475</v>
      </c>
      <c r="C278" s="129">
        <v>42103</v>
      </c>
      <c r="D278" s="55" t="str">
        <f>T('[233]Lampiran-A'!$D$11)</f>
        <v>L0251140501151278</v>
      </c>
      <c r="E278" s="128">
        <f>'[233]Lampiran-A'!$D$10</f>
        <v>42111</v>
      </c>
      <c r="F278" s="90" t="s">
        <v>476</v>
      </c>
      <c r="G278" s="74">
        <v>42136</v>
      </c>
      <c r="H278" s="92" t="s">
        <v>477</v>
      </c>
      <c r="I278" s="194">
        <v>42139</v>
      </c>
      <c r="J278" s="89">
        <f t="shared" si="25"/>
        <v>2475</v>
      </c>
      <c r="K278" s="55" t="s">
        <v>52</v>
      </c>
      <c r="L278" s="59" t="s">
        <v>22</v>
      </c>
      <c r="M278" s="60" t="s">
        <v>21</v>
      </c>
      <c r="N278" s="75">
        <v>42103</v>
      </c>
      <c r="O278" s="127">
        <f t="shared" si="23"/>
        <v>42201</v>
      </c>
      <c r="P278" s="127" t="str">
        <f t="shared" ca="1" si="24"/>
        <v>Alert</v>
      </c>
    </row>
    <row r="279" spans="1:16">
      <c r="A279" s="63" t="s">
        <v>376</v>
      </c>
      <c r="B279" s="84">
        <f>'[234]SE-0043-BMS'!$H$16</f>
        <v>1800</v>
      </c>
      <c r="C279" s="129">
        <v>42110</v>
      </c>
      <c r="D279" s="55" t="str">
        <f>T('[234]Lampiran-A'!$D$11)</f>
        <v>L0251140501151317</v>
      </c>
      <c r="E279" s="128">
        <f>'[234]Lampiran-A'!$D$10</f>
        <v>42116</v>
      </c>
      <c r="F279" s="90" t="s">
        <v>522</v>
      </c>
      <c r="G279" s="74">
        <v>42149</v>
      </c>
      <c r="H279" s="92" t="s">
        <v>522</v>
      </c>
      <c r="I279" s="194">
        <v>42150</v>
      </c>
      <c r="J279" s="89">
        <f t="shared" si="25"/>
        <v>1800</v>
      </c>
      <c r="K279" s="55" t="s">
        <v>389</v>
      </c>
      <c r="L279" s="59" t="s">
        <v>22</v>
      </c>
      <c r="M279" s="124" t="s">
        <v>47</v>
      </c>
      <c r="N279" s="75">
        <v>42110</v>
      </c>
      <c r="O279" s="127">
        <f t="shared" si="23"/>
        <v>42206</v>
      </c>
      <c r="P279" s="127" t="str">
        <f t="shared" ca="1" si="24"/>
        <v>Alert</v>
      </c>
    </row>
    <row r="280" spans="1:16" s="62" customFormat="1">
      <c r="A280" s="63" t="s">
        <v>499</v>
      </c>
      <c r="B280" s="84">
        <f>'[235]SE-0044-AM'!$H$16</f>
        <v>2232</v>
      </c>
      <c r="C280" s="129">
        <v>42146</v>
      </c>
      <c r="D280" s="55" t="str">
        <f>T('[235]Lampiran-A'!$D$11)</f>
        <v>L0251140501151681</v>
      </c>
      <c r="E280" s="128">
        <f>'[235]Lampiran-A'!$D$10</f>
        <v>42164</v>
      </c>
      <c r="F280" s="90" t="s">
        <v>590</v>
      </c>
      <c r="G280" s="74">
        <v>42174</v>
      </c>
      <c r="H280" s="92" t="s">
        <v>591</v>
      </c>
      <c r="I280" s="194">
        <v>42174</v>
      </c>
      <c r="J280" s="89">
        <f t="shared" si="25"/>
        <v>2232</v>
      </c>
      <c r="K280" s="55" t="s">
        <v>58</v>
      </c>
      <c r="L280" s="59" t="s">
        <v>22</v>
      </c>
      <c r="M280" s="60" t="s">
        <v>21</v>
      </c>
      <c r="N280" s="75">
        <v>42146</v>
      </c>
      <c r="O280" s="127">
        <f t="shared" si="23"/>
        <v>42254</v>
      </c>
      <c r="P280" s="127" t="str">
        <f t="shared" ca="1" si="24"/>
        <v>Alert</v>
      </c>
    </row>
    <row r="281" spans="1:16" s="62" customFormat="1">
      <c r="A281" s="63" t="s">
        <v>500</v>
      </c>
      <c r="B281" s="84">
        <f>'[236]SE-0045-RA'!$H$16</f>
        <v>2863</v>
      </c>
      <c r="C281" s="129">
        <v>42146</v>
      </c>
      <c r="D281" s="55" t="str">
        <f>T('[236]Lampiran-A'!$D$11)</f>
        <v>L0251140501151678</v>
      </c>
      <c r="E281" s="128">
        <f>'[236]Lampiran-A'!$D$10</f>
        <v>42164</v>
      </c>
      <c r="F281" s="90" t="s">
        <v>580</v>
      </c>
      <c r="G281" s="74">
        <v>42173</v>
      </c>
      <c r="H281" s="92" t="s">
        <v>581</v>
      </c>
      <c r="I281" s="194">
        <v>42173</v>
      </c>
      <c r="J281" s="89">
        <f t="shared" si="25"/>
        <v>2863</v>
      </c>
      <c r="K281" s="55" t="s">
        <v>79</v>
      </c>
      <c r="L281" s="59" t="s">
        <v>22</v>
      </c>
      <c r="M281" s="60" t="s">
        <v>21</v>
      </c>
      <c r="N281" s="75">
        <v>42146</v>
      </c>
      <c r="O281" s="127">
        <f t="shared" si="23"/>
        <v>42254</v>
      </c>
      <c r="P281" s="127" t="str">
        <f t="shared" ca="1" si="24"/>
        <v>Alert</v>
      </c>
    </row>
    <row r="282" spans="1:16" s="62" customFormat="1">
      <c r="A282" s="63" t="s">
        <v>507</v>
      </c>
      <c r="B282" s="84">
        <f>'[237]SE-0046-FA'!$H$16</f>
        <v>1000</v>
      </c>
      <c r="C282" s="129">
        <v>42146</v>
      </c>
      <c r="D282" s="55" t="str">
        <f>T('[237]Lampiran-A'!$D$11)</f>
        <v>L0251140501151684</v>
      </c>
      <c r="E282" s="128">
        <f>'[237]Lampiran-A'!$D$10</f>
        <v>42164</v>
      </c>
      <c r="F282" s="90" t="s">
        <v>588</v>
      </c>
      <c r="G282" s="74">
        <v>42173</v>
      </c>
      <c r="H282" s="92" t="s">
        <v>589</v>
      </c>
      <c r="I282" s="194">
        <v>42174</v>
      </c>
      <c r="J282" s="89">
        <f t="shared" si="25"/>
        <v>1000</v>
      </c>
      <c r="K282" s="55" t="s">
        <v>96</v>
      </c>
      <c r="L282" s="59" t="s">
        <v>22</v>
      </c>
      <c r="M282" s="60" t="s">
        <v>21</v>
      </c>
      <c r="N282" s="75">
        <v>42146</v>
      </c>
      <c r="O282" s="127">
        <f t="shared" si="23"/>
        <v>42254</v>
      </c>
      <c r="P282" s="127" t="str">
        <f t="shared" ca="1" si="24"/>
        <v>Alert</v>
      </c>
    </row>
    <row r="283" spans="1:16" s="62" customFormat="1">
      <c r="A283" s="63" t="s">
        <v>501</v>
      </c>
      <c r="B283" s="84">
        <f>'[238]SE-0047-AM'!$H$16</f>
        <v>7980</v>
      </c>
      <c r="C283" s="129">
        <v>42146</v>
      </c>
      <c r="D283" s="55" t="str">
        <f>T('[238]Lampiran-A'!$D$11)</f>
        <v>L0251140501151682</v>
      </c>
      <c r="E283" s="128">
        <f>'[238]Lampiran-A'!$D$10</f>
        <v>42164</v>
      </c>
      <c r="F283" s="90" t="s">
        <v>637</v>
      </c>
      <c r="G283" s="74">
        <v>42185</v>
      </c>
      <c r="H283" s="92" t="s">
        <v>638</v>
      </c>
      <c r="I283" s="194">
        <v>42186</v>
      </c>
      <c r="J283" s="89">
        <f t="shared" si="25"/>
        <v>7980</v>
      </c>
      <c r="K283" s="55" t="s">
        <v>58</v>
      </c>
      <c r="L283" s="59" t="s">
        <v>22</v>
      </c>
      <c r="M283" s="60" t="s">
        <v>21</v>
      </c>
      <c r="N283" s="75">
        <v>42146</v>
      </c>
      <c r="O283" s="127">
        <f t="shared" si="23"/>
        <v>42254</v>
      </c>
      <c r="P283" s="127" t="str">
        <f t="shared" ca="1" si="24"/>
        <v>Alert</v>
      </c>
    </row>
    <row r="284" spans="1:16">
      <c r="A284" s="63" t="s">
        <v>508</v>
      </c>
      <c r="B284" s="84">
        <f>'[239]SE-0048-TRU'!$H$16</f>
        <v>450</v>
      </c>
      <c r="C284" s="129">
        <v>42146</v>
      </c>
      <c r="D284" s="55" t="str">
        <f>T('[239]Lampiran-A'!$D$11)</f>
        <v>L0251140501151677</v>
      </c>
      <c r="E284" s="128">
        <f>'[239]Lampiran-A'!$D$10</f>
        <v>42164</v>
      </c>
      <c r="F284" s="85" t="s">
        <v>576</v>
      </c>
      <c r="G284" s="74">
        <v>42167</v>
      </c>
      <c r="H284" s="87" t="s">
        <v>577</v>
      </c>
      <c r="I284" s="194">
        <v>42173</v>
      </c>
      <c r="J284" s="89">
        <f t="shared" si="25"/>
        <v>450</v>
      </c>
      <c r="K284" s="88" t="s">
        <v>52</v>
      </c>
      <c r="L284" s="59" t="s">
        <v>22</v>
      </c>
      <c r="M284" s="60" t="s">
        <v>21</v>
      </c>
      <c r="N284" s="75">
        <v>42146</v>
      </c>
      <c r="O284" s="127">
        <f t="shared" si="23"/>
        <v>42254</v>
      </c>
      <c r="P284" s="127" t="str">
        <f t="shared" ca="1" si="24"/>
        <v>Alert</v>
      </c>
    </row>
    <row r="285" spans="1:16">
      <c r="A285" s="63" t="s">
        <v>502</v>
      </c>
      <c r="B285" s="84">
        <f>'[240]SE-0049-DIM'!$H$16</f>
        <v>720</v>
      </c>
      <c r="C285" s="129">
        <v>42146</v>
      </c>
      <c r="D285" s="55" t="str">
        <f>T('[240]Lampiran-A'!$D$11)</f>
        <v>L0251140501151685</v>
      </c>
      <c r="E285" s="128">
        <f>'[240]Lampiran-A'!$D$10</f>
        <v>42164</v>
      </c>
      <c r="F285" s="85" t="s">
        <v>572</v>
      </c>
      <c r="G285" s="74">
        <v>42165</v>
      </c>
      <c r="H285" s="87" t="s">
        <v>573</v>
      </c>
      <c r="I285" s="194">
        <v>42173</v>
      </c>
      <c r="J285" s="89">
        <f t="shared" si="25"/>
        <v>720</v>
      </c>
      <c r="K285" s="88" t="s">
        <v>56</v>
      </c>
      <c r="L285" s="59" t="s">
        <v>22</v>
      </c>
      <c r="M285" s="60" t="s">
        <v>21</v>
      </c>
      <c r="N285" s="75">
        <v>42146</v>
      </c>
      <c r="O285" s="127">
        <f t="shared" si="23"/>
        <v>42254</v>
      </c>
      <c r="P285" s="127" t="str">
        <f t="shared" ca="1" si="24"/>
        <v>Alert</v>
      </c>
    </row>
    <row r="286" spans="1:16" s="62" customFormat="1">
      <c r="A286" s="63" t="s">
        <v>503</v>
      </c>
      <c r="B286" s="84">
        <f>'[241]SE-0050-DIM'!$H$16</f>
        <v>580</v>
      </c>
      <c r="C286" s="129">
        <v>42146</v>
      </c>
      <c r="D286" s="55" t="str">
        <f>T('[241]Lampiran-A'!$D$11)</f>
        <v>L0251140501151686</v>
      </c>
      <c r="E286" s="128">
        <f>'[241]Lampiran-A'!$D$10</f>
        <v>42164</v>
      </c>
      <c r="F286" s="85" t="s">
        <v>888</v>
      </c>
      <c r="G286" s="130">
        <v>42229</v>
      </c>
      <c r="H286" s="87" t="s">
        <v>889</v>
      </c>
      <c r="I286" s="200">
        <v>42256</v>
      </c>
      <c r="J286" s="89">
        <f t="shared" si="25"/>
        <v>580</v>
      </c>
      <c r="K286" s="88" t="s">
        <v>56</v>
      </c>
      <c r="L286" s="59" t="s">
        <v>22</v>
      </c>
      <c r="M286" s="60" t="s">
        <v>21</v>
      </c>
      <c r="N286" s="75">
        <v>42146</v>
      </c>
      <c r="O286" s="127">
        <f t="shared" si="23"/>
        <v>42254</v>
      </c>
      <c r="P286" s="127" t="str">
        <f t="shared" ca="1" si="24"/>
        <v>Alert</v>
      </c>
    </row>
    <row r="287" spans="1:16" s="62" customFormat="1">
      <c r="A287" s="63" t="s">
        <v>504</v>
      </c>
      <c r="B287" s="84">
        <f>'[242]SE-0051-RA'!$H$21</f>
        <v>8980</v>
      </c>
      <c r="C287" s="129">
        <v>42146</v>
      </c>
      <c r="D287" s="55" t="str">
        <f>T('[242]Lampiran-A'!$D$11)</f>
        <v>L0251140501151676</v>
      </c>
      <c r="E287" s="128">
        <f>'[242]Lampiran-A'!$D$10</f>
        <v>42164</v>
      </c>
      <c r="F287" s="90" t="s">
        <v>582</v>
      </c>
      <c r="G287" s="74">
        <v>42173</v>
      </c>
      <c r="H287" s="92" t="s">
        <v>583</v>
      </c>
      <c r="I287" s="194">
        <v>42173</v>
      </c>
      <c r="J287" s="89">
        <f t="shared" si="25"/>
        <v>8980</v>
      </c>
      <c r="K287" s="55" t="s">
        <v>79</v>
      </c>
      <c r="L287" s="59" t="s">
        <v>22</v>
      </c>
      <c r="M287" s="60" t="s">
        <v>21</v>
      </c>
      <c r="N287" s="75">
        <v>42146</v>
      </c>
      <c r="O287" s="127">
        <f t="shared" si="23"/>
        <v>42254</v>
      </c>
      <c r="P287" s="127" t="str">
        <f t="shared" ca="1" si="24"/>
        <v>Alert</v>
      </c>
    </row>
    <row r="288" spans="1:16" s="62" customFormat="1">
      <c r="A288" s="63" t="s">
        <v>509</v>
      </c>
      <c r="B288" s="84">
        <f>'[243]SE-0052-FA'!$H$16</f>
        <v>1100</v>
      </c>
      <c r="C288" s="129">
        <v>42146</v>
      </c>
      <c r="D288" s="55" t="str">
        <f>T('[243]Lampiran-A'!$D$11)</f>
        <v>L0251140501151687</v>
      </c>
      <c r="E288" s="128">
        <f>'[243]Lampiran-A'!$D$10</f>
        <v>42164</v>
      </c>
      <c r="F288" s="90" t="s">
        <v>586</v>
      </c>
      <c r="G288" s="74">
        <v>42173</v>
      </c>
      <c r="H288" s="92" t="s">
        <v>587</v>
      </c>
      <c r="I288" s="194">
        <v>42174</v>
      </c>
      <c r="J288" s="89">
        <f t="shared" si="25"/>
        <v>1100</v>
      </c>
      <c r="K288" s="55" t="s">
        <v>96</v>
      </c>
      <c r="L288" s="59" t="s">
        <v>22</v>
      </c>
      <c r="M288" s="60" t="s">
        <v>21</v>
      </c>
      <c r="N288" s="75">
        <v>42146</v>
      </c>
      <c r="O288" s="127">
        <f t="shared" si="23"/>
        <v>42254</v>
      </c>
      <c r="P288" s="127" t="str">
        <f t="shared" ca="1" si="24"/>
        <v>Alert</v>
      </c>
    </row>
    <row r="289" spans="1:16" s="62" customFormat="1">
      <c r="A289" s="63" t="s">
        <v>561</v>
      </c>
      <c r="B289" s="84">
        <f>'[244]SE-0053-DIM'!$H$16</f>
        <v>2160</v>
      </c>
      <c r="C289" s="129">
        <v>42171</v>
      </c>
      <c r="D289" s="55" t="str">
        <f>T('[244]Lampiran-A'!$D$11)</f>
        <v>L0251140501151782</v>
      </c>
      <c r="E289" s="128">
        <f>'[244]Lampiran-A'!$D$10</f>
        <v>42179</v>
      </c>
      <c r="F289" s="85" t="s">
        <v>619</v>
      </c>
      <c r="G289" s="74">
        <v>42179</v>
      </c>
      <c r="H289" s="87" t="s">
        <v>620</v>
      </c>
      <c r="I289" s="194">
        <v>42184</v>
      </c>
      <c r="J289" s="89">
        <f t="shared" si="25"/>
        <v>2160</v>
      </c>
      <c r="K289" s="88" t="s">
        <v>56</v>
      </c>
      <c r="L289" s="59" t="s">
        <v>22</v>
      </c>
      <c r="M289" s="60" t="s">
        <v>21</v>
      </c>
      <c r="N289" s="75">
        <v>42171</v>
      </c>
      <c r="O289" s="127">
        <f t="shared" si="23"/>
        <v>42269</v>
      </c>
      <c r="P289" s="127" t="str">
        <f t="shared" ca="1" si="24"/>
        <v>Alert</v>
      </c>
    </row>
    <row r="290" spans="1:16" s="62" customFormat="1">
      <c r="A290" s="63" t="s">
        <v>562</v>
      </c>
      <c r="B290" s="84">
        <f>'[245]SE-0054-DIM'!$H$16</f>
        <v>2080</v>
      </c>
      <c r="C290" s="129">
        <v>42171</v>
      </c>
      <c r="D290" s="55" t="str">
        <f>T('[245]Lampiran-A'!$D$11)</f>
        <v>L0251140501151781</v>
      </c>
      <c r="E290" s="128">
        <f>'[245]Lampiran-A'!$D$10</f>
        <v>42179</v>
      </c>
      <c r="F290" s="90" t="s">
        <v>709</v>
      </c>
      <c r="G290" s="74">
        <v>42199</v>
      </c>
      <c r="H290" s="92" t="s">
        <v>710</v>
      </c>
      <c r="I290" s="194">
        <v>42206</v>
      </c>
      <c r="J290" s="89">
        <f t="shared" si="25"/>
        <v>2080</v>
      </c>
      <c r="K290" s="55" t="s">
        <v>56</v>
      </c>
      <c r="L290" s="59" t="s">
        <v>22</v>
      </c>
      <c r="M290" s="60" t="s">
        <v>21</v>
      </c>
      <c r="N290" s="75">
        <v>42171</v>
      </c>
      <c r="O290" s="127">
        <f t="shared" si="23"/>
        <v>42269</v>
      </c>
      <c r="P290" s="127" t="str">
        <f t="shared" ca="1" si="24"/>
        <v>Alert</v>
      </c>
    </row>
    <row r="291" spans="1:16" s="62" customFormat="1">
      <c r="A291" s="63" t="s">
        <v>563</v>
      </c>
      <c r="B291" s="84">
        <f>'[246]SE-0055-TRU'!$H$17</f>
        <v>2250</v>
      </c>
      <c r="C291" s="129">
        <v>42171</v>
      </c>
      <c r="D291" s="55" t="str">
        <f>T('[246]Lampiran-A'!$D$11)</f>
        <v>L0251140501151783</v>
      </c>
      <c r="E291" s="128">
        <f>'[246]Lampiran-A'!$D$10</f>
        <v>42179</v>
      </c>
      <c r="F291" s="90" t="s">
        <v>624</v>
      </c>
      <c r="G291" s="74">
        <v>42180</v>
      </c>
      <c r="H291" s="92" t="s">
        <v>625</v>
      </c>
      <c r="I291" s="194">
        <v>42185</v>
      </c>
      <c r="J291" s="89">
        <f t="shared" si="25"/>
        <v>2250</v>
      </c>
      <c r="K291" s="55" t="s">
        <v>52</v>
      </c>
      <c r="L291" s="59" t="s">
        <v>22</v>
      </c>
      <c r="M291" s="60" t="s">
        <v>21</v>
      </c>
      <c r="N291" s="75">
        <v>42171</v>
      </c>
      <c r="O291" s="127">
        <f t="shared" si="23"/>
        <v>42269</v>
      </c>
      <c r="P291" s="127" t="str">
        <f t="shared" ca="1" si="24"/>
        <v>Alert</v>
      </c>
    </row>
    <row r="292" spans="1:16" s="62" customFormat="1">
      <c r="A292" s="63" t="s">
        <v>564</v>
      </c>
      <c r="B292" s="84">
        <f>'[247]SE-0056-AM'!$H$16</f>
        <v>2976</v>
      </c>
      <c r="C292" s="129">
        <v>42171</v>
      </c>
      <c r="D292" s="55" t="str">
        <f>T('[247]Lampiran-A'!$D$11)</f>
        <v>L0251140501151788</v>
      </c>
      <c r="E292" s="128">
        <f>'[247]Lampiran-A'!$D$10</f>
        <v>42179</v>
      </c>
      <c r="F292" s="90" t="s">
        <v>705</v>
      </c>
      <c r="G292" s="74">
        <v>42199</v>
      </c>
      <c r="H292" s="92" t="s">
        <v>706</v>
      </c>
      <c r="I292" s="194">
        <v>42200</v>
      </c>
      <c r="J292" s="89">
        <f t="shared" si="25"/>
        <v>2976</v>
      </c>
      <c r="K292" s="55" t="s">
        <v>58</v>
      </c>
      <c r="L292" s="59" t="s">
        <v>22</v>
      </c>
      <c r="M292" s="60" t="s">
        <v>21</v>
      </c>
      <c r="N292" s="75">
        <v>42171</v>
      </c>
      <c r="O292" s="127">
        <f t="shared" si="23"/>
        <v>42269</v>
      </c>
      <c r="P292" s="127" t="str">
        <f t="shared" ca="1" si="24"/>
        <v>Alert</v>
      </c>
    </row>
    <row r="293" spans="1:16">
      <c r="A293" s="63" t="s">
        <v>601</v>
      </c>
      <c r="B293" s="84">
        <f>'[248]SE-0057-AM'!$H$16</f>
        <v>5580</v>
      </c>
      <c r="C293" s="129">
        <v>42179</v>
      </c>
      <c r="D293" s="55" t="str">
        <f>T('[248]Lampiran-A'!$D$11)</f>
        <v>L0251140501151849</v>
      </c>
      <c r="E293" s="128">
        <f>'[248]Lampiran-A'!$D$10</f>
        <v>42185</v>
      </c>
      <c r="F293" s="90" t="s">
        <v>840</v>
      </c>
      <c r="G293" s="130">
        <v>42236</v>
      </c>
      <c r="H293" s="92" t="s">
        <v>841</v>
      </c>
      <c r="I293" s="200">
        <v>42236</v>
      </c>
      <c r="J293" s="89">
        <f t="shared" si="25"/>
        <v>5580</v>
      </c>
      <c r="K293" s="55" t="s">
        <v>58</v>
      </c>
      <c r="L293" s="197" t="s">
        <v>22</v>
      </c>
      <c r="M293" s="124" t="s">
        <v>21</v>
      </c>
      <c r="N293" s="75">
        <v>42173</v>
      </c>
      <c r="O293" s="127">
        <f t="shared" si="23"/>
        <v>42275</v>
      </c>
      <c r="P293" s="127" t="str">
        <f t="shared" ca="1" si="24"/>
        <v>Alert</v>
      </c>
    </row>
    <row r="294" spans="1:16" s="62" customFormat="1">
      <c r="A294" s="63" t="s">
        <v>597</v>
      </c>
      <c r="B294" s="84">
        <f>'[249]SE-0058-RA'!$H$16</f>
        <v>818</v>
      </c>
      <c r="C294" s="129">
        <v>42179</v>
      </c>
      <c r="D294" s="55" t="str">
        <f>T('[249]Lampiran-A'!$D$11)</f>
        <v>L0251140501151851</v>
      </c>
      <c r="E294" s="128">
        <f>'[249]Lampiran-A'!$D$10</f>
        <v>42185</v>
      </c>
      <c r="F294" s="90" t="s">
        <v>697</v>
      </c>
      <c r="G294" s="74">
        <v>42194</v>
      </c>
      <c r="H294" s="92" t="s">
        <v>698</v>
      </c>
      <c r="I294" s="129">
        <v>42198</v>
      </c>
      <c r="J294" s="89">
        <f t="shared" si="25"/>
        <v>818</v>
      </c>
      <c r="K294" s="55" t="s">
        <v>79</v>
      </c>
      <c r="L294" s="190" t="s">
        <v>552</v>
      </c>
      <c r="M294" s="124" t="s">
        <v>47</v>
      </c>
      <c r="N294" s="75">
        <v>42173</v>
      </c>
      <c r="O294" s="127">
        <f t="shared" si="23"/>
        <v>42275</v>
      </c>
      <c r="P294" s="127" t="str">
        <f t="shared" ca="1" si="24"/>
        <v>Alert</v>
      </c>
    </row>
    <row r="295" spans="1:16">
      <c r="A295" s="63" t="s">
        <v>602</v>
      </c>
      <c r="B295" s="84">
        <f>'[250]SE-0059-FA'!$H$16</f>
        <v>460</v>
      </c>
      <c r="C295" s="129">
        <v>42179</v>
      </c>
      <c r="D295" s="55" t="str">
        <f>T('[250]Lampiran-A'!$D$11)</f>
        <v>L0251140501151848</v>
      </c>
      <c r="E295" s="128">
        <f>'[250]Lampiran-A'!$D$10</f>
        <v>42185</v>
      </c>
      <c r="F295" s="85" t="s">
        <v>703</v>
      </c>
      <c r="G295" s="74">
        <v>42195</v>
      </c>
      <c r="H295" s="87" t="s">
        <v>704</v>
      </c>
      <c r="I295" s="129">
        <v>42199</v>
      </c>
      <c r="J295" s="89">
        <f t="shared" si="25"/>
        <v>460</v>
      </c>
      <c r="K295" s="88" t="s">
        <v>96</v>
      </c>
      <c r="L295" s="190" t="s">
        <v>552</v>
      </c>
      <c r="M295" s="124" t="s">
        <v>47</v>
      </c>
      <c r="N295" s="75">
        <v>42173</v>
      </c>
      <c r="O295" s="127">
        <f t="shared" si="23"/>
        <v>42275</v>
      </c>
      <c r="P295" s="127" t="str">
        <f t="shared" ca="1" si="24"/>
        <v>Alert</v>
      </c>
    </row>
    <row r="296" spans="1:16" s="62" customFormat="1">
      <c r="A296" s="63" t="s">
        <v>598</v>
      </c>
      <c r="B296" s="84">
        <f>'[251]SE-0060-TRU'!$H$16</f>
        <v>450</v>
      </c>
      <c r="C296" s="129">
        <v>42179</v>
      </c>
      <c r="D296" s="55" t="str">
        <f>T('[251]Lampiran-A'!$D$11)</f>
        <v>L0251140501151847</v>
      </c>
      <c r="E296" s="128">
        <f>'[251]Lampiran-A'!$D$10</f>
        <v>42185</v>
      </c>
      <c r="F296" s="90" t="s">
        <v>683</v>
      </c>
      <c r="G296" s="74">
        <v>42194</v>
      </c>
      <c r="H296" s="92" t="s">
        <v>684</v>
      </c>
      <c r="I296" s="129">
        <v>42194</v>
      </c>
      <c r="J296" s="89">
        <f t="shared" si="25"/>
        <v>450</v>
      </c>
      <c r="K296" s="55" t="s">
        <v>52</v>
      </c>
      <c r="L296" s="190" t="s">
        <v>552</v>
      </c>
      <c r="M296" s="124" t="s">
        <v>47</v>
      </c>
      <c r="N296" s="75">
        <v>42173</v>
      </c>
      <c r="O296" s="127">
        <f t="shared" si="23"/>
        <v>42275</v>
      </c>
      <c r="P296" s="127" t="str">
        <f t="shared" ca="1" si="24"/>
        <v>Alert</v>
      </c>
    </row>
    <row r="297" spans="1:16">
      <c r="A297" s="63" t="s">
        <v>599</v>
      </c>
      <c r="B297" s="84">
        <f>'[252]SE-0061-FA'!$H$16</f>
        <v>3000</v>
      </c>
      <c r="C297" s="129">
        <v>42179</v>
      </c>
      <c r="D297" s="55" t="str">
        <f>T('[252]Lampiran-A'!$D$11)</f>
        <v>L0251140501151850</v>
      </c>
      <c r="E297" s="128">
        <f>'[252]Lampiran-A'!$D$10</f>
        <v>42185</v>
      </c>
      <c r="F297" s="90" t="s">
        <v>701</v>
      </c>
      <c r="G297" s="74">
        <v>42195</v>
      </c>
      <c r="H297" s="92" t="s">
        <v>702</v>
      </c>
      <c r="I297" s="194">
        <v>42199</v>
      </c>
      <c r="J297" s="89">
        <f t="shared" si="25"/>
        <v>3000</v>
      </c>
      <c r="K297" s="55" t="s">
        <v>96</v>
      </c>
      <c r="L297" s="197" t="s">
        <v>22</v>
      </c>
      <c r="M297" s="124" t="s">
        <v>21</v>
      </c>
      <c r="N297" s="75">
        <v>42173</v>
      </c>
    </row>
    <row r="298" spans="1:16" s="62" customFormat="1">
      <c r="A298" s="63" t="s">
        <v>600</v>
      </c>
      <c r="B298" s="84">
        <f>'[253]SE-0062-RA'!$H$19</f>
        <v>1715</v>
      </c>
      <c r="C298" s="129">
        <v>42179</v>
      </c>
      <c r="D298" s="55" t="str">
        <f>T('[253]Lampiran-A'!$D$11)</f>
        <v>L0251140501151846</v>
      </c>
      <c r="E298" s="128">
        <f>'[253]Lampiran-A'!$D$10</f>
        <v>42185</v>
      </c>
      <c r="F298" s="90" t="s">
        <v>699</v>
      </c>
      <c r="G298" s="74">
        <v>42194</v>
      </c>
      <c r="H298" s="92" t="s">
        <v>700</v>
      </c>
      <c r="I298" s="194">
        <v>42198</v>
      </c>
      <c r="J298" s="89">
        <f t="shared" si="25"/>
        <v>1715</v>
      </c>
      <c r="K298" s="55" t="s">
        <v>79</v>
      </c>
      <c r="L298" s="197" t="s">
        <v>22</v>
      </c>
      <c r="M298" s="124" t="s">
        <v>21</v>
      </c>
      <c r="N298" s="75">
        <v>42173</v>
      </c>
    </row>
    <row r="299" spans="1:16">
      <c r="A299" s="63" t="s">
        <v>676</v>
      </c>
      <c r="B299" s="84">
        <f>'[254]SE-0063-RA'!$H$16</f>
        <v>2454</v>
      </c>
      <c r="C299" s="129">
        <v>42194</v>
      </c>
      <c r="D299" s="55" t="str">
        <f>T('[254]Lampiran-A'!$D$11)</f>
        <v>L0251140501151933</v>
      </c>
      <c r="E299" s="128">
        <f>'[254]Lampiran-A'!$D$10</f>
        <v>42208</v>
      </c>
      <c r="F299" s="90" t="s">
        <v>755</v>
      </c>
      <c r="G299" s="74">
        <v>42216</v>
      </c>
      <c r="H299" s="92" t="s">
        <v>756</v>
      </c>
      <c r="I299" s="252">
        <v>42219</v>
      </c>
      <c r="J299" s="89">
        <f t="shared" si="25"/>
        <v>2454</v>
      </c>
      <c r="K299" s="55" t="s">
        <v>79</v>
      </c>
      <c r="L299" s="274" t="s">
        <v>677</v>
      </c>
      <c r="M299" s="190" t="s">
        <v>21</v>
      </c>
      <c r="N299" s="75">
        <v>42173</v>
      </c>
    </row>
    <row r="300" spans="1:16">
      <c r="A300" s="63" t="s">
        <v>678</v>
      </c>
      <c r="B300" s="84">
        <f>'[255]SE-0064-FA'!$H$16</f>
        <v>4000</v>
      </c>
      <c r="C300" s="129">
        <v>42194</v>
      </c>
      <c r="D300" s="55" t="str">
        <f>T('[255]Lampiran-A'!$D$11)</f>
        <v>L0251140501151928</v>
      </c>
      <c r="E300" s="128">
        <f>'[255]Lampiran-A'!$D$10</f>
        <v>42208</v>
      </c>
      <c r="F300" s="90" t="s">
        <v>805</v>
      </c>
      <c r="G300" s="74">
        <v>42223</v>
      </c>
      <c r="H300" s="92" t="s">
        <v>806</v>
      </c>
      <c r="I300" s="252">
        <v>42228</v>
      </c>
      <c r="J300" s="89">
        <f t="shared" si="25"/>
        <v>4000</v>
      </c>
      <c r="K300" s="55" t="s">
        <v>96</v>
      </c>
      <c r="L300" s="274" t="s">
        <v>677</v>
      </c>
      <c r="M300" s="190" t="s">
        <v>21</v>
      </c>
      <c r="N300" s="75">
        <v>42173</v>
      </c>
    </row>
    <row r="301" spans="1:16">
      <c r="A301" s="63" t="s">
        <v>679</v>
      </c>
      <c r="B301" s="280">
        <f>'[256]SE-0065-AM'!$H$16</f>
        <v>11970</v>
      </c>
      <c r="C301" s="129">
        <v>42194</v>
      </c>
      <c r="D301" s="55" t="str">
        <f>T('[256]Lampiran-A'!$D$11)</f>
        <v>L0251140501151934</v>
      </c>
      <c r="E301" s="128">
        <f>'[256]Lampiran-A'!$D$10</f>
        <v>42208</v>
      </c>
      <c r="F301" s="90" t="s">
        <v>818</v>
      </c>
      <c r="G301" s="74">
        <v>42235</v>
      </c>
      <c r="H301" s="92" t="s">
        <v>819</v>
      </c>
      <c r="I301" s="252">
        <v>42236</v>
      </c>
      <c r="J301" s="89">
        <f t="shared" ref="J301:J313" si="26">B301</f>
        <v>11970</v>
      </c>
      <c r="K301" s="55" t="s">
        <v>58</v>
      </c>
      <c r="L301" s="274" t="s">
        <v>677</v>
      </c>
      <c r="M301" s="190" t="s">
        <v>21</v>
      </c>
      <c r="N301" s="75">
        <v>42173</v>
      </c>
    </row>
    <row r="302" spans="1:16">
      <c r="A302" s="63" t="s">
        <v>680</v>
      </c>
      <c r="B302" s="84">
        <f>'[257]SE-0066-FA'!$H$16</f>
        <v>460</v>
      </c>
      <c r="C302" s="129">
        <v>42194</v>
      </c>
      <c r="D302" s="55" t="str">
        <f>T('[257]Lampiran-A'!$D$11)</f>
        <v>L0251140501151929</v>
      </c>
      <c r="E302" s="128">
        <f>'[257]Lampiran-A'!$D$10</f>
        <v>42208</v>
      </c>
      <c r="F302" s="90" t="s">
        <v>803</v>
      </c>
      <c r="G302" s="74">
        <v>42223</v>
      </c>
      <c r="H302" s="92" t="s">
        <v>804</v>
      </c>
      <c r="I302" s="252">
        <v>42228</v>
      </c>
      <c r="J302" s="89">
        <f t="shared" si="26"/>
        <v>460</v>
      </c>
      <c r="K302" s="55" t="s">
        <v>96</v>
      </c>
      <c r="L302" s="274" t="s">
        <v>677</v>
      </c>
      <c r="M302" s="190" t="s">
        <v>21</v>
      </c>
      <c r="N302" s="75">
        <v>42173</v>
      </c>
    </row>
    <row r="303" spans="1:16">
      <c r="A303" s="63" t="s">
        <v>681</v>
      </c>
      <c r="B303" s="84">
        <f>'[258]SE-0067-TRU'!$H$16</f>
        <v>1750</v>
      </c>
      <c r="C303" s="129">
        <v>42194</v>
      </c>
      <c r="D303" s="55" t="str">
        <f>T('[258]Lampiran-A'!$D$11)</f>
        <v>L0251140501151927</v>
      </c>
      <c r="E303" s="128">
        <f>'[258]Lampiran-A'!$D$10</f>
        <v>42208</v>
      </c>
      <c r="F303" s="90" t="s">
        <v>844</v>
      </c>
      <c r="G303" s="74">
        <v>42236</v>
      </c>
      <c r="H303" s="92" t="s">
        <v>845</v>
      </c>
      <c r="I303" s="252">
        <v>42237</v>
      </c>
      <c r="J303" s="89">
        <f t="shared" si="26"/>
        <v>1750</v>
      </c>
      <c r="K303" s="55" t="s">
        <v>52</v>
      </c>
      <c r="L303" s="274" t="s">
        <v>677</v>
      </c>
      <c r="M303" s="190" t="s">
        <v>21</v>
      </c>
      <c r="N303" s="75">
        <v>42173</v>
      </c>
    </row>
    <row r="304" spans="1:16" s="62" customFormat="1">
      <c r="A304" s="63" t="s">
        <v>682</v>
      </c>
      <c r="B304" s="84">
        <f>'[259]SE-0068-RA'!$H$20</f>
        <v>3565</v>
      </c>
      <c r="C304" s="129">
        <v>42194</v>
      </c>
      <c r="D304" s="55" t="str">
        <f>T('[259]Lampiran-A'!$D$11)</f>
        <v>L0251140501151935</v>
      </c>
      <c r="E304" s="128">
        <f>'[259]Lampiran-A'!$D$10</f>
        <v>42208</v>
      </c>
      <c r="F304" s="90" t="s">
        <v>751</v>
      </c>
      <c r="G304" s="74">
        <v>42216</v>
      </c>
      <c r="H304" s="92" t="s">
        <v>752</v>
      </c>
      <c r="I304" s="252">
        <v>42219</v>
      </c>
      <c r="J304" s="89">
        <f t="shared" si="26"/>
        <v>3565</v>
      </c>
      <c r="K304" s="55" t="s">
        <v>79</v>
      </c>
      <c r="L304" s="274" t="s">
        <v>677</v>
      </c>
      <c r="M304" s="190" t="s">
        <v>21</v>
      </c>
      <c r="N304" s="75">
        <v>42173</v>
      </c>
    </row>
    <row r="305" spans="1:14">
      <c r="A305" s="63" t="s">
        <v>685</v>
      </c>
      <c r="B305" s="84">
        <f>'[260]SE-0069-TRU'!$H$18</f>
        <v>4750</v>
      </c>
      <c r="C305" s="129">
        <v>42195</v>
      </c>
      <c r="D305" s="55" t="str">
        <f>T('[260]Lampiran-A'!$D$11)</f>
        <v>L0251140501151930</v>
      </c>
      <c r="E305" s="128">
        <f>'[260]Lampiran-A'!$D$10</f>
        <v>42208</v>
      </c>
      <c r="F305" s="90" t="s">
        <v>926</v>
      </c>
      <c r="G305" s="74">
        <v>42268</v>
      </c>
      <c r="H305" s="92" t="s">
        <v>927</v>
      </c>
      <c r="I305" s="200">
        <v>42275</v>
      </c>
      <c r="J305" s="89">
        <f t="shared" si="26"/>
        <v>4750</v>
      </c>
      <c r="K305" s="55" t="s">
        <v>52</v>
      </c>
      <c r="L305" s="197" t="s">
        <v>22</v>
      </c>
      <c r="M305" s="124" t="s">
        <v>686</v>
      </c>
      <c r="N305" s="75">
        <v>42173</v>
      </c>
    </row>
    <row r="306" spans="1:14">
      <c r="A306" s="63" t="s">
        <v>773</v>
      </c>
      <c r="B306" s="84">
        <f>'[261]SE-0070-RA'!$H$16</f>
        <v>6544</v>
      </c>
      <c r="C306" s="129">
        <v>42227</v>
      </c>
      <c r="D306" s="55" t="str">
        <f>T('[261]Lampiran-A'!$D$11)</f>
        <v>L0251140501152172</v>
      </c>
      <c r="E306" s="128">
        <f>'[261]Lampiran-A'!$D$10</f>
        <v>42235</v>
      </c>
      <c r="F306" s="90" t="s">
        <v>861</v>
      </c>
      <c r="G306" s="74">
        <v>42244</v>
      </c>
      <c r="H306" s="92" t="s">
        <v>862</v>
      </c>
      <c r="I306" s="252">
        <v>42248</v>
      </c>
      <c r="J306" s="89">
        <f t="shared" si="26"/>
        <v>6544</v>
      </c>
      <c r="K306" s="55" t="s">
        <v>79</v>
      </c>
      <c r="L306" s="197" t="s">
        <v>22</v>
      </c>
      <c r="M306" s="124" t="s">
        <v>21</v>
      </c>
      <c r="N306" s="75">
        <v>42227</v>
      </c>
    </row>
    <row r="307" spans="1:14" s="62" customFormat="1">
      <c r="A307" s="63" t="s">
        <v>774</v>
      </c>
      <c r="B307" s="84">
        <f>'[262]SE-0071-FA'!$H$17</f>
        <v>3580</v>
      </c>
      <c r="C307" s="129">
        <v>42227</v>
      </c>
      <c r="D307" s="55" t="str">
        <f>T('[262]Lampiran-A'!$D$11)</f>
        <v>L0251140501152158</v>
      </c>
      <c r="E307" s="128">
        <f>'[262]Lampiran-A'!$D$10</f>
        <v>42234</v>
      </c>
      <c r="F307" s="90" t="s">
        <v>966</v>
      </c>
      <c r="G307" s="74">
        <v>42277</v>
      </c>
      <c r="H307" s="92" t="s">
        <v>967</v>
      </c>
      <c r="I307" s="252">
        <v>42278</v>
      </c>
      <c r="J307" s="89">
        <f t="shared" si="26"/>
        <v>3580</v>
      </c>
      <c r="K307" s="55" t="s">
        <v>96</v>
      </c>
      <c r="L307" s="197" t="s">
        <v>22</v>
      </c>
      <c r="M307" s="124" t="s">
        <v>21</v>
      </c>
      <c r="N307" s="75">
        <v>42227</v>
      </c>
    </row>
    <row r="308" spans="1:14">
      <c r="A308" s="63" t="s">
        <v>775</v>
      </c>
      <c r="B308" s="84">
        <f>'[263]SE-0072-RA'!$H$26</f>
        <v>13335</v>
      </c>
      <c r="C308" s="129">
        <v>42227</v>
      </c>
      <c r="D308" s="55" t="str">
        <f>T('[263]Lampiran-A'!$D$11)</f>
        <v>L0251140501152171</v>
      </c>
      <c r="E308" s="128">
        <f>'[263]Lampiran-A'!$D$10</f>
        <v>42235</v>
      </c>
      <c r="F308" s="90" t="s">
        <v>871</v>
      </c>
      <c r="G308" s="74">
        <v>42244</v>
      </c>
      <c r="H308" s="92" t="s">
        <v>872</v>
      </c>
      <c r="I308" s="252">
        <v>42249</v>
      </c>
      <c r="J308" s="89">
        <f t="shared" si="26"/>
        <v>13335</v>
      </c>
      <c r="K308" s="55" t="s">
        <v>79</v>
      </c>
      <c r="L308" s="197" t="s">
        <v>22</v>
      </c>
      <c r="M308" s="124" t="s">
        <v>21</v>
      </c>
      <c r="N308" s="75">
        <v>42227</v>
      </c>
    </row>
    <row r="309" spans="1:14">
      <c r="A309" s="63" t="s">
        <v>776</v>
      </c>
      <c r="B309" s="84">
        <f>'[264]SE-0073-RA'!$H$21</f>
        <v>15950</v>
      </c>
      <c r="C309" s="129">
        <v>42227</v>
      </c>
      <c r="D309" s="55" t="str">
        <f>T('[264]Lampiran-A'!$D$11)</f>
        <v>L0251140501152165</v>
      </c>
      <c r="E309" s="128">
        <f>'[264]Lampiran-A'!$D$10</f>
        <v>42235</v>
      </c>
      <c r="F309" s="90" t="s">
        <v>851</v>
      </c>
      <c r="G309" s="74">
        <v>42244</v>
      </c>
      <c r="H309" s="92" t="s">
        <v>852</v>
      </c>
      <c r="I309" s="252">
        <v>42248</v>
      </c>
      <c r="J309" s="89">
        <f t="shared" si="26"/>
        <v>15950</v>
      </c>
      <c r="K309" s="55" t="s">
        <v>79</v>
      </c>
      <c r="L309" s="197" t="s">
        <v>22</v>
      </c>
      <c r="M309" s="124" t="s">
        <v>21</v>
      </c>
      <c r="N309" s="75">
        <v>42227</v>
      </c>
    </row>
    <row r="310" spans="1:14">
      <c r="A310" s="63" t="s">
        <v>777</v>
      </c>
      <c r="B310" s="84">
        <f>'[265]SE-0074-DIM'!$H$16</f>
        <v>2880</v>
      </c>
      <c r="C310" s="129">
        <v>42227</v>
      </c>
      <c r="D310" s="55" t="str">
        <f>T('[265]Lampiran-A'!$D$11)</f>
        <v>L0251140501152152</v>
      </c>
      <c r="E310" s="128">
        <f>'[265]Lampiran-A'!$D$10</f>
        <v>42234</v>
      </c>
      <c r="F310" s="90" t="s">
        <v>843</v>
      </c>
      <c r="G310" s="74">
        <v>42235</v>
      </c>
      <c r="H310" s="92" t="s">
        <v>842</v>
      </c>
      <c r="I310" s="252">
        <v>42237</v>
      </c>
      <c r="J310" s="89">
        <f t="shared" si="26"/>
        <v>2880</v>
      </c>
      <c r="K310" s="55" t="s">
        <v>56</v>
      </c>
      <c r="L310" s="274" t="s">
        <v>22</v>
      </c>
      <c r="M310" s="190" t="s">
        <v>21</v>
      </c>
      <c r="N310" s="75">
        <v>42227</v>
      </c>
    </row>
    <row r="311" spans="1:14">
      <c r="A311" s="63" t="s">
        <v>778</v>
      </c>
      <c r="B311" s="84">
        <f>'[266]SE-0075-DIM'!$H$16</f>
        <v>4160</v>
      </c>
      <c r="C311" s="129">
        <v>42227</v>
      </c>
      <c r="D311" s="55" t="str">
        <f>T('[266]Lampiran-A'!$D$11)</f>
        <v>L0251140501152151</v>
      </c>
      <c r="E311" s="128">
        <f>'[266]Lampiran-A'!$D$10</f>
        <v>42234</v>
      </c>
      <c r="F311" s="90" t="s">
        <v>924</v>
      </c>
      <c r="G311" s="74">
        <v>42264</v>
      </c>
      <c r="H311" s="92" t="s">
        <v>925</v>
      </c>
      <c r="I311" s="252">
        <v>42275</v>
      </c>
      <c r="J311" s="89">
        <f t="shared" si="26"/>
        <v>4160</v>
      </c>
      <c r="K311" s="55" t="s">
        <v>56</v>
      </c>
      <c r="L311" s="274" t="s">
        <v>22</v>
      </c>
      <c r="M311" s="190" t="s">
        <v>21</v>
      </c>
      <c r="N311" s="75">
        <v>42227</v>
      </c>
    </row>
    <row r="312" spans="1:14">
      <c r="A312" s="63" t="s">
        <v>779</v>
      </c>
      <c r="B312" s="84">
        <f>'[267]SE-0076-AM'!$H$16</f>
        <v>27930</v>
      </c>
      <c r="C312" s="129">
        <v>42227</v>
      </c>
      <c r="D312" s="55" t="str">
        <f>T('[267]Lampiran-A'!$D$11)</f>
        <v>L0251140501152148</v>
      </c>
      <c r="E312" s="128">
        <f>'[267]Lampiran-A'!$D$10</f>
        <v>42234</v>
      </c>
      <c r="F312" s="90" t="s">
        <v>962</v>
      </c>
      <c r="G312" s="74">
        <v>42262</v>
      </c>
      <c r="H312" s="92" t="s">
        <v>963</v>
      </c>
      <c r="I312" s="252">
        <v>42278</v>
      </c>
      <c r="J312" s="89">
        <f t="shared" si="26"/>
        <v>27930</v>
      </c>
      <c r="K312" s="55" t="s">
        <v>58</v>
      </c>
      <c r="L312" s="274" t="s">
        <v>22</v>
      </c>
      <c r="M312" s="190" t="s">
        <v>21</v>
      </c>
      <c r="N312" s="75">
        <v>42227</v>
      </c>
    </row>
    <row r="313" spans="1:14">
      <c r="A313" s="63" t="s">
        <v>780</v>
      </c>
      <c r="B313" s="84">
        <f>'[268]SE-0077-AM'!$H$16</f>
        <v>13764</v>
      </c>
      <c r="C313" s="129">
        <v>42227</v>
      </c>
      <c r="D313" s="55" t="str">
        <f>T('[268]Lampiran-A'!$D$11)</f>
        <v>L0251140501152149</v>
      </c>
      <c r="E313" s="128">
        <f>'[268]Lampiran-A'!$D$10</f>
        <v>42234</v>
      </c>
      <c r="F313" s="90" t="s">
        <v>865</v>
      </c>
      <c r="G313" s="74">
        <v>42240</v>
      </c>
      <c r="H313" s="92" t="s">
        <v>866</v>
      </c>
      <c r="I313" s="252">
        <v>42248</v>
      </c>
      <c r="J313" s="89">
        <f t="shared" si="26"/>
        <v>13764</v>
      </c>
      <c r="K313" s="55" t="s">
        <v>58</v>
      </c>
      <c r="L313" s="274" t="s">
        <v>22</v>
      </c>
      <c r="M313" s="190" t="s">
        <v>21</v>
      </c>
      <c r="N313" s="75">
        <v>42227</v>
      </c>
    </row>
    <row r="314" spans="1:14" s="62" customFormat="1">
      <c r="A314" s="63" t="s">
        <v>781</v>
      </c>
      <c r="B314" s="84">
        <f>'[269]SE-0078-TRU'!$H$21</f>
        <v>4995</v>
      </c>
      <c r="C314" s="129">
        <v>42227</v>
      </c>
      <c r="D314" s="55" t="str">
        <f>T('[269]Lampiran-A'!$D$11)</f>
        <v>L0251140501152155</v>
      </c>
      <c r="E314" s="128">
        <f>'[269]Lampiran-A'!$D$10</f>
        <v>42234</v>
      </c>
      <c r="F314" s="90" t="s">
        <v>1044</v>
      </c>
      <c r="G314" s="74">
        <v>42303</v>
      </c>
      <c r="H314" s="92" t="s">
        <v>1045</v>
      </c>
      <c r="I314" s="252">
        <v>42304</v>
      </c>
      <c r="J314" s="89">
        <f t="shared" ref="J314:J319" si="27">B314</f>
        <v>4995</v>
      </c>
      <c r="K314" s="55" t="s">
        <v>52</v>
      </c>
      <c r="L314" s="274" t="s">
        <v>22</v>
      </c>
      <c r="M314" s="190" t="s">
        <v>21</v>
      </c>
      <c r="N314" s="75">
        <v>42227</v>
      </c>
    </row>
    <row r="315" spans="1:14">
      <c r="A315" s="63" t="s">
        <v>782</v>
      </c>
      <c r="B315" s="84">
        <f>'[270]SE-0079-TRU'!$H$17</f>
        <v>6750</v>
      </c>
      <c r="C315" s="129">
        <v>42227</v>
      </c>
      <c r="D315" s="55" t="str">
        <f>T('[270]Lampiran-A'!$D$11)</f>
        <v>L0251140501152161</v>
      </c>
      <c r="E315" s="128">
        <f>'[270]Lampiran-A'!$D$10</f>
        <v>42234</v>
      </c>
      <c r="F315" s="90" t="s">
        <v>922</v>
      </c>
      <c r="G315" s="74">
        <v>42268</v>
      </c>
      <c r="H315" s="92" t="s">
        <v>923</v>
      </c>
      <c r="I315" s="252">
        <v>42275</v>
      </c>
      <c r="J315" s="89">
        <f t="shared" si="27"/>
        <v>6750</v>
      </c>
      <c r="K315" s="55" t="s">
        <v>52</v>
      </c>
      <c r="L315" s="274" t="s">
        <v>22</v>
      </c>
      <c r="M315" s="190" t="s">
        <v>21</v>
      </c>
      <c r="N315" s="75">
        <v>42227</v>
      </c>
    </row>
    <row r="316" spans="1:14" s="62" customFormat="1">
      <c r="A316" s="63" t="s">
        <v>783</v>
      </c>
      <c r="B316" s="84">
        <f>'[271]SE-0080-TRU'!$H$16</f>
        <v>4900</v>
      </c>
      <c r="C316" s="129">
        <v>42227</v>
      </c>
      <c r="D316" s="55" t="str">
        <f>T('[271]Lampiran-A'!$D$11)</f>
        <v>L0251140501152160</v>
      </c>
      <c r="E316" s="128">
        <f>'[271]Lampiran-A'!$D$10</f>
        <v>42234</v>
      </c>
      <c r="F316" s="90" t="s">
        <v>976</v>
      </c>
      <c r="G316" s="74">
        <v>42281</v>
      </c>
      <c r="H316" s="92" t="s">
        <v>977</v>
      </c>
      <c r="I316" s="252">
        <v>42285</v>
      </c>
      <c r="J316" s="89">
        <f t="shared" si="27"/>
        <v>4900</v>
      </c>
      <c r="K316" s="55" t="s">
        <v>52</v>
      </c>
      <c r="L316" s="274" t="s">
        <v>22</v>
      </c>
      <c r="M316" s="190" t="s">
        <v>21</v>
      </c>
      <c r="N316" s="75">
        <v>42227</v>
      </c>
    </row>
    <row r="317" spans="1:14">
      <c r="A317" s="63" t="s">
        <v>784</v>
      </c>
      <c r="B317" s="84">
        <f>'[272]SE-0081-FA'!$H$16</f>
        <v>16250</v>
      </c>
      <c r="C317" s="129">
        <v>42227</v>
      </c>
      <c r="D317" s="55" t="str">
        <f>T('[272]Lampiran-A'!$D$11)</f>
        <v>L0251140501152157</v>
      </c>
      <c r="E317" s="128">
        <f>'[272]Lampiran-A'!$D$10</f>
        <v>42234</v>
      </c>
      <c r="F317" s="90" t="s">
        <v>879</v>
      </c>
      <c r="G317" s="74">
        <v>42249</v>
      </c>
      <c r="H317" s="92" t="s">
        <v>880</v>
      </c>
      <c r="I317" s="252">
        <v>42250</v>
      </c>
      <c r="J317" s="89">
        <f t="shared" si="27"/>
        <v>16250</v>
      </c>
      <c r="K317" s="55" t="s">
        <v>96</v>
      </c>
      <c r="L317" s="274" t="s">
        <v>22</v>
      </c>
      <c r="M317" s="190" t="s">
        <v>21</v>
      </c>
      <c r="N317" s="75">
        <v>42227</v>
      </c>
    </row>
    <row r="318" spans="1:14" s="62" customFormat="1">
      <c r="A318" s="63" t="s">
        <v>885</v>
      </c>
      <c r="B318" s="84">
        <f>'[273]SE-0082-DIM'!$H$16</f>
        <v>420</v>
      </c>
      <c r="C318" s="129">
        <v>42250</v>
      </c>
      <c r="D318" s="55" t="str">
        <f>T('[273]Lampiran-A'!$D$11)</f>
        <v>L0251140501152377</v>
      </c>
      <c r="E318" s="128">
        <f>'[273]Lampiran-A'!$D$10</f>
        <v>42256</v>
      </c>
      <c r="F318" s="90" t="s">
        <v>1024</v>
      </c>
      <c r="G318" s="74">
        <v>42290</v>
      </c>
      <c r="H318" s="92" t="s">
        <v>1025</v>
      </c>
      <c r="I318" s="252">
        <v>42297</v>
      </c>
      <c r="J318" s="89">
        <f t="shared" si="27"/>
        <v>420</v>
      </c>
      <c r="K318" s="55" t="s">
        <v>56</v>
      </c>
      <c r="L318" s="197" t="s">
        <v>552</v>
      </c>
      <c r="M318" s="124" t="s">
        <v>47</v>
      </c>
      <c r="N318" s="75">
        <v>42250</v>
      </c>
    </row>
    <row r="319" spans="1:14" s="62" customFormat="1">
      <c r="A319" s="63" t="s">
        <v>933</v>
      </c>
      <c r="B319" s="84">
        <f>'[274]SE-0083-RA'!$H$18</f>
        <v>1430</v>
      </c>
      <c r="C319" s="129">
        <v>42277</v>
      </c>
      <c r="D319" s="55" t="str">
        <f>T('[274]Lampiran-A'!$D$11)</f>
        <v>L0251140501152672</v>
      </c>
      <c r="E319" s="128">
        <f>'[274]Lampiran-A'!$D$10</f>
        <v>42285</v>
      </c>
      <c r="F319" s="90" t="s">
        <v>1131</v>
      </c>
      <c r="G319" s="74">
        <v>42313</v>
      </c>
      <c r="H319" s="92" t="s">
        <v>1132</v>
      </c>
      <c r="I319" s="252">
        <v>42314</v>
      </c>
      <c r="J319" s="89">
        <f t="shared" si="27"/>
        <v>1430</v>
      </c>
      <c r="K319" s="55" t="s">
        <v>79</v>
      </c>
      <c r="L319" s="197" t="s">
        <v>934</v>
      </c>
      <c r="M319" s="124" t="s">
        <v>21</v>
      </c>
      <c r="N319" s="75">
        <v>42275</v>
      </c>
    </row>
    <row r="320" spans="1:14" s="62" customFormat="1">
      <c r="A320" s="63" t="s">
        <v>935</v>
      </c>
      <c r="B320" s="84">
        <f>'[275]SE-0084-FA'!$H$16</f>
        <v>17500</v>
      </c>
      <c r="C320" s="75">
        <v>42277</v>
      </c>
      <c r="D320" s="55" t="str">
        <f>T('[275]Lampiran-A'!$D$11)</f>
        <v>L0251140501152681</v>
      </c>
      <c r="E320" s="128">
        <f>'[275]Lampiran-A'!$D$10</f>
        <v>42286</v>
      </c>
      <c r="F320" s="85" t="s">
        <v>1133</v>
      </c>
      <c r="G320" s="74">
        <v>42317</v>
      </c>
      <c r="H320" s="87" t="s">
        <v>1134</v>
      </c>
      <c r="I320" s="252">
        <v>42319</v>
      </c>
      <c r="J320" s="89">
        <f>B320</f>
        <v>17500</v>
      </c>
      <c r="K320" s="88" t="s">
        <v>96</v>
      </c>
      <c r="L320" s="197" t="s">
        <v>22</v>
      </c>
      <c r="M320" s="124" t="s">
        <v>21</v>
      </c>
      <c r="N320" s="75">
        <v>42275</v>
      </c>
    </row>
    <row r="321" spans="1:14" s="62" customFormat="1">
      <c r="A321" s="63" t="s">
        <v>936</v>
      </c>
      <c r="B321" s="84">
        <f>'[276]SE-0085-FA'!$H$16</f>
        <v>1380</v>
      </c>
      <c r="C321" s="129">
        <v>42277</v>
      </c>
      <c r="D321" s="55" t="str">
        <f>T('[276]Lampiran-A'!$D$11)</f>
        <v>L0251140501152680</v>
      </c>
      <c r="E321" s="128">
        <f>'[276]Lampiran-A'!$D$10</f>
        <v>42286</v>
      </c>
      <c r="F321" s="85" t="s">
        <v>1136</v>
      </c>
      <c r="G321" s="74">
        <v>42317</v>
      </c>
      <c r="H321" s="87" t="s">
        <v>1137</v>
      </c>
      <c r="I321" s="252">
        <v>42319</v>
      </c>
      <c r="J321" s="89">
        <f>B321</f>
        <v>1380</v>
      </c>
      <c r="K321" s="88" t="s">
        <v>96</v>
      </c>
      <c r="L321" s="197" t="s">
        <v>934</v>
      </c>
      <c r="M321" s="124" t="s">
        <v>21</v>
      </c>
      <c r="N321" s="75">
        <v>42275</v>
      </c>
    </row>
    <row r="322" spans="1:14" s="62" customFormat="1">
      <c r="A322" s="63" t="s">
        <v>937</v>
      </c>
      <c r="B322" s="84">
        <f>'[277]SE-0086-FA'!$H$16</f>
        <v>2200</v>
      </c>
      <c r="C322" s="129">
        <v>42277</v>
      </c>
      <c r="D322" s="55" t="str">
        <f>T('[277]Lampiran-A'!$D$11)</f>
        <v>L0251140501152682</v>
      </c>
      <c r="E322" s="128">
        <f>'[277]Lampiran-A'!$D$10</f>
        <v>42286</v>
      </c>
      <c r="F322" s="85" t="s">
        <v>1138</v>
      </c>
      <c r="G322" s="74">
        <v>42317</v>
      </c>
      <c r="H322" s="87" t="s">
        <v>1139</v>
      </c>
      <c r="I322" s="252">
        <v>42319</v>
      </c>
      <c r="J322" s="89">
        <f>B322</f>
        <v>2200</v>
      </c>
      <c r="K322" s="88" t="s">
        <v>96</v>
      </c>
      <c r="L322" s="197" t="s">
        <v>22</v>
      </c>
      <c r="M322" s="124" t="s">
        <v>21</v>
      </c>
      <c r="N322" s="75">
        <v>42275</v>
      </c>
    </row>
    <row r="323" spans="1:14" s="62" customFormat="1">
      <c r="A323" s="63" t="s">
        <v>1020</v>
      </c>
      <c r="B323" s="84">
        <f>'[278]SE-0087-FA'!$H$16</f>
        <v>20540</v>
      </c>
      <c r="C323" s="129">
        <v>42297</v>
      </c>
      <c r="D323" s="55" t="str">
        <f>T('[278]Lampiran-A'!$D$11)</f>
        <v>L0251140501153046</v>
      </c>
      <c r="E323" s="128">
        <f>'[278]Lampiran-A'!$D$10</f>
        <v>42300</v>
      </c>
      <c r="F323" s="90" t="s">
        <v>1241</v>
      </c>
      <c r="G323" s="74">
        <v>42327</v>
      </c>
      <c r="H323" s="92" t="s">
        <v>1242</v>
      </c>
      <c r="I323" s="252">
        <v>42340</v>
      </c>
      <c r="J323" s="89">
        <f>B323</f>
        <v>20540</v>
      </c>
      <c r="K323" s="55" t="s">
        <v>96</v>
      </c>
      <c r="L323" s="197" t="s">
        <v>22</v>
      </c>
      <c r="M323" s="124" t="s">
        <v>21</v>
      </c>
      <c r="N323" s="75">
        <v>42275</v>
      </c>
    </row>
    <row r="324" spans="1:14" s="62" customFormat="1">
      <c r="A324" s="63" t="s">
        <v>938</v>
      </c>
      <c r="B324" s="84">
        <f>'[279]SE-0088-RA'!$H$17</f>
        <v>3681</v>
      </c>
      <c r="C324" s="129">
        <v>42277</v>
      </c>
      <c r="D324" s="55" t="str">
        <f>T('[279]Lampiran-A'!$D$11)</f>
        <v>L0251140501152686</v>
      </c>
      <c r="E324" s="128">
        <f>'[279]Lampiran-A'!$D$10</f>
        <v>42286</v>
      </c>
      <c r="F324" s="90" t="s">
        <v>1050</v>
      </c>
      <c r="G324" s="74">
        <v>42303</v>
      </c>
      <c r="H324" s="92" t="s">
        <v>1051</v>
      </c>
      <c r="I324" s="252">
        <v>42304</v>
      </c>
      <c r="J324" s="89">
        <f t="shared" ref="J324:J329" si="28">B324</f>
        <v>3681</v>
      </c>
      <c r="K324" s="55" t="s">
        <v>79</v>
      </c>
      <c r="L324" s="197" t="s">
        <v>934</v>
      </c>
      <c r="M324" s="124" t="s">
        <v>21</v>
      </c>
      <c r="N324" s="75">
        <v>42275</v>
      </c>
    </row>
    <row r="325" spans="1:14" s="62" customFormat="1">
      <c r="A325" s="63" t="s">
        <v>939</v>
      </c>
      <c r="B325" s="84">
        <f>'[280]SE-0089-RA'!$H$17</f>
        <v>3681</v>
      </c>
      <c r="C325" s="129">
        <v>42277</v>
      </c>
      <c r="D325" s="55" t="str">
        <f>T('[280]Lampiran-A'!$D$11)</f>
        <v>L0251140501152685</v>
      </c>
      <c r="E325" s="128">
        <f>'[280]Lampiran-A'!$D$10</f>
        <v>42286</v>
      </c>
      <c r="F325" s="90" t="s">
        <v>1052</v>
      </c>
      <c r="G325" s="74">
        <v>42303</v>
      </c>
      <c r="H325" s="92" t="s">
        <v>1053</v>
      </c>
      <c r="I325" s="252">
        <v>42304</v>
      </c>
      <c r="J325" s="89">
        <f t="shared" si="28"/>
        <v>3681</v>
      </c>
      <c r="K325" s="55" t="s">
        <v>79</v>
      </c>
      <c r="L325" s="197" t="s">
        <v>22</v>
      </c>
      <c r="M325" s="124" t="s">
        <v>21</v>
      </c>
      <c r="N325" s="75">
        <v>42275</v>
      </c>
    </row>
    <row r="326" spans="1:14" s="62" customFormat="1">
      <c r="A326" s="63" t="s">
        <v>940</v>
      </c>
      <c r="B326" s="84">
        <f>'[281]SE-0090-TRU'!$H$17</f>
        <v>5400</v>
      </c>
      <c r="C326" s="129">
        <v>42277</v>
      </c>
      <c r="D326" s="55" t="str">
        <f>T('[281]Lampiran-A'!$D$11)</f>
        <v>L0251140501152676</v>
      </c>
      <c r="E326" s="128">
        <f>'[281]Lampiran-A'!$D$10</f>
        <v>42285</v>
      </c>
      <c r="F326" s="85" t="s">
        <v>1106</v>
      </c>
      <c r="G326" s="74">
        <v>42311</v>
      </c>
      <c r="H326" s="87" t="s">
        <v>1107</v>
      </c>
      <c r="I326" s="252">
        <v>42312</v>
      </c>
      <c r="J326" s="89">
        <f t="shared" si="28"/>
        <v>5400</v>
      </c>
      <c r="K326" s="88" t="s">
        <v>52</v>
      </c>
      <c r="L326" s="197" t="s">
        <v>22</v>
      </c>
      <c r="M326" s="124" t="s">
        <v>21</v>
      </c>
      <c r="N326" s="75">
        <v>42275</v>
      </c>
    </row>
    <row r="327" spans="1:14" s="62" customFormat="1">
      <c r="A327" s="63" t="s">
        <v>941</v>
      </c>
      <c r="B327" s="84">
        <f>'[282]SE-0091-TRU'!$H$16</f>
        <v>3500</v>
      </c>
      <c r="C327" s="129">
        <v>42277</v>
      </c>
      <c r="D327" s="55" t="str">
        <f>T('[282]Lampiran-A'!$D$11)</f>
        <v>L0251140501152675</v>
      </c>
      <c r="E327" s="128">
        <f>'[282]Lampiran-A'!$D$10</f>
        <v>42285</v>
      </c>
      <c r="F327" s="90" t="s">
        <v>1016</v>
      </c>
      <c r="G327" s="74">
        <v>42295</v>
      </c>
      <c r="H327" s="92" t="s">
        <v>1017</v>
      </c>
      <c r="I327" s="252">
        <v>42296</v>
      </c>
      <c r="J327" s="89">
        <f t="shared" si="28"/>
        <v>3500</v>
      </c>
      <c r="K327" s="55" t="s">
        <v>52</v>
      </c>
      <c r="L327" s="197" t="s">
        <v>22</v>
      </c>
      <c r="M327" s="124" t="s">
        <v>21</v>
      </c>
      <c r="N327" s="75">
        <v>42275</v>
      </c>
    </row>
    <row r="328" spans="1:14" s="62" customFormat="1">
      <c r="A328" s="63" t="s">
        <v>942</v>
      </c>
      <c r="B328" s="84">
        <f>'[283]SE-0092-DIM'!$H$16</f>
        <v>6240</v>
      </c>
      <c r="C328" s="75">
        <v>42277</v>
      </c>
      <c r="D328" s="55" t="str">
        <f>T('[283]Lampiran-A'!$D$11)</f>
        <v>L0251140501152677</v>
      </c>
      <c r="E328" s="128">
        <f>'[283]Lampiran-A'!$D$10</f>
        <v>42285</v>
      </c>
      <c r="F328" s="90" t="s">
        <v>1100</v>
      </c>
      <c r="G328" s="74">
        <v>42306</v>
      </c>
      <c r="H328" s="92" t="s">
        <v>1101</v>
      </c>
      <c r="I328" s="252">
        <v>42311</v>
      </c>
      <c r="J328" s="89">
        <f t="shared" si="28"/>
        <v>6240</v>
      </c>
      <c r="K328" s="55" t="s">
        <v>56</v>
      </c>
      <c r="L328" s="197" t="s">
        <v>22</v>
      </c>
      <c r="M328" s="124" t="s">
        <v>21</v>
      </c>
      <c r="N328" s="75">
        <v>42275</v>
      </c>
    </row>
    <row r="329" spans="1:14" s="62" customFormat="1">
      <c r="A329" s="63" t="s">
        <v>943</v>
      </c>
      <c r="B329" s="84">
        <f>'[284]SE-0093-V5'!$H$16</f>
        <v>227</v>
      </c>
      <c r="C329" s="129">
        <v>42277</v>
      </c>
      <c r="D329" s="55" t="str">
        <f>T('[284]Lampiran-A'!$D$11)</f>
        <v>L0251140501152689</v>
      </c>
      <c r="E329" s="128">
        <f>'[284]Lampiran-A'!$D$10</f>
        <v>42286</v>
      </c>
      <c r="F329" s="85" t="s">
        <v>1065</v>
      </c>
      <c r="G329" s="74">
        <v>42305</v>
      </c>
      <c r="H329" s="87" t="s">
        <v>1066</v>
      </c>
      <c r="I329" s="252">
        <v>42306</v>
      </c>
      <c r="J329" s="89">
        <f t="shared" si="28"/>
        <v>227</v>
      </c>
      <c r="K329" s="88" t="s">
        <v>342</v>
      </c>
      <c r="L329" s="274" t="s">
        <v>22</v>
      </c>
      <c r="M329" s="190" t="s">
        <v>21</v>
      </c>
      <c r="N329" s="75">
        <v>42275</v>
      </c>
    </row>
    <row r="330" spans="1:14" s="62" customFormat="1">
      <c r="A330" s="63" t="s">
        <v>944</v>
      </c>
      <c r="B330" s="84">
        <f>'[285]SE-0094-DIM'!$H$16</f>
        <v>1160</v>
      </c>
      <c r="C330" s="129">
        <v>42277</v>
      </c>
      <c r="D330" s="55" t="str">
        <f>T('[285]Lampiran-A'!$D$11)</f>
        <v>L0251140501152678</v>
      </c>
      <c r="E330" s="128">
        <f>'[285]Lampiran-A'!$D$10</f>
        <v>42285</v>
      </c>
      <c r="F330" s="90" t="s">
        <v>1178</v>
      </c>
      <c r="G330" s="74">
        <v>42314</v>
      </c>
      <c r="H330" s="92" t="s">
        <v>1179</v>
      </c>
      <c r="I330" s="252">
        <v>42339</v>
      </c>
      <c r="J330" s="89">
        <f t="shared" ref="J330:J339" si="29">B330</f>
        <v>1160</v>
      </c>
      <c r="K330" s="55" t="s">
        <v>56</v>
      </c>
      <c r="L330" s="197" t="s">
        <v>22</v>
      </c>
      <c r="M330" s="124" t="s">
        <v>21</v>
      </c>
      <c r="N330" s="75">
        <v>42275</v>
      </c>
    </row>
    <row r="331" spans="1:14" s="62" customFormat="1">
      <c r="A331" s="63" t="s">
        <v>945</v>
      </c>
      <c r="B331" s="84">
        <f>'[286]SE-0095-DIM'!$H$16</f>
        <v>2880</v>
      </c>
      <c r="C331" s="129">
        <v>42277</v>
      </c>
      <c r="D331" s="55" t="str">
        <f>T('[286]Lampiran-A'!$D$11)</f>
        <v>L0251140501152679</v>
      </c>
      <c r="E331" s="128">
        <f>'[286]Lampiran-A'!$D$10</f>
        <v>42285</v>
      </c>
      <c r="F331" s="90" t="s">
        <v>1022</v>
      </c>
      <c r="G331" s="74">
        <v>42286</v>
      </c>
      <c r="H331" s="92" t="s">
        <v>1023</v>
      </c>
      <c r="I331" s="252">
        <v>42297</v>
      </c>
      <c r="J331" s="89">
        <f t="shared" si="29"/>
        <v>2880</v>
      </c>
      <c r="K331" s="55" t="s">
        <v>56</v>
      </c>
      <c r="L331" s="197" t="s">
        <v>22</v>
      </c>
      <c r="M331" s="124" t="s">
        <v>21</v>
      </c>
      <c r="N331" s="75">
        <v>42275</v>
      </c>
    </row>
    <row r="332" spans="1:14" s="62" customFormat="1">
      <c r="A332" s="63" t="s">
        <v>946</v>
      </c>
      <c r="B332" s="84">
        <f>'[287]SE-0096-TRU'!$H$16</f>
        <v>9800</v>
      </c>
      <c r="C332" s="129">
        <v>42277</v>
      </c>
      <c r="D332" s="55" t="str">
        <f>T('[287]Lampiran-A'!$D$11)</f>
        <v>L0251140501152693</v>
      </c>
      <c r="E332" s="128">
        <f>'[287]Lampiran-A'!$D$10</f>
        <v>42286</v>
      </c>
      <c r="F332" s="90" t="s">
        <v>1229</v>
      </c>
      <c r="G332" s="74">
        <v>42321</v>
      </c>
      <c r="H332" s="92" t="s">
        <v>1230</v>
      </c>
      <c r="I332" s="252">
        <v>42339</v>
      </c>
      <c r="J332" s="89">
        <f t="shared" si="29"/>
        <v>9800</v>
      </c>
      <c r="K332" s="55" t="s">
        <v>52</v>
      </c>
      <c r="L332" s="197" t="s">
        <v>22</v>
      </c>
      <c r="M332" s="124" t="s">
        <v>21</v>
      </c>
      <c r="N332" s="75">
        <v>42275</v>
      </c>
    </row>
    <row r="333" spans="1:14" s="62" customFormat="1">
      <c r="A333" s="63" t="s">
        <v>947</v>
      </c>
      <c r="B333" s="84">
        <f>'[288]SE-0097-TRU'!$H$19</f>
        <v>2855</v>
      </c>
      <c r="C333" s="129">
        <v>42277</v>
      </c>
      <c r="D333" s="55" t="str">
        <f>T('[288]Lampiran-A'!$D$11)</f>
        <v>L0251140501152674</v>
      </c>
      <c r="E333" s="128">
        <f>'[288]Lampiran-A'!$D$10</f>
        <v>42285</v>
      </c>
      <c r="F333" s="90" t="s">
        <v>1046</v>
      </c>
      <c r="G333" s="74">
        <v>42303</v>
      </c>
      <c r="H333" s="92" t="s">
        <v>1047</v>
      </c>
      <c r="I333" s="252">
        <v>42304</v>
      </c>
      <c r="J333" s="89">
        <f t="shared" si="29"/>
        <v>2855</v>
      </c>
      <c r="K333" s="55" t="s">
        <v>52</v>
      </c>
      <c r="L333" s="197" t="s">
        <v>22</v>
      </c>
      <c r="M333" s="124" t="s">
        <v>21</v>
      </c>
      <c r="N333" s="75">
        <v>42275</v>
      </c>
    </row>
    <row r="334" spans="1:14" s="62" customFormat="1">
      <c r="A334" s="63" t="s">
        <v>948</v>
      </c>
      <c r="B334" s="84">
        <f>'[289]SE-0098-AM'!$H$16</f>
        <v>16320</v>
      </c>
      <c r="C334" s="129">
        <v>42277</v>
      </c>
      <c r="D334" s="55" t="str">
        <f>T('[289]Lampiran-A'!$D$11)</f>
        <v>L0251140501152667</v>
      </c>
      <c r="E334" s="128">
        <f>'[289]Lampiran-A'!$D$10</f>
        <v>42285</v>
      </c>
      <c r="F334" s="90" t="s">
        <v>1256</v>
      </c>
      <c r="G334" s="74">
        <v>42335</v>
      </c>
      <c r="H334" s="92" t="s">
        <v>1257</v>
      </c>
      <c r="I334" s="252">
        <v>42340</v>
      </c>
      <c r="J334" s="89">
        <f t="shared" si="29"/>
        <v>16320</v>
      </c>
      <c r="K334" s="55" t="s">
        <v>58</v>
      </c>
      <c r="L334" s="197" t="s">
        <v>22</v>
      </c>
      <c r="M334" s="124" t="s">
        <v>21</v>
      </c>
      <c r="N334" s="75">
        <v>42275</v>
      </c>
    </row>
    <row r="335" spans="1:14" s="62" customFormat="1">
      <c r="A335" s="63" t="s">
        <v>949</v>
      </c>
      <c r="B335" s="84">
        <f>'[290]SE-0099-RA'!$H$21</f>
        <v>13570</v>
      </c>
      <c r="C335" s="129">
        <v>42290</v>
      </c>
      <c r="D335" s="55" t="str">
        <f>T('[290]Lampiran-A'!$D$11)</f>
        <v>L0251140501153059</v>
      </c>
      <c r="E335" s="128">
        <f>'[290]Lampiran-A'!$D$10</f>
        <v>42300</v>
      </c>
      <c r="F335" s="90" t="s">
        <v>1182</v>
      </c>
      <c r="G335" s="74">
        <v>42324</v>
      </c>
      <c r="H335" s="92" t="s">
        <v>1183</v>
      </c>
      <c r="I335" s="252">
        <v>42339</v>
      </c>
      <c r="J335" s="89">
        <f t="shared" si="29"/>
        <v>13570</v>
      </c>
      <c r="K335" s="55" t="s">
        <v>79</v>
      </c>
      <c r="L335" s="197" t="s">
        <v>22</v>
      </c>
      <c r="M335" s="124" t="s">
        <v>21</v>
      </c>
      <c r="N335" s="75">
        <v>42275</v>
      </c>
    </row>
    <row r="336" spans="1:14" s="62" customFormat="1">
      <c r="A336" s="63" t="s">
        <v>950</v>
      </c>
      <c r="B336" s="84">
        <f>'[291]SE-0100-RA'!$H$24</f>
        <v>12465</v>
      </c>
      <c r="C336" s="129">
        <v>42277</v>
      </c>
      <c r="D336" s="55" t="str">
        <f>T('[291]Lampiran-A'!$D$11)</f>
        <v>L0251140501152684</v>
      </c>
      <c r="E336" s="128">
        <f>'[291]Lampiran-A'!$D$10</f>
        <v>42286</v>
      </c>
      <c r="F336" s="90" t="s">
        <v>1176</v>
      </c>
      <c r="G336" s="74">
        <v>42332</v>
      </c>
      <c r="H336" s="92" t="s">
        <v>1177</v>
      </c>
      <c r="I336" s="252">
        <v>42339</v>
      </c>
      <c r="J336" s="89">
        <f t="shared" si="29"/>
        <v>12465</v>
      </c>
      <c r="K336" s="55" t="s">
        <v>79</v>
      </c>
      <c r="L336" s="197" t="s">
        <v>22</v>
      </c>
      <c r="M336" s="124" t="s">
        <v>21</v>
      </c>
      <c r="N336" s="75">
        <v>42275</v>
      </c>
    </row>
    <row r="337" spans="1:14">
      <c r="A337" s="63" t="s">
        <v>451</v>
      </c>
      <c r="B337" s="84">
        <f>'[292]TML-0503a-LAZ'!$H$16</f>
        <v>8553.6</v>
      </c>
      <c r="C337" s="129">
        <v>42131</v>
      </c>
      <c r="D337" s="55" t="str">
        <f>T('[292]Lampiran-A'!$D$11)</f>
        <v>L0251140501151408</v>
      </c>
      <c r="E337" s="128">
        <f>'[292]Lampiran-A'!$D$10</f>
        <v>42131</v>
      </c>
      <c r="F337" s="90" t="s">
        <v>642</v>
      </c>
      <c r="G337" s="74">
        <v>42158</v>
      </c>
      <c r="H337" s="92" t="s">
        <v>643</v>
      </c>
      <c r="I337" s="194">
        <v>42186</v>
      </c>
      <c r="J337" s="89">
        <f t="shared" si="29"/>
        <v>8553.6</v>
      </c>
      <c r="K337" s="55" t="s">
        <v>634</v>
      </c>
      <c r="L337" s="59" t="s">
        <v>22</v>
      </c>
      <c r="M337" s="60" t="s">
        <v>21</v>
      </c>
      <c r="N337" s="75">
        <v>42115</v>
      </c>
    </row>
    <row r="338" spans="1:14">
      <c r="A338" s="63" t="s">
        <v>452</v>
      </c>
      <c r="B338" s="84">
        <f>'[293]TML-0503b-LAZ'!$H$16</f>
        <v>7603.2</v>
      </c>
      <c r="C338" s="129">
        <v>42131</v>
      </c>
      <c r="D338" s="55" t="str">
        <f>T('[293]Lampiran-A'!$D$11)</f>
        <v>L0251140501151409</v>
      </c>
      <c r="E338" s="128">
        <f>'[293]Lampiran-A'!$D$10</f>
        <v>42131</v>
      </c>
      <c r="F338" s="90" t="s">
        <v>640</v>
      </c>
      <c r="G338" s="74">
        <v>42158</v>
      </c>
      <c r="H338" s="92" t="s">
        <v>641</v>
      </c>
      <c r="I338" s="194">
        <v>42186</v>
      </c>
      <c r="J338" s="89">
        <f t="shared" si="29"/>
        <v>7603.2</v>
      </c>
      <c r="K338" s="55" t="s">
        <v>634</v>
      </c>
      <c r="L338" s="59" t="s">
        <v>22</v>
      </c>
      <c r="M338" s="60" t="s">
        <v>21</v>
      </c>
      <c r="N338" s="75">
        <v>42115</v>
      </c>
    </row>
    <row r="339" spans="1:14">
      <c r="A339" s="63" t="s">
        <v>450</v>
      </c>
      <c r="B339" s="84">
        <f>'[294]TML-0503-LAZ'!$H$16</f>
        <v>16608</v>
      </c>
      <c r="C339" s="129">
        <v>42131</v>
      </c>
      <c r="D339" s="55" t="str">
        <f>T('[294]Lampiran-A'!$D$11)</f>
        <v>L0251140501151410</v>
      </c>
      <c r="E339" s="128">
        <f>'[294]Lampiran-A'!$D$10</f>
        <v>42131</v>
      </c>
      <c r="F339" s="90" t="s">
        <v>632</v>
      </c>
      <c r="G339" s="74">
        <v>42164</v>
      </c>
      <c r="H339" s="92" t="s">
        <v>633</v>
      </c>
      <c r="I339" s="194">
        <v>42186</v>
      </c>
      <c r="J339" s="89">
        <f t="shared" si="29"/>
        <v>16608</v>
      </c>
      <c r="K339" s="55" t="s">
        <v>634</v>
      </c>
      <c r="L339" s="59" t="s">
        <v>22</v>
      </c>
      <c r="M339" s="60" t="s">
        <v>21</v>
      </c>
      <c r="N339" s="75">
        <v>42115</v>
      </c>
    </row>
    <row r="340" spans="1:14">
      <c r="A340" s="49" t="s">
        <v>913</v>
      </c>
      <c r="B340" s="71">
        <f>'[295]TML-0903-PH'!$H$17</f>
        <v>0</v>
      </c>
      <c r="C340" s="23"/>
      <c r="D340" s="23" t="s">
        <v>900</v>
      </c>
      <c r="E340" s="126">
        <f>'[295]Lampiran-A'!$D$10</f>
        <v>0</v>
      </c>
      <c r="F340" s="79"/>
      <c r="G340" s="32"/>
      <c r="H340" s="82"/>
      <c r="I340" s="272"/>
      <c r="J340" s="23"/>
      <c r="K340" s="23"/>
      <c r="L340" s="275" t="s">
        <v>22</v>
      </c>
      <c r="M340" s="276" t="s">
        <v>21</v>
      </c>
      <c r="N340" s="72">
        <v>42254</v>
      </c>
    </row>
    <row r="341" spans="1:14" s="62" customFormat="1">
      <c r="A341" s="63" t="s">
        <v>882</v>
      </c>
      <c r="B341" s="84">
        <f>'[296]TML-0904-DIM'!$H$16</f>
        <v>680</v>
      </c>
      <c r="C341" s="89">
        <v>42254</v>
      </c>
      <c r="D341" s="55" t="str">
        <f>T('[296]Lampiran-A'!$D$11)</f>
        <v>L0251140501152431</v>
      </c>
      <c r="E341" s="128">
        <f>'[296]Lampiran-A'!$D$10</f>
        <v>42261</v>
      </c>
      <c r="F341" s="90" t="s">
        <v>1204</v>
      </c>
      <c r="G341" s="74">
        <v>42293</v>
      </c>
      <c r="H341" s="92" t="s">
        <v>1205</v>
      </c>
      <c r="I341" s="252">
        <v>42339</v>
      </c>
      <c r="J341" s="89">
        <f t="shared" ref="J341:J346" si="30">B341</f>
        <v>680</v>
      </c>
      <c r="K341" s="55" t="s">
        <v>56</v>
      </c>
      <c r="L341" s="197" t="s">
        <v>22</v>
      </c>
      <c r="M341" s="124" t="s">
        <v>21</v>
      </c>
      <c r="N341" s="75">
        <v>42254</v>
      </c>
    </row>
    <row r="342" spans="1:14" s="62" customFormat="1">
      <c r="A342" s="63" t="s">
        <v>883</v>
      </c>
      <c r="B342" s="84">
        <f>'[297]TML-0905-DIM'!$H$16</f>
        <v>2300</v>
      </c>
      <c r="C342" s="129">
        <v>42254</v>
      </c>
      <c r="D342" s="55" t="str">
        <f>T('[297]Lampiran-A'!$D$11)</f>
        <v>L0251140501152430</v>
      </c>
      <c r="E342" s="128">
        <f>'[297]Lampiran-A'!$D$10</f>
        <v>42261</v>
      </c>
      <c r="F342" s="90" t="s">
        <v>1202</v>
      </c>
      <c r="G342" s="74">
        <v>42293</v>
      </c>
      <c r="H342" s="92" t="s">
        <v>1203</v>
      </c>
      <c r="I342" s="252">
        <v>42339</v>
      </c>
      <c r="J342" s="89">
        <f t="shared" si="30"/>
        <v>2300</v>
      </c>
      <c r="K342" s="55" t="s">
        <v>56</v>
      </c>
      <c r="L342" s="197" t="s">
        <v>22</v>
      </c>
      <c r="M342" s="124" t="s">
        <v>21</v>
      </c>
      <c r="N342" s="75">
        <v>42254</v>
      </c>
    </row>
    <row r="343" spans="1:14" s="62" customFormat="1">
      <c r="A343" s="63" t="s">
        <v>968</v>
      </c>
      <c r="B343" s="84">
        <f>'[298]KL-0020-ZEP'!$H$16</f>
        <v>3100</v>
      </c>
      <c r="C343" s="129">
        <v>42284</v>
      </c>
      <c r="D343" s="55" t="str">
        <f>T('[299]Lampiran-A'!$D$11)</f>
        <v>L0251140501152962</v>
      </c>
      <c r="E343" s="128">
        <f>'[299]Lampiran-A'!$D$10</f>
        <v>42297</v>
      </c>
      <c r="F343" s="85" t="s">
        <v>1071</v>
      </c>
      <c r="G343" s="74">
        <v>42303</v>
      </c>
      <c r="H343" s="87" t="s">
        <v>1072</v>
      </c>
      <c r="I343" s="252">
        <v>42306</v>
      </c>
      <c r="J343" s="89">
        <f t="shared" si="30"/>
        <v>3100</v>
      </c>
      <c r="K343" s="88" t="s">
        <v>84</v>
      </c>
      <c r="L343" s="197" t="s">
        <v>22</v>
      </c>
      <c r="M343" s="124" t="s">
        <v>21</v>
      </c>
      <c r="N343" s="55"/>
    </row>
    <row r="344" spans="1:14" s="62" customFormat="1">
      <c r="A344" s="63" t="s">
        <v>969</v>
      </c>
      <c r="B344" s="84">
        <f>'[300]KL-0021-RA'!$H$16</f>
        <v>1750</v>
      </c>
      <c r="C344" s="129">
        <v>42284</v>
      </c>
      <c r="D344" s="55" t="str">
        <f>T('[301]Lampiran-A'!$D$11)</f>
        <v>L0251140501152967</v>
      </c>
      <c r="E344" s="128">
        <f>'[301]Lampiran-A'!$D$10</f>
        <v>42297</v>
      </c>
      <c r="F344" s="90" t="s">
        <v>1277</v>
      </c>
      <c r="G344" s="74">
        <v>42341</v>
      </c>
      <c r="H344" s="92" t="s">
        <v>1278</v>
      </c>
      <c r="I344" s="252">
        <v>42341</v>
      </c>
      <c r="J344" s="89">
        <f t="shared" si="30"/>
        <v>1750</v>
      </c>
      <c r="K344" s="55" t="s">
        <v>79</v>
      </c>
      <c r="L344" s="197" t="s">
        <v>22</v>
      </c>
      <c r="M344" s="124" t="s">
        <v>47</v>
      </c>
      <c r="N344" s="55"/>
    </row>
    <row r="345" spans="1:14" s="62" customFormat="1">
      <c r="A345" s="63" t="s">
        <v>970</v>
      </c>
      <c r="B345" s="84">
        <f>'[302]KL-0022-ZEP'!$H$16</f>
        <v>110</v>
      </c>
      <c r="C345" s="129">
        <v>42284</v>
      </c>
      <c r="D345" s="55" t="str">
        <f>T('[302]Lampiran-A'!$D$11)</f>
        <v>L0251140501152968</v>
      </c>
      <c r="E345" s="128">
        <f>'[302]Lampiran-A'!$D$10</f>
        <v>42297</v>
      </c>
      <c r="F345" s="90" t="s">
        <v>1056</v>
      </c>
      <c r="G345" s="74">
        <v>42303</v>
      </c>
      <c r="H345" s="92" t="s">
        <v>1057</v>
      </c>
      <c r="I345" s="252">
        <v>42305</v>
      </c>
      <c r="J345" s="89">
        <f t="shared" si="30"/>
        <v>110</v>
      </c>
      <c r="K345" s="55" t="s">
        <v>84</v>
      </c>
      <c r="L345" s="197" t="s">
        <v>22</v>
      </c>
      <c r="M345" s="124" t="s">
        <v>21</v>
      </c>
      <c r="N345" s="55"/>
    </row>
    <row r="346" spans="1:14" s="62" customFormat="1">
      <c r="A346" s="63" t="s">
        <v>971</v>
      </c>
      <c r="B346" s="84">
        <f>'[303]KL-0023-RA'!$H$16</f>
        <v>200</v>
      </c>
      <c r="C346" s="129">
        <v>42284</v>
      </c>
      <c r="D346" s="55" t="str">
        <f>T('[303]Lampiran-A'!$D$11)</f>
        <v>L0251140501152969</v>
      </c>
      <c r="E346" s="128">
        <f>'[303]Lampiran-A'!$D$10</f>
        <v>42297</v>
      </c>
      <c r="F346" s="90" t="s">
        <v>1096</v>
      </c>
      <c r="G346" s="74">
        <v>42312</v>
      </c>
      <c r="H346" s="92" t="s">
        <v>1097</v>
      </c>
      <c r="I346" s="252">
        <v>42312</v>
      </c>
      <c r="J346" s="89">
        <f t="shared" si="30"/>
        <v>200</v>
      </c>
      <c r="K346" s="55" t="s">
        <v>79</v>
      </c>
      <c r="L346" s="197" t="s">
        <v>22</v>
      </c>
      <c r="M346" s="124" t="s">
        <v>21</v>
      </c>
      <c r="N346" s="55"/>
    </row>
    <row r="347" spans="1:14">
      <c r="A347" s="49" t="s">
        <v>1130</v>
      </c>
      <c r="B347" s="71">
        <f>'[304]KL-0024-RA'!$H$16</f>
        <v>0</v>
      </c>
      <c r="C347" s="23"/>
      <c r="D347" s="23" t="str">
        <f>T('[304]Lampiran-A'!$D$11)</f>
        <v>DIBATALKAN</v>
      </c>
      <c r="E347" s="126">
        <f>'[304]Lampiran-A'!$D$10</f>
        <v>42297</v>
      </c>
      <c r="F347" s="79"/>
      <c r="G347" s="32"/>
      <c r="H347" s="82"/>
      <c r="I347" s="272"/>
      <c r="J347" s="23"/>
      <c r="K347" s="23"/>
      <c r="L347" s="275" t="s">
        <v>22</v>
      </c>
      <c r="M347" s="276" t="s">
        <v>21</v>
      </c>
      <c r="N347" s="265"/>
    </row>
    <row r="348" spans="1:14">
      <c r="A348" s="49" t="s">
        <v>983</v>
      </c>
      <c r="B348" s="71">
        <f>'[305]HM-0040-TRU'!$H$16</f>
        <v>8400</v>
      </c>
      <c r="C348" s="23"/>
      <c r="D348" s="23" t="str">
        <f>T('[305]Lampiran-A'!$D$11)</f>
        <v>L0251140501152966</v>
      </c>
      <c r="E348" s="126">
        <f>'[305]Lampiran-A'!$D$10</f>
        <v>42297</v>
      </c>
      <c r="F348" s="79"/>
      <c r="G348" s="32"/>
      <c r="H348" s="82"/>
      <c r="I348" s="272"/>
      <c r="J348" s="23"/>
      <c r="K348" s="23"/>
      <c r="L348" s="275" t="s">
        <v>22</v>
      </c>
      <c r="M348" s="276" t="s">
        <v>21</v>
      </c>
      <c r="N348" s="265"/>
    </row>
    <row r="349" spans="1:14" s="62" customFormat="1">
      <c r="A349" s="63" t="s">
        <v>984</v>
      </c>
      <c r="B349" s="84">
        <f>'[306]HM-0041-DIM'!$H$19</f>
        <v>3429</v>
      </c>
      <c r="C349" s="129">
        <v>42286</v>
      </c>
      <c r="D349" s="55" t="str">
        <f>T('[306]Lampiran-A'!$D$11)</f>
        <v>L0251140501152964</v>
      </c>
      <c r="E349" s="128">
        <f>'[306]Lampiran-A'!$D$10</f>
        <v>42297</v>
      </c>
      <c r="F349" s="90" t="s">
        <v>1061</v>
      </c>
      <c r="G349" s="74">
        <v>42303</v>
      </c>
      <c r="H349" s="92" t="s">
        <v>1062</v>
      </c>
      <c r="I349" s="252">
        <v>42305</v>
      </c>
      <c r="J349" s="89">
        <f>B349</f>
        <v>3429</v>
      </c>
      <c r="K349" s="55" t="s">
        <v>56</v>
      </c>
      <c r="L349" s="197" t="s">
        <v>22</v>
      </c>
      <c r="M349" s="124" t="s">
        <v>21</v>
      </c>
      <c r="N349" s="55"/>
    </row>
    <row r="350" spans="1:14" s="62" customFormat="1">
      <c r="A350" s="63" t="s">
        <v>985</v>
      </c>
      <c r="B350" s="84">
        <f>'[307]HM-0042-AM'!$H$16</f>
        <v>1425</v>
      </c>
      <c r="C350" s="285">
        <v>42286</v>
      </c>
      <c r="D350" s="285" t="str">
        <f>T('[307]Lampiran-A'!$D$11)</f>
        <v>L0251140501152963</v>
      </c>
      <c r="E350" s="128">
        <f>'[307]Lampiran-A'!$D$10</f>
        <v>42297</v>
      </c>
      <c r="F350" s="85" t="s">
        <v>1069</v>
      </c>
      <c r="G350" s="74">
        <v>42304</v>
      </c>
      <c r="H350" s="87" t="s">
        <v>1070</v>
      </c>
      <c r="I350" s="252">
        <v>42306</v>
      </c>
      <c r="J350" s="89">
        <f>B350</f>
        <v>1425</v>
      </c>
      <c r="K350" s="88" t="s">
        <v>58</v>
      </c>
      <c r="L350" s="197" t="s">
        <v>22</v>
      </c>
      <c r="M350" s="124" t="s">
        <v>21</v>
      </c>
      <c r="N350" s="55"/>
    </row>
    <row r="351" spans="1:14">
      <c r="A351" s="49" t="s">
        <v>986</v>
      </c>
      <c r="B351" s="71">
        <f>'[308]HM-0043-TRU'!$H$22</f>
        <v>20020</v>
      </c>
      <c r="C351" s="279"/>
      <c r="D351" s="23" t="str">
        <f>T('[308]Lampiran-A'!$D$11)</f>
        <v/>
      </c>
      <c r="E351" s="267">
        <f>'[308]Lampiran-A'!$D$11</f>
        <v>0</v>
      </c>
      <c r="F351" s="79"/>
      <c r="G351" s="32"/>
      <c r="H351" s="82"/>
      <c r="I351" s="272"/>
      <c r="J351" s="23"/>
      <c r="K351" s="23"/>
      <c r="L351" s="275" t="s">
        <v>22</v>
      </c>
      <c r="M351" s="276" t="s">
        <v>21</v>
      </c>
      <c r="N351" s="265"/>
    </row>
    <row r="352" spans="1:14">
      <c r="A352" s="49" t="s">
        <v>987</v>
      </c>
      <c r="B352" s="71">
        <f>'[309]HM-0044-TRU'!$H$20</f>
        <v>48265</v>
      </c>
      <c r="C352" s="279"/>
      <c r="D352" s="23" t="str">
        <f>T('[309]Lampiran-A'!$D$11)</f>
        <v>L0251140501152972</v>
      </c>
      <c r="E352" s="126">
        <f>'[309]Lampiran-A'!$D$10</f>
        <v>42297</v>
      </c>
      <c r="F352" s="79"/>
      <c r="G352" s="32"/>
      <c r="H352" s="82"/>
      <c r="I352" s="272"/>
      <c r="J352" s="23"/>
      <c r="K352" s="23"/>
      <c r="L352" s="275" t="s">
        <v>22</v>
      </c>
      <c r="M352" s="276" t="s">
        <v>21</v>
      </c>
      <c r="N352" s="265"/>
    </row>
    <row r="353" spans="1:13">
      <c r="A353" s="281" t="s">
        <v>988</v>
      </c>
      <c r="B353" s="125">
        <f>'[310]HM-0045-DIM'!$H$18</f>
        <v>13000</v>
      </c>
      <c r="D353" t="str">
        <f>T('[310]Lampiran-A'!$D$11)</f>
        <v>L0251140501152965</v>
      </c>
      <c r="E353" s="282">
        <f>'[310]Lampiran-A'!$D$10</f>
        <v>42297</v>
      </c>
      <c r="L353" s="198" t="s">
        <v>22</v>
      </c>
      <c r="M353" s="48" t="s">
        <v>21</v>
      </c>
    </row>
    <row r="354" spans="1:13">
      <c r="A354" s="281" t="s">
        <v>992</v>
      </c>
      <c r="B354" s="125">
        <f>'[311]BI-0082-RA-2015'!$H$26</f>
        <v>25000</v>
      </c>
      <c r="D354" t="str">
        <f>T('[311]Lampiran-A'!$D$11)</f>
        <v>L0251140501153052</v>
      </c>
      <c r="E354" s="282">
        <f>'[311]Lampiran-A'!$D$10</f>
        <v>42300</v>
      </c>
      <c r="L354" s="198" t="s">
        <v>22</v>
      </c>
      <c r="M354" s="48" t="s">
        <v>21</v>
      </c>
    </row>
    <row r="355" spans="1:13" s="62" customFormat="1">
      <c r="A355" s="288" t="s">
        <v>993</v>
      </c>
      <c r="B355" s="289">
        <f>'[312]BI-0083-RA-2015'!$H$27</f>
        <v>38980</v>
      </c>
      <c r="C355" s="127">
        <v>42289</v>
      </c>
      <c r="D355" s="62" t="str">
        <f>T('[312]Lampiran-A'!$D$11)</f>
        <v>L0251140501153051</v>
      </c>
      <c r="E355" s="290">
        <f>'[312]Lampiran-A'!$D$10</f>
        <v>42300</v>
      </c>
      <c r="F355" s="291" t="s">
        <v>1237</v>
      </c>
      <c r="G355" s="292">
        <v>42306</v>
      </c>
      <c r="H355" s="293" t="s">
        <v>1238</v>
      </c>
      <c r="I355" s="294">
        <v>42340</v>
      </c>
      <c r="J355" s="295">
        <f t="shared" ref="J355:J361" si="31">B355</f>
        <v>38980</v>
      </c>
      <c r="K355" s="62" t="s">
        <v>79</v>
      </c>
      <c r="L355" s="296" t="s">
        <v>22</v>
      </c>
      <c r="M355" s="297" t="s">
        <v>21</v>
      </c>
    </row>
    <row r="356" spans="1:13" s="62" customFormat="1">
      <c r="A356" s="288" t="s">
        <v>994</v>
      </c>
      <c r="B356" s="289">
        <f>'[313]BI-0084-RA-2015'!$H$25</f>
        <v>33090</v>
      </c>
      <c r="C356" s="127">
        <v>42289</v>
      </c>
      <c r="D356" s="62" t="str">
        <f>T('[313]Lampiran-A'!$D$11)</f>
        <v>L0251140501153054</v>
      </c>
      <c r="E356" s="290">
        <f>'[313]Lampiran-A'!$D$10</f>
        <v>42300</v>
      </c>
      <c r="F356" s="291" t="s">
        <v>1235</v>
      </c>
      <c r="G356" s="292">
        <v>42332</v>
      </c>
      <c r="H356" s="293" t="s">
        <v>1236</v>
      </c>
      <c r="I356" s="294">
        <v>42340</v>
      </c>
      <c r="J356" s="295">
        <f t="shared" si="31"/>
        <v>33090</v>
      </c>
      <c r="K356" s="62" t="s">
        <v>79</v>
      </c>
      <c r="L356" s="296" t="s">
        <v>22</v>
      </c>
      <c r="M356" s="297" t="s">
        <v>21</v>
      </c>
    </row>
    <row r="357" spans="1:13" s="62" customFormat="1">
      <c r="A357" s="288" t="s">
        <v>995</v>
      </c>
      <c r="B357" s="289">
        <f>'[314]BI-0085-RA-2015'!$H$25</f>
        <v>16850</v>
      </c>
      <c r="C357" s="127">
        <v>42289</v>
      </c>
      <c r="D357" s="62" t="str">
        <f>T('[314]Lampiran-A'!$D$11)</f>
        <v>L0251140501153053</v>
      </c>
      <c r="E357" s="290">
        <f>'[314]Lampiran-A'!$D$10</f>
        <v>42300</v>
      </c>
      <c r="F357" s="291" t="s">
        <v>1206</v>
      </c>
      <c r="G357" s="292">
        <v>42314</v>
      </c>
      <c r="H357" s="293" t="s">
        <v>1207</v>
      </c>
      <c r="I357" s="294">
        <v>42339</v>
      </c>
      <c r="J357" s="295">
        <f t="shared" si="31"/>
        <v>16850</v>
      </c>
      <c r="K357" s="62" t="s">
        <v>79</v>
      </c>
      <c r="L357" s="296" t="s">
        <v>22</v>
      </c>
      <c r="M357" s="297" t="s">
        <v>21</v>
      </c>
    </row>
    <row r="358" spans="1:13" s="62" customFormat="1">
      <c r="A358" s="288" t="s">
        <v>996</v>
      </c>
      <c r="B358" s="289">
        <f>'[315]BI-0088-2015'!$H$16</f>
        <v>7450</v>
      </c>
      <c r="C358" s="127">
        <v>42289</v>
      </c>
      <c r="D358" s="62" t="str">
        <f>T('[315]Lampiran-A'!$D$11)</f>
        <v>L0251140501153105</v>
      </c>
      <c r="E358" s="290">
        <f>'[315]Lampiran-A'!$D$10</f>
        <v>42303</v>
      </c>
      <c r="F358" s="291" t="s">
        <v>1219</v>
      </c>
      <c r="G358" s="292">
        <v>42324</v>
      </c>
      <c r="H358" s="293" t="s">
        <v>1220</v>
      </c>
      <c r="I358" s="294">
        <v>42339</v>
      </c>
      <c r="J358" s="295">
        <f t="shared" si="31"/>
        <v>7450</v>
      </c>
      <c r="K358" s="62" t="s">
        <v>79</v>
      </c>
      <c r="L358" s="296" t="s">
        <v>22</v>
      </c>
      <c r="M358" s="297" t="s">
        <v>21</v>
      </c>
    </row>
    <row r="359" spans="1:13" s="62" customFormat="1">
      <c r="A359" s="288" t="s">
        <v>997</v>
      </c>
      <c r="B359" s="289">
        <f>'[316]BI-0089-2015'!$H$16</f>
        <v>10560</v>
      </c>
      <c r="C359" s="127">
        <v>42289</v>
      </c>
      <c r="D359" s="62" t="str">
        <f>T('[316]Lampiran-A'!$D$11)</f>
        <v>L0251140501153058</v>
      </c>
      <c r="E359" s="290">
        <f>'[316]Lampiran-A'!$D$10</f>
        <v>42300</v>
      </c>
      <c r="F359" s="291" t="s">
        <v>1170</v>
      </c>
      <c r="G359" s="292">
        <v>42324</v>
      </c>
      <c r="H359" s="293" t="s">
        <v>1171</v>
      </c>
      <c r="I359" s="294">
        <v>42339</v>
      </c>
      <c r="J359" s="295">
        <f t="shared" si="31"/>
        <v>10560</v>
      </c>
      <c r="K359" s="62" t="s">
        <v>79</v>
      </c>
      <c r="L359" s="296" t="s">
        <v>22</v>
      </c>
      <c r="M359" s="297" t="s">
        <v>21</v>
      </c>
    </row>
    <row r="360" spans="1:13" s="62" customFormat="1">
      <c r="A360" s="288" t="s">
        <v>998</v>
      </c>
      <c r="B360" s="289">
        <f>'[317]BI-0091-2015'!$H$16</f>
        <v>3920</v>
      </c>
      <c r="C360" s="127">
        <v>42289</v>
      </c>
      <c r="D360" s="334" t="str">
        <f>T('[317]Lampiran-A'!$D$11)</f>
        <v>L0251140501153106</v>
      </c>
      <c r="E360" s="290">
        <f>'[317]Lampiran-A'!$D$10</f>
        <v>42303</v>
      </c>
      <c r="F360" s="291" t="s">
        <v>1172</v>
      </c>
      <c r="G360" s="292">
        <v>42324</v>
      </c>
      <c r="H360" s="293" t="s">
        <v>1173</v>
      </c>
      <c r="I360" s="294">
        <v>42339</v>
      </c>
      <c r="J360" s="295">
        <f t="shared" si="31"/>
        <v>3920</v>
      </c>
      <c r="K360" s="62" t="s">
        <v>79</v>
      </c>
      <c r="L360" s="296" t="s">
        <v>22</v>
      </c>
      <c r="M360" s="297" t="s">
        <v>21</v>
      </c>
    </row>
    <row r="361" spans="1:13" s="62" customFormat="1">
      <c r="A361" s="288" t="s">
        <v>999</v>
      </c>
      <c r="B361" s="289">
        <f>'[318]BI-0092-2015'!$H$16</f>
        <v>7460</v>
      </c>
      <c r="C361" s="127">
        <v>42289</v>
      </c>
      <c r="D361" s="62" t="str">
        <f>T('[318]Lampiran-A'!$D$11)</f>
        <v>L0251140501153050</v>
      </c>
      <c r="E361" s="290">
        <f>'[318]Lampiran-A'!$D$10</f>
        <v>42300</v>
      </c>
      <c r="F361" s="291" t="s">
        <v>1208</v>
      </c>
      <c r="G361" s="292">
        <v>42324</v>
      </c>
      <c r="H361" s="293" t="s">
        <v>1209</v>
      </c>
      <c r="I361" s="294">
        <v>42339</v>
      </c>
      <c r="J361" s="295">
        <f t="shared" si="31"/>
        <v>7460</v>
      </c>
      <c r="K361" s="62" t="s">
        <v>79</v>
      </c>
      <c r="L361" s="296" t="s">
        <v>22</v>
      </c>
      <c r="M361" s="297" t="s">
        <v>21</v>
      </c>
    </row>
    <row r="362" spans="1:13" s="62" customFormat="1">
      <c r="A362" s="288" t="s">
        <v>1034</v>
      </c>
      <c r="B362" s="289">
        <f>'[319]BI-0093-AM_2015'!$H$16</f>
        <v>3125</v>
      </c>
      <c r="C362" s="127">
        <v>42300</v>
      </c>
      <c r="D362" s="62" t="str">
        <f>T('[319]Lampiran-A'!$D$11)</f>
        <v>L0251140501153314</v>
      </c>
      <c r="E362" s="290">
        <f>'[319]Lampiran-A'!$D$10</f>
        <v>42317</v>
      </c>
      <c r="F362" s="291" t="s">
        <v>1258</v>
      </c>
      <c r="G362" s="292">
        <v>42340</v>
      </c>
      <c r="H362" s="293" t="s">
        <v>1259</v>
      </c>
      <c r="I362" s="294">
        <v>42340</v>
      </c>
      <c r="J362" s="295">
        <f t="shared" ref="J362:J367" si="32">B362</f>
        <v>3125</v>
      </c>
      <c r="K362" s="62" t="s">
        <v>58</v>
      </c>
      <c r="L362" s="296" t="s">
        <v>677</v>
      </c>
      <c r="M362" s="297" t="s">
        <v>21</v>
      </c>
    </row>
    <row r="363" spans="1:13" s="62" customFormat="1">
      <c r="A363" s="288" t="s">
        <v>1000</v>
      </c>
      <c r="B363" s="289">
        <f>'[320]BI-0094-2015'!$H$16</f>
        <v>12420</v>
      </c>
      <c r="C363" s="127">
        <v>42289</v>
      </c>
      <c r="D363" s="62" t="str">
        <f>T('[320]Lampiran-A'!$D$11)</f>
        <v>L0251140501153057</v>
      </c>
      <c r="E363" s="290">
        <f>'[320]Lampiran-A'!$D$10</f>
        <v>42300</v>
      </c>
      <c r="F363" s="291" t="s">
        <v>1243</v>
      </c>
      <c r="G363" s="292">
        <v>42306</v>
      </c>
      <c r="H363" s="293" t="s">
        <v>1244</v>
      </c>
      <c r="I363" s="294">
        <v>42340</v>
      </c>
      <c r="J363" s="295">
        <f t="shared" si="32"/>
        <v>12420</v>
      </c>
      <c r="K363" s="62" t="s">
        <v>79</v>
      </c>
      <c r="L363" s="296" t="s">
        <v>113</v>
      </c>
      <c r="M363" s="297" t="s">
        <v>21</v>
      </c>
    </row>
    <row r="364" spans="1:13" s="62" customFormat="1">
      <c r="A364" s="288" t="s">
        <v>1001</v>
      </c>
      <c r="B364" s="289">
        <f>'[321]BI-0095-2015'!$H$22</f>
        <v>13190</v>
      </c>
      <c r="C364" s="127">
        <v>42289</v>
      </c>
      <c r="D364" s="62" t="str">
        <f>T('[321]Lampiran-A'!$D$11)</f>
        <v>L0251140501153048</v>
      </c>
      <c r="E364" s="290">
        <f>'[321]Lampiran-A'!$D$10</f>
        <v>42300</v>
      </c>
      <c r="F364" s="291" t="s">
        <v>1215</v>
      </c>
      <c r="G364" s="292">
        <v>42324</v>
      </c>
      <c r="H364" s="293" t="s">
        <v>1216</v>
      </c>
      <c r="I364" s="294">
        <v>42339</v>
      </c>
      <c r="J364" s="295">
        <f t="shared" si="32"/>
        <v>13190</v>
      </c>
      <c r="K364" s="62" t="s">
        <v>79</v>
      </c>
      <c r="L364" s="296" t="s">
        <v>22</v>
      </c>
      <c r="M364" s="297" t="s">
        <v>21</v>
      </c>
    </row>
    <row r="365" spans="1:13" s="62" customFormat="1">
      <c r="A365" s="288" t="s">
        <v>1002</v>
      </c>
      <c r="B365" s="289">
        <f>'[322]BI-0096-2015'!$H$22</f>
        <v>16020</v>
      </c>
      <c r="C365" s="127">
        <v>42289</v>
      </c>
      <c r="D365" s="62" t="str">
        <f>T('[322]Lampiran-A'!$D$11)</f>
        <v>L0251140501153049</v>
      </c>
      <c r="E365" s="290">
        <f>'[322]Lampiran-A'!$D$10</f>
        <v>42300</v>
      </c>
      <c r="F365" s="291" t="s">
        <v>1239</v>
      </c>
      <c r="G365" s="292">
        <v>42313</v>
      </c>
      <c r="H365" s="293" t="s">
        <v>1240</v>
      </c>
      <c r="I365" s="294">
        <v>42340</v>
      </c>
      <c r="J365" s="295">
        <f t="shared" si="32"/>
        <v>16020</v>
      </c>
      <c r="K365" s="62" t="s">
        <v>79</v>
      </c>
      <c r="L365" s="296" t="s">
        <v>22</v>
      </c>
      <c r="M365" s="297" t="s">
        <v>21</v>
      </c>
    </row>
    <row r="366" spans="1:13" s="62" customFormat="1">
      <c r="A366" s="288" t="s">
        <v>1003</v>
      </c>
      <c r="B366" s="289">
        <f>'[323]BI-0097-2015'!$H$25</f>
        <v>16290</v>
      </c>
      <c r="C366" s="127">
        <v>42289</v>
      </c>
      <c r="D366" s="62" t="str">
        <f>T('[323]Lampiran-A'!$D$11)</f>
        <v>L0251140501153047</v>
      </c>
      <c r="E366" s="290">
        <f>'[323]Lampiran-A'!$D$10</f>
        <v>42300</v>
      </c>
      <c r="F366" s="291" t="s">
        <v>1186</v>
      </c>
      <c r="G366" s="292">
        <v>42324</v>
      </c>
      <c r="H366" s="293" t="s">
        <v>1187</v>
      </c>
      <c r="I366" s="294">
        <v>42339</v>
      </c>
      <c r="J366" s="295">
        <f t="shared" si="32"/>
        <v>16290</v>
      </c>
      <c r="K366" s="62" t="s">
        <v>79</v>
      </c>
      <c r="L366" s="296" t="s">
        <v>22</v>
      </c>
      <c r="M366" s="297" t="s">
        <v>21</v>
      </c>
    </row>
    <row r="367" spans="1:13" s="62" customFormat="1">
      <c r="A367" s="288" t="s">
        <v>1004</v>
      </c>
      <c r="B367" s="289">
        <f>'[324]BI-0090-2015'!$H$16</f>
        <v>22500</v>
      </c>
      <c r="C367" s="127">
        <v>42289</v>
      </c>
      <c r="D367" s="62" t="str">
        <f>T('[324]Lampiran-A'!$D$11)</f>
        <v>L0251140501153056</v>
      </c>
      <c r="E367" s="290">
        <f>'[324]Lampiran-A'!$D$10</f>
        <v>42300</v>
      </c>
      <c r="F367" s="291" t="s">
        <v>1217</v>
      </c>
      <c r="G367" s="292">
        <v>38672</v>
      </c>
      <c r="H367" s="293" t="s">
        <v>1218</v>
      </c>
      <c r="I367" s="294">
        <v>42339</v>
      </c>
      <c r="J367" s="295">
        <f t="shared" si="32"/>
        <v>22500</v>
      </c>
      <c r="K367" s="62" t="s">
        <v>79</v>
      </c>
      <c r="L367" s="296" t="s">
        <v>113</v>
      </c>
      <c r="M367" s="297" t="s">
        <v>21</v>
      </c>
    </row>
    <row r="368" spans="1:13" s="62" customFormat="1">
      <c r="A368" s="288" t="s">
        <v>1005</v>
      </c>
      <c r="B368" s="289">
        <f>'[325]KL-0025-RA'!$H$16</f>
        <v>1300</v>
      </c>
      <c r="C368" s="127">
        <v>42293</v>
      </c>
      <c r="D368" s="62" t="str">
        <f>T('[325]Lampiran-A'!$D$11)</f>
        <v>L0251140501153055</v>
      </c>
      <c r="E368" s="290">
        <f>'[325]Lampiran-A'!$D$10</f>
        <v>42300</v>
      </c>
      <c r="F368" s="291" t="s">
        <v>1273</v>
      </c>
      <c r="G368" s="292">
        <v>42326</v>
      </c>
      <c r="H368" s="293" t="s">
        <v>1274</v>
      </c>
      <c r="I368" s="294">
        <v>42341</v>
      </c>
      <c r="J368" s="295">
        <f>B368</f>
        <v>1300</v>
      </c>
      <c r="K368" s="62" t="s">
        <v>79</v>
      </c>
      <c r="L368" s="296" t="s">
        <v>22</v>
      </c>
      <c r="M368" s="297" t="s">
        <v>21</v>
      </c>
    </row>
    <row r="369" spans="1:13">
      <c r="A369" s="281" t="s">
        <v>1008</v>
      </c>
      <c r="B369" s="125">
        <f>'[326]BA-0045-TRU'!$H$15</f>
        <v>14300</v>
      </c>
      <c r="D369" t="str">
        <f>T('[326]Lampiran-A'!$D$11)</f>
        <v>L0251140501153182</v>
      </c>
      <c r="E369" s="282">
        <f>'[326]Lampiran-A'!$D$10</f>
        <v>42304</v>
      </c>
      <c r="L369" s="198" t="s">
        <v>22</v>
      </c>
      <c r="M369" s="48" t="s">
        <v>21</v>
      </c>
    </row>
    <row r="370" spans="1:13" s="62" customFormat="1">
      <c r="A370" s="288" t="s">
        <v>1009</v>
      </c>
      <c r="B370" s="289">
        <f>'[327]BA-0046-TRU'!$H$15</f>
        <v>14300</v>
      </c>
      <c r="C370" s="127">
        <v>42296</v>
      </c>
      <c r="D370" s="62" t="str">
        <f>T('[327]Lampiran-A'!$D$11)</f>
        <v>L0251140501153181</v>
      </c>
      <c r="E370" s="290">
        <f>'[327]Lampiran-A'!$D$10</f>
        <v>42304</v>
      </c>
      <c r="F370" s="291" t="s">
        <v>1223</v>
      </c>
      <c r="G370" s="292">
        <v>42332</v>
      </c>
      <c r="H370" s="293" t="s">
        <v>1224</v>
      </c>
      <c r="I370" s="294">
        <v>42339</v>
      </c>
      <c r="J370" s="295">
        <f>B370</f>
        <v>14300</v>
      </c>
      <c r="K370" s="62" t="s">
        <v>52</v>
      </c>
      <c r="L370" s="296" t="s">
        <v>22</v>
      </c>
      <c r="M370" s="297" t="s">
        <v>21</v>
      </c>
    </row>
    <row r="371" spans="1:13" s="62" customFormat="1">
      <c r="A371" s="288" t="s">
        <v>1010</v>
      </c>
      <c r="B371" s="289">
        <f>'[328]BA-0047-DIM'!$H$17</f>
        <v>4200</v>
      </c>
      <c r="C371" s="127">
        <v>42296</v>
      </c>
      <c r="D371" s="62" t="str">
        <f>T('[328]Lampiran-A'!$D$11)</f>
        <v>L0251140501153180</v>
      </c>
      <c r="E371" s="290">
        <f>'[328]Lampiran-A'!$D$10</f>
        <v>42304</v>
      </c>
      <c r="F371" s="291" t="s">
        <v>1269</v>
      </c>
      <c r="G371" s="292">
        <v>42314</v>
      </c>
      <c r="H371" s="293" t="s">
        <v>1270</v>
      </c>
      <c r="I371" s="294">
        <v>42321</v>
      </c>
      <c r="J371" s="295">
        <f>B371</f>
        <v>4200</v>
      </c>
      <c r="K371" s="62" t="s">
        <v>56</v>
      </c>
      <c r="L371" s="296" t="s">
        <v>22</v>
      </c>
      <c r="M371" s="297" t="s">
        <v>21</v>
      </c>
    </row>
    <row r="372" spans="1:13" s="62" customFormat="1">
      <c r="A372" s="288" t="s">
        <v>1021</v>
      </c>
      <c r="B372" s="289">
        <f>'[329]BA-0048-DIM'!$H$17</f>
        <v>2000</v>
      </c>
      <c r="C372" s="127">
        <v>42298</v>
      </c>
      <c r="D372" s="62" t="str">
        <f>T('[329]Lampiran-A'!$D$11)</f>
        <v>L0251140501152995</v>
      </c>
      <c r="E372" s="290">
        <f>'[329]Lampiran-A'!$D$10</f>
        <v>42298</v>
      </c>
      <c r="F372" s="291" t="s">
        <v>1077</v>
      </c>
      <c r="G372" s="292">
        <v>42303</v>
      </c>
      <c r="H372" s="293" t="s">
        <v>1078</v>
      </c>
      <c r="I372" s="294">
        <v>42306</v>
      </c>
      <c r="J372" s="295">
        <f t="shared" ref="J372:J377" si="33">B372</f>
        <v>2000</v>
      </c>
      <c r="K372" s="62" t="s">
        <v>56</v>
      </c>
      <c r="L372" s="296" t="s">
        <v>22</v>
      </c>
      <c r="M372" s="297" t="s">
        <v>47</v>
      </c>
    </row>
    <row r="373" spans="1:13" s="62" customFormat="1">
      <c r="A373" s="288" t="s">
        <v>1032</v>
      </c>
      <c r="B373" s="289">
        <f>'[330]BA-0050a-ZEP'!$H$16</f>
        <v>1958</v>
      </c>
      <c r="C373" s="127">
        <v>42299</v>
      </c>
      <c r="D373" s="62" t="str">
        <f>T('[330]Lampiran-A'!$D$11)</f>
        <v>L0251140501153315</v>
      </c>
      <c r="E373" s="290">
        <f>'[330]Lampiran-A'!$D$10</f>
        <v>42317</v>
      </c>
      <c r="F373" s="291" t="s">
        <v>1262</v>
      </c>
      <c r="G373" s="292">
        <v>42336</v>
      </c>
      <c r="H373" s="293" t="s">
        <v>1263</v>
      </c>
      <c r="I373" s="294">
        <v>42340</v>
      </c>
      <c r="J373" s="295">
        <f t="shared" si="33"/>
        <v>1958</v>
      </c>
      <c r="K373" s="62" t="s">
        <v>84</v>
      </c>
      <c r="L373" s="337" t="s">
        <v>22</v>
      </c>
      <c r="M373" s="335" t="s">
        <v>21</v>
      </c>
    </row>
    <row r="374" spans="1:13" s="62" customFormat="1">
      <c r="A374" s="288" t="s">
        <v>1033</v>
      </c>
      <c r="B374" s="289">
        <f>'[331]SE-0101-TRU'!$H$16</f>
        <v>3150</v>
      </c>
      <c r="C374" s="127">
        <v>42299</v>
      </c>
      <c r="D374" s="62" t="str">
        <f>T('[331]Lampiran-A'!$D$11)</f>
        <v>L0251140501153317</v>
      </c>
      <c r="E374" s="290">
        <f>'[331]Lampiran-A'!$D$10</f>
        <v>42317</v>
      </c>
      <c r="F374" s="291" t="s">
        <v>1184</v>
      </c>
      <c r="G374" s="292">
        <v>42332</v>
      </c>
      <c r="H374" s="293" t="s">
        <v>1185</v>
      </c>
      <c r="I374" s="294">
        <v>42339</v>
      </c>
      <c r="J374" s="295">
        <f t="shared" si="33"/>
        <v>3150</v>
      </c>
      <c r="K374" s="62" t="s">
        <v>52</v>
      </c>
      <c r="L374" s="296" t="s">
        <v>22</v>
      </c>
      <c r="M374" s="297" t="s">
        <v>21</v>
      </c>
    </row>
    <row r="375" spans="1:13" s="62" customFormat="1">
      <c r="A375" s="288" t="s">
        <v>1035</v>
      </c>
      <c r="B375" s="289">
        <f>'[332]BI-0098a-DIM_2015'!$H$18</f>
        <v>5940</v>
      </c>
      <c r="C375" s="127">
        <v>42300</v>
      </c>
      <c r="D375" s="62" t="str">
        <f>T('[332]Lampiran-A'!$D$11)</f>
        <v>L0251140501153316</v>
      </c>
      <c r="E375" s="290">
        <f>'[332]Lampiran-A'!$D$10</f>
        <v>42317</v>
      </c>
      <c r="F375" s="291" t="s">
        <v>1213</v>
      </c>
      <c r="G375" s="292">
        <v>42319</v>
      </c>
      <c r="H375" s="293" t="s">
        <v>1214</v>
      </c>
      <c r="I375" s="294">
        <v>42339</v>
      </c>
      <c r="J375" s="295">
        <f t="shared" si="33"/>
        <v>5940</v>
      </c>
      <c r="K375" s="62" t="s">
        <v>56</v>
      </c>
      <c r="L375" s="296" t="s">
        <v>22</v>
      </c>
      <c r="M375" s="297" t="s">
        <v>47</v>
      </c>
    </row>
    <row r="376" spans="1:13" s="62" customFormat="1">
      <c r="A376" s="288" t="s">
        <v>1036</v>
      </c>
      <c r="B376" s="289">
        <f>'[333]BI-0102-MJ_2015'!$H$16</f>
        <v>15224.999999999998</v>
      </c>
      <c r="C376" s="127">
        <v>42300</v>
      </c>
      <c r="D376" s="62" t="str">
        <f>T('[333]Lampiran-A'!$D$11)</f>
        <v>L0251140501153313</v>
      </c>
      <c r="E376" s="290">
        <f>'[333]Lampiran-A'!$D$10</f>
        <v>42317</v>
      </c>
      <c r="F376" s="291" t="s">
        <v>1245</v>
      </c>
      <c r="G376" s="292">
        <v>42335</v>
      </c>
      <c r="H376" s="293" t="s">
        <v>1246</v>
      </c>
      <c r="I376" s="294">
        <v>42340</v>
      </c>
      <c r="J376" s="295">
        <f t="shared" si="33"/>
        <v>15224.999999999998</v>
      </c>
      <c r="K376" s="62" t="s">
        <v>1247</v>
      </c>
      <c r="L376" s="296" t="s">
        <v>22</v>
      </c>
      <c r="M376" s="297" t="s">
        <v>21</v>
      </c>
    </row>
    <row r="377" spans="1:13" s="62" customFormat="1">
      <c r="A377" s="288" t="s">
        <v>1037</v>
      </c>
      <c r="B377" s="289">
        <f>'[334]BI-0099a-DIM_2015'!$H$18</f>
        <v>8850</v>
      </c>
      <c r="C377" s="127">
        <v>42300</v>
      </c>
      <c r="D377" s="62" t="str">
        <f>T('[334]Lampiran-A'!$D$11)</f>
        <v>L0251140501153283</v>
      </c>
      <c r="E377" s="290">
        <f>'[334]Lampiran-A'!$D$10</f>
        <v>42313</v>
      </c>
      <c r="F377" s="291" t="s">
        <v>1210</v>
      </c>
      <c r="G377" s="292">
        <v>42314</v>
      </c>
      <c r="H377" s="293" t="s">
        <v>1211</v>
      </c>
      <c r="I377" s="294">
        <v>42339</v>
      </c>
      <c r="J377" s="295">
        <f t="shared" si="33"/>
        <v>8850</v>
      </c>
      <c r="K377" s="62" t="s">
        <v>56</v>
      </c>
      <c r="L377" s="296" t="s">
        <v>22</v>
      </c>
      <c r="M377" s="297" t="s">
        <v>21</v>
      </c>
    </row>
    <row r="378" spans="1:13" s="62" customFormat="1">
      <c r="A378" s="288" t="s">
        <v>1058</v>
      </c>
      <c r="B378" s="289">
        <f>'[335]BA-0053-ZEP'!$H$16</f>
        <v>2250</v>
      </c>
      <c r="C378" s="336">
        <v>42306</v>
      </c>
      <c r="D378" s="62" t="str">
        <f>T('[335]Lampiran-A'!$D$11)</f>
        <v>L0251140501153318</v>
      </c>
      <c r="E378" s="290">
        <f>'[335]Lampiran-A'!$D$10</f>
        <v>42319</v>
      </c>
      <c r="F378" s="341" t="s">
        <v>1291</v>
      </c>
      <c r="G378" s="292">
        <v>42341</v>
      </c>
      <c r="H378" s="342" t="s">
        <v>1292</v>
      </c>
      <c r="I378" s="294">
        <v>42342</v>
      </c>
      <c r="J378" s="295">
        <f>B378</f>
        <v>2250</v>
      </c>
      <c r="K378" s="191" t="s">
        <v>84</v>
      </c>
      <c r="L378" s="296" t="s">
        <v>22</v>
      </c>
      <c r="M378" s="297" t="s">
        <v>47</v>
      </c>
    </row>
    <row r="379" spans="1:13" s="62" customFormat="1">
      <c r="A379" s="288" t="s">
        <v>1059</v>
      </c>
      <c r="B379" s="289">
        <f>'[336]BA-0054-DIM'!$H$19</f>
        <v>7180</v>
      </c>
      <c r="C379" s="336">
        <v>42306</v>
      </c>
      <c r="D379" s="62" t="str">
        <f>T('[336]Lampiran-A'!$D$11)</f>
        <v>L0251140501153319</v>
      </c>
      <c r="E379" s="290">
        <f>'[336]Lampiran-A'!$D$10</f>
        <v>42319</v>
      </c>
      <c r="F379" s="291" t="s">
        <v>1271</v>
      </c>
      <c r="G379" s="292">
        <v>42319</v>
      </c>
      <c r="H379" s="293" t="s">
        <v>1272</v>
      </c>
      <c r="I379" s="294">
        <v>42341</v>
      </c>
      <c r="J379" s="295">
        <f t="shared" ref="J379:J384" si="34">B379</f>
        <v>7180</v>
      </c>
      <c r="K379" s="295">
        <f>B379</f>
        <v>7180</v>
      </c>
      <c r="L379" s="296" t="s">
        <v>22</v>
      </c>
      <c r="M379" s="297" t="s">
        <v>47</v>
      </c>
    </row>
    <row r="380" spans="1:13" s="62" customFormat="1">
      <c r="A380" s="288" t="s">
        <v>1060</v>
      </c>
      <c r="B380" s="289">
        <f>'[337]BA-0055-DIM'!$H$17</f>
        <v>2000</v>
      </c>
      <c r="C380" s="127">
        <v>42306</v>
      </c>
      <c r="D380" s="62" t="str">
        <f>T('[337]Lampiran-A'!$D$11)</f>
        <v>L0251140501153320</v>
      </c>
      <c r="E380" s="290">
        <f>'[337]Lampiran-A'!$D$10</f>
        <v>42319</v>
      </c>
      <c r="F380" s="291" t="s">
        <v>1194</v>
      </c>
      <c r="G380" s="292">
        <v>42319</v>
      </c>
      <c r="H380" s="293" t="s">
        <v>1195</v>
      </c>
      <c r="I380" s="294">
        <v>42339</v>
      </c>
      <c r="J380" s="295">
        <f t="shared" si="34"/>
        <v>2000</v>
      </c>
      <c r="K380" s="62" t="s">
        <v>56</v>
      </c>
      <c r="L380" s="296" t="s">
        <v>22</v>
      </c>
      <c r="M380" s="297" t="s">
        <v>47</v>
      </c>
    </row>
    <row r="381" spans="1:13" s="62" customFormat="1">
      <c r="A381" s="288" t="s">
        <v>1073</v>
      </c>
      <c r="B381" s="289">
        <f>'[338]BI-0100-TBX_2015'!$H$16</f>
        <v>19950</v>
      </c>
      <c r="C381" s="127">
        <v>42306</v>
      </c>
      <c r="D381" s="62" t="str">
        <f>T('[338]Lampiran-A'!$D$11)</f>
        <v>L0251140501153311</v>
      </c>
      <c r="E381" s="290">
        <f>'[338]Lampiran-A'!$D$10</f>
        <v>42314</v>
      </c>
      <c r="F381" s="291" t="s">
        <v>1281</v>
      </c>
      <c r="G381" s="292">
        <v>42325</v>
      </c>
      <c r="H381" s="293" t="s">
        <v>1282</v>
      </c>
      <c r="I381" s="294">
        <v>42341</v>
      </c>
      <c r="J381" s="295">
        <f t="shared" si="34"/>
        <v>19950</v>
      </c>
      <c r="K381" s="62" t="s">
        <v>52</v>
      </c>
      <c r="L381" s="296" t="s">
        <v>22</v>
      </c>
      <c r="M381" s="297" t="s">
        <v>21</v>
      </c>
    </row>
    <row r="382" spans="1:13" s="62" customFormat="1">
      <c r="A382" s="288" t="s">
        <v>1074</v>
      </c>
      <c r="B382" s="289">
        <f>'[339]BI-0100-TBX_2015'!$H$19</f>
        <v>7780</v>
      </c>
      <c r="C382" s="127">
        <v>42306</v>
      </c>
      <c r="D382" s="62" t="str">
        <f>T('[339]Lampiran-A'!$D$11)</f>
        <v>L0251140501153312</v>
      </c>
      <c r="E382" s="290">
        <f>'[339]Lampiran-A'!$D$10</f>
        <v>42314</v>
      </c>
      <c r="F382" s="291" t="s">
        <v>1283</v>
      </c>
      <c r="G382" s="292">
        <v>42325</v>
      </c>
      <c r="H382" s="293" t="s">
        <v>1284</v>
      </c>
      <c r="I382" s="294">
        <v>42341</v>
      </c>
      <c r="J382" s="295">
        <f t="shared" si="34"/>
        <v>7780</v>
      </c>
      <c r="K382" s="62" t="s">
        <v>255</v>
      </c>
      <c r="L382" s="296" t="s">
        <v>22</v>
      </c>
      <c r="M382" s="297" t="s">
        <v>21</v>
      </c>
    </row>
    <row r="383" spans="1:13" s="62" customFormat="1">
      <c r="A383" s="288" t="s">
        <v>1075</v>
      </c>
      <c r="B383" s="289">
        <f>'[340]BI-0103-BMS_2015'!$H$19</f>
        <v>6600</v>
      </c>
      <c r="C383" s="336">
        <v>42306</v>
      </c>
      <c r="D383" s="62" t="str">
        <f>T('[340]Lampiran-A'!$D$11)</f>
        <v>L0251140501153284</v>
      </c>
      <c r="E383" s="290">
        <f>'[340]Lampiran-A'!$D$10</f>
        <v>42313</v>
      </c>
      <c r="F383" s="291" t="s">
        <v>1212</v>
      </c>
      <c r="G383" s="292">
        <v>42328</v>
      </c>
      <c r="H383" s="293" t="s">
        <v>1212</v>
      </c>
      <c r="I383" s="294">
        <v>42339</v>
      </c>
      <c r="J383" s="295">
        <f t="shared" si="34"/>
        <v>6600</v>
      </c>
      <c r="K383" s="62" t="s">
        <v>389</v>
      </c>
      <c r="L383" s="337" t="s">
        <v>22</v>
      </c>
      <c r="M383" s="335" t="s">
        <v>47</v>
      </c>
    </row>
    <row r="384" spans="1:13" s="62" customFormat="1">
      <c r="A384" s="288" t="s">
        <v>1076</v>
      </c>
      <c r="B384" s="289">
        <f>'[341]SE-0102-TRU'!$H$16</f>
        <v>920</v>
      </c>
      <c r="C384" s="127">
        <v>42307</v>
      </c>
      <c r="D384" s="62" t="str">
        <f>T('[341]Lampiran-A'!$D$11)</f>
        <v>L0251140501153268</v>
      </c>
      <c r="E384" s="290">
        <f>'[341]Lampiran-A'!$D$10</f>
        <v>42312</v>
      </c>
      <c r="F384" s="291" t="s">
        <v>1180</v>
      </c>
      <c r="G384" s="292">
        <v>42321</v>
      </c>
      <c r="H384" s="293" t="s">
        <v>1181</v>
      </c>
      <c r="I384" s="294">
        <v>42339</v>
      </c>
      <c r="J384" s="295">
        <f t="shared" si="34"/>
        <v>920</v>
      </c>
      <c r="K384" s="62" t="s">
        <v>52</v>
      </c>
      <c r="L384" s="296" t="s">
        <v>22</v>
      </c>
      <c r="M384" s="297" t="s">
        <v>21</v>
      </c>
    </row>
    <row r="385" spans="1:13">
      <c r="A385" s="281" t="s">
        <v>1079</v>
      </c>
      <c r="B385" s="125">
        <f>'[342]BA-0051-DIM'!$H$17</f>
        <v>1200</v>
      </c>
      <c r="D385" t="str">
        <f>T('[342]Lampiran-A'!$D$11)</f>
        <v>L0251140501153263</v>
      </c>
      <c r="E385" s="282">
        <f>'[342]Lampiran-A'!$D$10</f>
        <v>42312</v>
      </c>
      <c r="L385" s="198" t="s">
        <v>22</v>
      </c>
      <c r="M385" s="48" t="s">
        <v>21</v>
      </c>
    </row>
    <row r="386" spans="1:13" s="62" customFormat="1">
      <c r="A386" s="288" t="s">
        <v>1080</v>
      </c>
      <c r="B386" s="289">
        <f>'[343]BA-0052-ZEP'!$H$16</f>
        <v>2280</v>
      </c>
      <c r="C386" s="127">
        <v>42277</v>
      </c>
      <c r="D386" s="62" t="str">
        <f>T('[343]Lampiran-A'!$D$11)</f>
        <v>L0251140501153264</v>
      </c>
      <c r="E386" s="290">
        <f>'[343]Lampiran-A'!$D$10</f>
        <v>42312</v>
      </c>
      <c r="F386" s="291" t="s">
        <v>1198</v>
      </c>
      <c r="G386" s="292">
        <v>42328</v>
      </c>
      <c r="H386" s="293" t="s">
        <v>1199</v>
      </c>
      <c r="I386" s="294">
        <v>42339</v>
      </c>
      <c r="J386" s="295">
        <f>B386</f>
        <v>2280</v>
      </c>
      <c r="K386" s="62" t="s">
        <v>84</v>
      </c>
      <c r="L386" s="296" t="s">
        <v>22</v>
      </c>
      <c r="M386" s="297" t="s">
        <v>47</v>
      </c>
    </row>
    <row r="387" spans="1:13" s="62" customFormat="1">
      <c r="A387" s="288" t="s">
        <v>1081</v>
      </c>
      <c r="B387" s="289">
        <f>'[344]BA-0056-ZEP'!$H$16</f>
        <v>2280</v>
      </c>
      <c r="C387" s="127">
        <v>42277</v>
      </c>
      <c r="D387" s="62" t="str">
        <f>T('[344]Lampiran-A'!$D$11)</f>
        <v>L0251140501153262</v>
      </c>
      <c r="E387" s="290">
        <f>'[344]Lampiran-A'!$D$10</f>
        <v>42312</v>
      </c>
      <c r="F387" s="291" t="s">
        <v>1196</v>
      </c>
      <c r="G387" s="292">
        <v>42321</v>
      </c>
      <c r="H387" s="293" t="s">
        <v>1197</v>
      </c>
      <c r="I387" s="294">
        <v>42339</v>
      </c>
      <c r="J387" s="295">
        <f>B387</f>
        <v>2280</v>
      </c>
      <c r="K387" s="62" t="s">
        <v>84</v>
      </c>
      <c r="L387" s="296" t="s">
        <v>22</v>
      </c>
      <c r="M387" s="297" t="s">
        <v>21</v>
      </c>
    </row>
    <row r="388" spans="1:13">
      <c r="A388" s="281" t="s">
        <v>1082</v>
      </c>
      <c r="B388" s="125">
        <f>'[345]BA-0056-ZEP'!$H$18</f>
        <v>3267</v>
      </c>
      <c r="D388" t="str">
        <f>T('[345]Lampiran-A'!$D$11)</f>
        <v>L0251140501153265</v>
      </c>
      <c r="E388" s="282">
        <f>'[345]Lampiran-A'!$D$10</f>
        <v>42312</v>
      </c>
      <c r="L388" s="198" t="s">
        <v>22</v>
      </c>
      <c r="M388" s="48" t="s">
        <v>21</v>
      </c>
    </row>
    <row r="389" spans="1:13" s="62" customFormat="1">
      <c r="A389" s="288" t="s">
        <v>1083</v>
      </c>
      <c r="B389" s="289">
        <f>'[346]BA-0058-DIM'!$H$17</f>
        <v>660</v>
      </c>
      <c r="C389" s="127">
        <v>42277</v>
      </c>
      <c r="D389" s="62" t="str">
        <f>T('[346]Lampiran-A'!$D$11)</f>
        <v>L0251140501153266</v>
      </c>
      <c r="E389" s="290">
        <f>'[346]Lampiran-A'!$D$10</f>
        <v>42312</v>
      </c>
      <c r="F389" s="291" t="s">
        <v>1200</v>
      </c>
      <c r="G389" s="292">
        <v>42312</v>
      </c>
      <c r="H389" s="293" t="s">
        <v>1201</v>
      </c>
      <c r="I389" s="294">
        <v>42339</v>
      </c>
      <c r="J389" s="295">
        <f>B389</f>
        <v>660</v>
      </c>
      <c r="K389" s="62" t="s">
        <v>56</v>
      </c>
      <c r="L389" s="296" t="s">
        <v>22</v>
      </c>
      <c r="M389" s="297" t="s">
        <v>21</v>
      </c>
    </row>
    <row r="390" spans="1:13" s="62" customFormat="1">
      <c r="A390" s="288" t="s">
        <v>1084</v>
      </c>
      <c r="B390" s="289">
        <f>'[347]BA-0059-DIM'!$H$17</f>
        <v>2760</v>
      </c>
      <c r="C390" s="127">
        <v>42277</v>
      </c>
      <c r="D390" s="62" t="str">
        <f>T('[347]Lampiran-A'!$D$11)</f>
        <v>L0251140501153267</v>
      </c>
      <c r="E390" s="290">
        <f>'[347]Lampiran-A'!$D$10</f>
        <v>42312</v>
      </c>
      <c r="F390" s="291" t="s">
        <v>1190</v>
      </c>
      <c r="G390" s="292">
        <v>42312</v>
      </c>
      <c r="H390" s="293" t="s">
        <v>1191</v>
      </c>
      <c r="I390" s="294">
        <v>42339</v>
      </c>
      <c r="J390" s="295">
        <f>B390</f>
        <v>2760</v>
      </c>
      <c r="K390" s="62" t="s">
        <v>56</v>
      </c>
      <c r="L390" s="296" t="s">
        <v>22</v>
      </c>
      <c r="M390" s="297" t="s">
        <v>21</v>
      </c>
    </row>
    <row r="391" spans="1:13">
      <c r="A391" s="281" t="s">
        <v>1088</v>
      </c>
      <c r="B391" s="125">
        <f>'[348]BA-0060-TRU'!$H$29</f>
        <v>8170</v>
      </c>
      <c r="D391" t="str">
        <f>T('[348]Lampiran-A'!$D$11)</f>
        <v>L0251140501153324</v>
      </c>
      <c r="E391" s="282">
        <f>'[348]Lampiran-A'!$D$10</f>
        <v>42319</v>
      </c>
      <c r="L391" s="198" t="s">
        <v>22</v>
      </c>
      <c r="M391" s="48" t="s">
        <v>21</v>
      </c>
    </row>
    <row r="392" spans="1:13">
      <c r="A392" s="281" t="s">
        <v>1089</v>
      </c>
      <c r="B392" s="125">
        <f>'[349]BA-0061-TRU'!$H$29</f>
        <v>7505</v>
      </c>
      <c r="D392" t="str">
        <f>T('[349]Lampiran-A'!$D$11)</f>
        <v>L0251140501153323</v>
      </c>
      <c r="E392" s="282">
        <f>'[349]Lampiran-A'!$D$10</f>
        <v>42319</v>
      </c>
      <c r="L392" s="198" t="s">
        <v>22</v>
      </c>
      <c r="M392" s="48" t="s">
        <v>21</v>
      </c>
    </row>
    <row r="393" spans="1:13" s="62" customFormat="1">
      <c r="A393" s="288" t="s">
        <v>1090</v>
      </c>
      <c r="B393" s="289">
        <f>'[350]BA-0062-DIM'!$H$17</f>
        <v>1140</v>
      </c>
      <c r="C393" s="127">
        <v>42312</v>
      </c>
      <c r="D393" s="62" t="str">
        <f>T('[350]Lampiran-A'!$D$11)</f>
        <v>L0251140501153322</v>
      </c>
      <c r="E393" s="290">
        <f>'[350]Lampiran-A'!$D$10</f>
        <v>42319</v>
      </c>
      <c r="F393" s="291" t="s">
        <v>1192</v>
      </c>
      <c r="G393" s="292">
        <v>42319</v>
      </c>
      <c r="H393" s="293" t="s">
        <v>1193</v>
      </c>
      <c r="I393" s="294">
        <v>42339</v>
      </c>
      <c r="J393" s="295">
        <f>B393</f>
        <v>1140</v>
      </c>
      <c r="K393" s="62" t="s">
        <v>56</v>
      </c>
      <c r="L393" s="296" t="s">
        <v>22</v>
      </c>
      <c r="M393" s="297" t="s">
        <v>47</v>
      </c>
    </row>
    <row r="394" spans="1:13">
      <c r="A394" s="281" t="s">
        <v>1092</v>
      </c>
      <c r="B394" s="125">
        <f>'[351]BI-0104-DIM_2015'!$H$17</f>
        <v>4900</v>
      </c>
      <c r="D394" t="str">
        <f>T('[351]Lampiran-A'!$D$11)</f>
        <v/>
      </c>
      <c r="E394" s="282">
        <f>'[351]Lampiran-A'!$D$10</f>
        <v>0</v>
      </c>
      <c r="L394" s="198" t="s">
        <v>22</v>
      </c>
      <c r="M394" s="48" t="s">
        <v>21</v>
      </c>
    </row>
    <row r="395" spans="1:13" s="62" customFormat="1">
      <c r="A395" s="288" t="s">
        <v>1093</v>
      </c>
      <c r="B395" s="289">
        <f>'[352]BI-0105-PR'!$H$15</f>
        <v>54400</v>
      </c>
      <c r="C395" s="127">
        <v>42312</v>
      </c>
      <c r="D395" s="62" t="str">
        <f>T('[352]Lampiran-A'!$D$11)</f>
        <v>L0251140501153367</v>
      </c>
      <c r="E395" s="290">
        <f>'[352]Lampiran-A'!$D$10</f>
        <v>42319</v>
      </c>
      <c r="F395" s="291" t="s">
        <v>1260</v>
      </c>
      <c r="G395" s="292">
        <v>38673</v>
      </c>
      <c r="H395" s="293" t="s">
        <v>1261</v>
      </c>
      <c r="I395" s="294">
        <v>42340</v>
      </c>
      <c r="J395" s="295">
        <f t="shared" ref="J395:J401" si="35">B395</f>
        <v>54400</v>
      </c>
      <c r="K395" s="62" t="s">
        <v>241</v>
      </c>
      <c r="L395" s="296" t="s">
        <v>22</v>
      </c>
      <c r="M395" s="297" t="s">
        <v>21</v>
      </c>
    </row>
    <row r="396" spans="1:13" s="62" customFormat="1">
      <c r="A396" s="288" t="s">
        <v>1094</v>
      </c>
      <c r="B396" s="289">
        <f>'[353]BA-0063-AM'!$H$20</f>
        <v>5917</v>
      </c>
      <c r="C396" s="127">
        <v>42313</v>
      </c>
      <c r="D396" s="62" t="str">
        <f>T('[353]Lampiran-A'!$D$11)</f>
        <v>L0251140501153325</v>
      </c>
      <c r="E396" s="290">
        <f>'[353]Lampiran-A'!$D$10</f>
        <v>42319</v>
      </c>
      <c r="F396" s="291" t="s">
        <v>1250</v>
      </c>
      <c r="G396" s="292">
        <v>42335</v>
      </c>
      <c r="H396" s="293" t="s">
        <v>1251</v>
      </c>
      <c r="I396" s="294">
        <v>42340</v>
      </c>
      <c r="J396" s="295">
        <f t="shared" si="35"/>
        <v>5917</v>
      </c>
      <c r="K396" s="62" t="s">
        <v>58</v>
      </c>
      <c r="L396" s="296" t="s">
        <v>22</v>
      </c>
      <c r="M396" s="297" t="s">
        <v>21</v>
      </c>
    </row>
    <row r="397" spans="1:13" s="62" customFormat="1">
      <c r="A397" s="288" t="s">
        <v>1110</v>
      </c>
      <c r="B397" s="289">
        <f>'[354]S-0001-ZEP'!$H$16</f>
        <v>254.8</v>
      </c>
      <c r="C397" s="127">
        <v>42313</v>
      </c>
      <c r="D397" s="62" t="str">
        <f>T('[354]Lampiran-A'!$D$11)</f>
        <v>L0251140501153327</v>
      </c>
      <c r="E397" s="290">
        <f>'[354]Lampiran-A'!$D$10</f>
        <v>42319</v>
      </c>
      <c r="F397" s="291" t="s">
        <v>1188</v>
      </c>
      <c r="G397" s="292">
        <v>42326</v>
      </c>
      <c r="H397" s="293" t="s">
        <v>1189</v>
      </c>
      <c r="I397" s="294">
        <v>42339</v>
      </c>
      <c r="J397" s="295">
        <f t="shared" si="35"/>
        <v>254.8</v>
      </c>
      <c r="K397" s="62" t="s">
        <v>84</v>
      </c>
      <c r="L397" s="296" t="s">
        <v>22</v>
      </c>
      <c r="M397" s="335" t="s">
        <v>47</v>
      </c>
    </row>
    <row r="398" spans="1:13" s="62" customFormat="1">
      <c r="A398" s="288" t="s">
        <v>1111</v>
      </c>
      <c r="B398" s="289">
        <f>'[355]SE-0103-RA'!$H$17</f>
        <v>409</v>
      </c>
      <c r="C398" s="127">
        <v>42314</v>
      </c>
      <c r="D398" s="62" t="str">
        <f>T('[355]Lampiran-A'!$D$11)</f>
        <v>L0251140501153368</v>
      </c>
      <c r="E398" s="290">
        <f>'[355]Lampiran-A'!$D$10</f>
        <v>42319</v>
      </c>
      <c r="F398" s="291" t="s">
        <v>1174</v>
      </c>
      <c r="G398" s="292">
        <v>42331</v>
      </c>
      <c r="H398" s="293" t="s">
        <v>1175</v>
      </c>
      <c r="I398" s="294">
        <v>42339</v>
      </c>
      <c r="J398" s="295">
        <f t="shared" si="35"/>
        <v>409</v>
      </c>
      <c r="K398" s="62" t="s">
        <v>79</v>
      </c>
      <c r="L398" s="296" t="s">
        <v>934</v>
      </c>
      <c r="M398" s="297" t="s">
        <v>21</v>
      </c>
    </row>
    <row r="399" spans="1:13" s="62" customFormat="1">
      <c r="A399" s="288" t="s">
        <v>1112</v>
      </c>
      <c r="B399" s="289">
        <f>'[356]SE-0104-FA'!$H$16</f>
        <v>460</v>
      </c>
      <c r="C399" s="127">
        <v>42314</v>
      </c>
      <c r="D399" s="62" t="str">
        <f>T('[356]Lampiran-A'!$D$11)</f>
        <v>L02511140501153326</v>
      </c>
      <c r="E399" s="290">
        <f>'[356]Lampiran-A'!$D$10</f>
        <v>42319</v>
      </c>
      <c r="F399" s="291" t="s">
        <v>1285</v>
      </c>
      <c r="G399" s="292">
        <v>42341</v>
      </c>
      <c r="H399" s="293" t="s">
        <v>1286</v>
      </c>
      <c r="I399" s="294">
        <v>42341</v>
      </c>
      <c r="J399" s="295">
        <f t="shared" si="35"/>
        <v>460</v>
      </c>
      <c r="K399" s="62" t="s">
        <v>96</v>
      </c>
      <c r="L399" s="296" t="s">
        <v>934</v>
      </c>
      <c r="M399" s="297" t="s">
        <v>21</v>
      </c>
    </row>
    <row r="400" spans="1:13" s="62" customFormat="1">
      <c r="A400" s="288" t="s">
        <v>1126</v>
      </c>
      <c r="B400" s="289">
        <f>'[357]BA-0064-AM'!$H$16</f>
        <v>3616</v>
      </c>
      <c r="C400" s="127">
        <v>42314</v>
      </c>
      <c r="D400" s="62" t="str">
        <f>T('[357]Lampiran-A'!$D$11)</f>
        <v>L 0251140501153437</v>
      </c>
      <c r="E400" s="290">
        <f>'[357]Lampiran-A'!$D$10</f>
        <v>42324</v>
      </c>
      <c r="F400" s="341" t="s">
        <v>1293</v>
      </c>
      <c r="G400" s="292">
        <v>42340</v>
      </c>
      <c r="H400" s="342" t="s">
        <v>1294</v>
      </c>
      <c r="I400" s="294">
        <v>42342</v>
      </c>
      <c r="J400" s="295">
        <f t="shared" si="35"/>
        <v>3616</v>
      </c>
      <c r="K400" s="191" t="s">
        <v>58</v>
      </c>
      <c r="L400" s="296" t="s">
        <v>22</v>
      </c>
      <c r="M400" s="297" t="s">
        <v>21</v>
      </c>
    </row>
    <row r="401" spans="1:13" s="62" customFormat="1">
      <c r="A401" s="288" t="s">
        <v>1127</v>
      </c>
      <c r="B401" s="289">
        <f>'[358]BA-0065-TRU'!$H$15</f>
        <v>5720</v>
      </c>
      <c r="C401" s="127">
        <v>42314</v>
      </c>
      <c r="D401" s="62" t="str">
        <f>T('[358]Lampiran-A'!$D$11)</f>
        <v>L0251140501153438</v>
      </c>
      <c r="E401" s="290">
        <f>'[358]Lampiran-A'!$D$10</f>
        <v>42324</v>
      </c>
      <c r="F401" s="291" t="s">
        <v>1254</v>
      </c>
      <c r="G401" s="292">
        <v>42332</v>
      </c>
      <c r="H401" s="293" t="s">
        <v>1255</v>
      </c>
      <c r="I401" s="294">
        <v>42340</v>
      </c>
      <c r="J401" s="295">
        <f t="shared" si="35"/>
        <v>5720</v>
      </c>
      <c r="K401" s="62" t="s">
        <v>52</v>
      </c>
      <c r="L401" s="296" t="s">
        <v>22</v>
      </c>
      <c r="M401" s="297" t="s">
        <v>21</v>
      </c>
    </row>
    <row r="402" spans="1:13">
      <c r="A402" s="281" t="s">
        <v>1128</v>
      </c>
      <c r="B402" s="125">
        <f>'[359]BA-0066-TRU'!$H$15</f>
        <v>21450</v>
      </c>
      <c r="D402" t="str">
        <f>T('[359]Lampiran-A'!$D$11)</f>
        <v>L 0251140501153439</v>
      </c>
      <c r="E402" s="282">
        <f>'[359]Lampiran-A'!$D$10</f>
        <v>42324</v>
      </c>
      <c r="L402" s="198" t="s">
        <v>22</v>
      </c>
      <c r="M402" s="48" t="s">
        <v>21</v>
      </c>
    </row>
    <row r="403" spans="1:13">
      <c r="A403" s="281" t="s">
        <v>1129</v>
      </c>
      <c r="B403" s="125">
        <f>'[360]KL-0026-RA'!$H$16</f>
        <v>3888</v>
      </c>
      <c r="D403" t="str">
        <f>T('[360]Lampiran-A'!$D$11)</f>
        <v>L0251140501153321</v>
      </c>
      <c r="E403" s="282">
        <f>'[360]Lampiran-A'!$D$10</f>
        <v>42319</v>
      </c>
      <c r="L403" s="198" t="s">
        <v>22</v>
      </c>
      <c r="M403" s="48" t="s">
        <v>21</v>
      </c>
    </row>
    <row r="404" spans="1:13">
      <c r="A404" s="281" t="s">
        <v>1140</v>
      </c>
      <c r="B404" s="125">
        <f>'[361]SE-0105-FA'!$H$16</f>
        <v>460</v>
      </c>
      <c r="D404" t="str">
        <f>T('[361]Lampiran-A'!$D$11)</f>
        <v>L0251140501153497</v>
      </c>
      <c r="E404" s="282">
        <f>'[361]Lampiran-A'!$D$10</f>
        <v>42334</v>
      </c>
      <c r="L404" s="198" t="s">
        <v>22</v>
      </c>
      <c r="M404" s="48" t="s">
        <v>21</v>
      </c>
    </row>
    <row r="405" spans="1:13">
      <c r="A405" s="281" t="s">
        <v>1141</v>
      </c>
      <c r="B405" s="125">
        <f>'[362]SE-0106-RA'!$H$17</f>
        <v>2454</v>
      </c>
      <c r="D405" t="str">
        <f>T('[362]Lampiran-A'!$D$11)</f>
        <v>L0251140501153496</v>
      </c>
      <c r="E405" s="282">
        <f>'[362]Lampiran-A'!$D$10</f>
        <v>42334</v>
      </c>
      <c r="L405" s="198" t="s">
        <v>22</v>
      </c>
      <c r="M405" s="48" t="s">
        <v>21</v>
      </c>
    </row>
    <row r="406" spans="1:13">
      <c r="A406" s="281" t="s">
        <v>1142</v>
      </c>
      <c r="B406" s="125">
        <f>'[363]SE-0107-TRU'!$H$16</f>
        <v>900</v>
      </c>
      <c r="D406" t="str">
        <f>T('[363]Lampiran-A'!$D$11)</f>
        <v>L0251140501153495</v>
      </c>
      <c r="E406" s="282">
        <f>'[363]Lampiran-A'!$D$10</f>
        <v>42334</v>
      </c>
      <c r="L406" s="198" t="s">
        <v>22</v>
      </c>
      <c r="M406" s="48" t="s">
        <v>21</v>
      </c>
    </row>
    <row r="407" spans="1:13">
      <c r="A407" s="281" t="s">
        <v>1143</v>
      </c>
      <c r="B407" s="125">
        <f>'[364]SE-0108-DIM'!$H$16</f>
        <v>2080</v>
      </c>
      <c r="D407" t="str">
        <f>T('[364]Lampiran-A'!$D$11)</f>
        <v>L0251140501153494</v>
      </c>
      <c r="E407" s="282">
        <f>'[364]Lampiran-A'!$D$10</f>
        <v>42334</v>
      </c>
      <c r="L407" s="198" t="s">
        <v>22</v>
      </c>
      <c r="M407" s="48" t="s">
        <v>21</v>
      </c>
    </row>
    <row r="408" spans="1:13" s="62" customFormat="1">
      <c r="A408" s="288" t="s">
        <v>1144</v>
      </c>
      <c r="B408" s="289">
        <f>'[365]SE-0109-DIM'!$H$17</f>
        <v>2184</v>
      </c>
      <c r="C408" s="127">
        <v>42321</v>
      </c>
      <c r="D408" s="62" t="str">
        <f>T('[365]Lampiran-A'!$D$11)</f>
        <v>L0251140501153493</v>
      </c>
      <c r="E408" s="290">
        <f>'[365]Lampiran-A'!$D$10</f>
        <v>42334</v>
      </c>
      <c r="F408" s="291" t="s">
        <v>1221</v>
      </c>
      <c r="G408" s="292">
        <v>42334</v>
      </c>
      <c r="H408" s="293" t="s">
        <v>1222</v>
      </c>
      <c r="I408" s="294">
        <v>42339</v>
      </c>
      <c r="J408" s="295">
        <f>B408</f>
        <v>2184</v>
      </c>
      <c r="K408" s="62" t="s">
        <v>56</v>
      </c>
      <c r="L408" s="296" t="s">
        <v>22</v>
      </c>
      <c r="M408" s="297" t="s">
        <v>21</v>
      </c>
    </row>
    <row r="409" spans="1:13">
      <c r="A409" s="281" t="s">
        <v>1145</v>
      </c>
      <c r="B409" s="125">
        <f>'[366]SE-0110-TRU'!$H$18</f>
        <v>2350</v>
      </c>
      <c r="D409" t="str">
        <f>T('[366]Lampiran-A'!$D$11)</f>
        <v/>
      </c>
      <c r="E409" s="282">
        <f>'[366]Lampiran-A'!$D$10</f>
        <v>42334</v>
      </c>
      <c r="L409" s="198" t="s">
        <v>22</v>
      </c>
      <c r="M409" s="48" t="s">
        <v>21</v>
      </c>
    </row>
    <row r="410" spans="1:13">
      <c r="A410" s="281" t="s">
        <v>1146</v>
      </c>
      <c r="B410" s="125">
        <f>'[367]SE-0112-TRU'!$H$16</f>
        <v>1350</v>
      </c>
      <c r="D410" t="str">
        <f>T('[367]Lampiran-A'!$D$11)</f>
        <v>L0251140501153491</v>
      </c>
      <c r="E410" s="282">
        <f>'[367]Lampiran-A'!$D$10</f>
        <v>42334</v>
      </c>
      <c r="L410" s="198" t="s">
        <v>22</v>
      </c>
      <c r="M410" s="48" t="s">
        <v>21</v>
      </c>
    </row>
    <row r="411" spans="1:13">
      <c r="A411" s="281" t="s">
        <v>1147</v>
      </c>
      <c r="B411" s="125">
        <f>'[368]SE-0113-FA'!$H$16</f>
        <v>4840</v>
      </c>
      <c r="D411" t="str">
        <f>T('[368]Lampiran-A'!$D$11)</f>
        <v>L0251140501153490</v>
      </c>
      <c r="E411" s="282">
        <f>'[368]Lampiran-A'!$D$10</f>
        <v>42334</v>
      </c>
      <c r="L411" s="198" t="s">
        <v>22</v>
      </c>
      <c r="M411" s="48" t="s">
        <v>21</v>
      </c>
    </row>
    <row r="412" spans="1:13">
      <c r="A412" s="281" t="s">
        <v>1149</v>
      </c>
      <c r="B412" s="125">
        <f>'[369]SE-0114-RA'!$H$19</f>
        <v>1575</v>
      </c>
      <c r="D412" t="str">
        <f>T('[369]Lampiran-A'!$D$11)</f>
        <v>L0251140501153489</v>
      </c>
      <c r="E412" s="282">
        <f>'[369]Lampiran-A'!$D$10</f>
        <v>42334</v>
      </c>
      <c r="L412" s="198" t="s">
        <v>22</v>
      </c>
      <c r="M412" s="48" t="s">
        <v>21</v>
      </c>
    </row>
    <row r="413" spans="1:13">
      <c r="A413" s="281" t="s">
        <v>1148</v>
      </c>
      <c r="B413" s="125">
        <f>'[370]SE-0115-FA'!$H$16</f>
        <v>3750</v>
      </c>
      <c r="D413" t="str">
        <f>T('[370]Lampiran-A'!$D$11)</f>
        <v>L0251140501153538</v>
      </c>
      <c r="E413" s="282">
        <f>'[370]Lampiran-A'!$D$10</f>
        <v>42341</v>
      </c>
      <c r="L413" s="198" t="s">
        <v>22</v>
      </c>
      <c r="M413" s="48" t="s">
        <v>21</v>
      </c>
    </row>
    <row r="414" spans="1:13">
      <c r="A414" s="281" t="s">
        <v>1150</v>
      </c>
      <c r="B414" s="125">
        <f>'[371]SE-0116-FA'!$H$16</f>
        <v>3160</v>
      </c>
      <c r="D414" t="str">
        <f>T('[371]Lampiran-A'!$D$11)</f>
        <v>L0251140501153488</v>
      </c>
      <c r="E414" s="282">
        <f>'[371]Lampiran-A'!$D$10</f>
        <v>42334</v>
      </c>
      <c r="L414" s="198" t="s">
        <v>22</v>
      </c>
      <c r="M414" s="48" t="s">
        <v>21</v>
      </c>
    </row>
    <row r="415" spans="1:13">
      <c r="A415" s="281" t="s">
        <v>1151</v>
      </c>
      <c r="B415" s="125">
        <f>'[372]BI-0108-2015'!$H$16</f>
        <v>8280</v>
      </c>
      <c r="D415" t="str">
        <f>T('[372]Lampiran-A'!$D$11)</f>
        <v>L0251140501153562</v>
      </c>
      <c r="E415" s="282">
        <f>'[372]Lampiran-A'!$D$10</f>
        <v>42342</v>
      </c>
      <c r="L415" s="198" t="s">
        <v>22</v>
      </c>
      <c r="M415" s="48" t="s">
        <v>21</v>
      </c>
    </row>
    <row r="416" spans="1:13">
      <c r="A416" s="281" t="s">
        <v>1152</v>
      </c>
      <c r="B416" s="125">
        <f>'[373]BI-0109-AM_2015'!$H$16</f>
        <v>3750</v>
      </c>
      <c r="D416" t="str">
        <f>T('[373]Lampiran-A'!$D$11)</f>
        <v>L0251140501153549</v>
      </c>
      <c r="E416" s="282">
        <f>'[373]Lampiran-A'!$D$10</f>
        <v>42342</v>
      </c>
      <c r="L416" s="198" t="s">
        <v>22</v>
      </c>
      <c r="M416" s="48" t="s">
        <v>21</v>
      </c>
    </row>
    <row r="417" spans="1:13">
      <c r="A417" s="281" t="s">
        <v>1153</v>
      </c>
      <c r="B417" s="125">
        <f>'[374]BI-0110-2015'!$H$26</f>
        <v>18000</v>
      </c>
      <c r="D417" t="str">
        <f>T('[374]Lampiran-A'!$D$11)</f>
        <v>L0251140501153566</v>
      </c>
      <c r="E417" s="282">
        <f>'[374]Lampiran-A'!$D$10</f>
        <v>42342</v>
      </c>
      <c r="L417" s="198" t="s">
        <v>22</v>
      </c>
      <c r="M417" s="48" t="s">
        <v>21</v>
      </c>
    </row>
    <row r="418" spans="1:13">
      <c r="A418" s="281" t="s">
        <v>1154</v>
      </c>
      <c r="B418" s="125">
        <f>'[375]BI-0112-2015'!$H$25</f>
        <v>13560</v>
      </c>
      <c r="D418" t="str">
        <f>T('[375]Lampiran-A'!$D$11)</f>
        <v>L0251140501153561</v>
      </c>
      <c r="E418" s="282">
        <f>'[375]Lampiran-A'!$D$10</f>
        <v>42342</v>
      </c>
      <c r="L418" s="198" t="s">
        <v>22</v>
      </c>
      <c r="M418" s="48" t="s">
        <v>21</v>
      </c>
    </row>
    <row r="419" spans="1:13">
      <c r="A419" s="281" t="s">
        <v>1155</v>
      </c>
      <c r="B419" s="125">
        <f>'[376]BI-0113-2015'!$H$27</f>
        <v>19590</v>
      </c>
      <c r="D419" t="str">
        <f>T('[376]Lampiran-A'!$D$11)</f>
        <v>L0251140501153552</v>
      </c>
      <c r="E419" s="282">
        <f>'[376]Lampiran-A'!$D$10</f>
        <v>42342</v>
      </c>
      <c r="L419" s="198" t="s">
        <v>22</v>
      </c>
      <c r="M419" s="48" t="s">
        <v>21</v>
      </c>
    </row>
    <row r="420" spans="1:13">
      <c r="A420" s="281" t="s">
        <v>1156</v>
      </c>
      <c r="B420" s="125">
        <f>'[377]BI-0114-2015'!$H$25</f>
        <v>10880</v>
      </c>
      <c r="D420" t="str">
        <f>T('[377]Lampiran-A'!$D$11)</f>
        <v>L0251140501153564</v>
      </c>
      <c r="E420" s="282">
        <f>'[377]Lampiran-A'!$D$10</f>
        <v>42342</v>
      </c>
      <c r="L420" s="198" t="s">
        <v>22</v>
      </c>
      <c r="M420" s="48" t="s">
        <v>21</v>
      </c>
    </row>
    <row r="421" spans="1:13">
      <c r="A421" s="281" t="s">
        <v>1157</v>
      </c>
      <c r="B421" s="125">
        <f>'[378]BI-0114-2015'!$H$16</f>
        <v>6250</v>
      </c>
      <c r="D421" t="str">
        <f>T('[378]Lampiran-A'!$D$11)</f>
        <v>L0251140501153559</v>
      </c>
      <c r="E421" s="282">
        <f>'[378]Lampiran-A'!$D$10</f>
        <v>42342</v>
      </c>
      <c r="L421" s="198" t="s">
        <v>22</v>
      </c>
      <c r="M421" s="48" t="s">
        <v>21</v>
      </c>
    </row>
    <row r="422" spans="1:13">
      <c r="A422" s="281" t="s">
        <v>1158</v>
      </c>
      <c r="B422" s="125">
        <f>'[379]BA-0067-AM'!$H$18</f>
        <v>1654</v>
      </c>
      <c r="D422" t="str">
        <f>T('[379]Lampiran-A'!$D$11)</f>
        <v>L0251140501153535</v>
      </c>
      <c r="E422" s="282">
        <f>'[379]Lampiran-A'!$D$10</f>
        <v>42341</v>
      </c>
      <c r="L422" s="198" t="s">
        <v>22</v>
      </c>
      <c r="M422" s="48" t="s">
        <v>21</v>
      </c>
    </row>
    <row r="423" spans="1:13">
      <c r="A423" s="281" t="s">
        <v>1159</v>
      </c>
      <c r="B423" s="125">
        <f>'[380]BA-0068-TRU'!$H$15</f>
        <v>9900</v>
      </c>
      <c r="D423" t="str">
        <f>T('[380]Lampiran-A'!$D$11)</f>
        <v>L0251140501153537</v>
      </c>
      <c r="E423" s="282">
        <f>'[380]Lampiran-A'!$D$10</f>
        <v>42341</v>
      </c>
      <c r="L423" s="198" t="s">
        <v>22</v>
      </c>
      <c r="M423" s="48" t="s">
        <v>21</v>
      </c>
    </row>
    <row r="424" spans="1:13">
      <c r="A424" s="281" t="s">
        <v>1160</v>
      </c>
      <c r="B424" s="125">
        <f>'[381]HM-0046-PRMA'!$H$15</f>
        <v>7420</v>
      </c>
      <c r="D424" t="str">
        <f>T('[381]Lampiran-A'!$D$11)</f>
        <v>L0251140501153529</v>
      </c>
      <c r="E424" s="20">
        <f>'[381]Lampiran-A'!$D$10</f>
        <v>42340</v>
      </c>
      <c r="L424" s="198" t="s">
        <v>22</v>
      </c>
      <c r="M424" s="48" t="s">
        <v>21</v>
      </c>
    </row>
    <row r="425" spans="1:13">
      <c r="A425" s="281" t="s">
        <v>1161</v>
      </c>
      <c r="B425" s="125">
        <f>'[382]HM-0047-AM'!$H$17</f>
        <v>12112</v>
      </c>
      <c r="D425" t="str">
        <f>T('[382]Lampiran-A'!$D$11)</f>
        <v>L0251140501153546</v>
      </c>
      <c r="E425" s="282">
        <f>'[382]Lampiran-A'!$D$10</f>
        <v>42342</v>
      </c>
      <c r="L425" s="198" t="s">
        <v>22</v>
      </c>
      <c r="M425" s="48" t="s">
        <v>21</v>
      </c>
    </row>
    <row r="426" spans="1:13">
      <c r="A426" s="281" t="s">
        <v>1162</v>
      </c>
      <c r="B426" s="125">
        <f>'[383]HM-0048-DIM'!$H$19</f>
        <v>2625</v>
      </c>
      <c r="D426" t="str">
        <f>T('[383]Lampiran-A'!$D$11)</f>
        <v>L0251140501153530</v>
      </c>
      <c r="E426" s="282">
        <f>'[383]Lampiran-A'!$D$10</f>
        <v>42340</v>
      </c>
      <c r="L426" s="198" t="s">
        <v>22</v>
      </c>
      <c r="M426" s="48" t="s">
        <v>21</v>
      </c>
    </row>
    <row r="427" spans="1:13">
      <c r="A427" s="281" t="s">
        <v>1163</v>
      </c>
      <c r="B427" s="125">
        <f>'[384]SE-0117-DIM'!$H$16</f>
        <v>3700</v>
      </c>
      <c r="D427" t="str">
        <f>T('[384]Lampiran-A'!$D$11)</f>
        <v>L0251140501153534</v>
      </c>
      <c r="E427" s="282">
        <f>'[384]Lampiran-A'!$D$10</f>
        <v>42341</v>
      </c>
      <c r="L427" s="198" t="s">
        <v>22</v>
      </c>
      <c r="M427" s="48" t="s">
        <v>21</v>
      </c>
    </row>
    <row r="428" spans="1:13">
      <c r="A428" s="281" t="s">
        <v>1164</v>
      </c>
      <c r="B428" s="125">
        <f>'[385]SE-0118-DIM'!$H$17</f>
        <v>242</v>
      </c>
      <c r="D428" t="str">
        <f>T('[385]Lampiran-A'!$D$11)</f>
        <v>L0251140501153533</v>
      </c>
      <c r="E428" s="282">
        <f>'[385]Lampiran-A'!$D$10</f>
        <v>42341</v>
      </c>
      <c r="L428" s="198" t="s">
        <v>22</v>
      </c>
      <c r="M428" s="48" t="s">
        <v>21</v>
      </c>
    </row>
    <row r="429" spans="1:13">
      <c r="A429" s="281" t="s">
        <v>1165</v>
      </c>
      <c r="B429" s="125">
        <f>'[386]SE-0119-AM'!$H$16</f>
        <v>5880</v>
      </c>
      <c r="D429" t="str">
        <f>T('[386]Lampiran-A'!$D$11)</f>
        <v>L0251140501153532</v>
      </c>
      <c r="E429" s="282">
        <f>'[386]Lampiran-A'!$D$10</f>
        <v>42341</v>
      </c>
      <c r="L429" s="198" t="s">
        <v>22</v>
      </c>
      <c r="M429" s="48" t="s">
        <v>21</v>
      </c>
    </row>
    <row r="430" spans="1:13">
      <c r="A430" s="281" t="s">
        <v>1166</v>
      </c>
      <c r="B430" s="125">
        <f>'[387]KL-0027-RA'!$H$16</f>
        <v>600</v>
      </c>
      <c r="D430" t="str">
        <f>T('[387]Lampiran-A'!$D$11)</f>
        <v>L0251140501153550</v>
      </c>
      <c r="E430" s="282">
        <f>'[387]Lampiran-A'!$D$10</f>
        <v>42342</v>
      </c>
      <c r="L430" s="198" t="s">
        <v>22</v>
      </c>
      <c r="M430" s="48" t="s">
        <v>21</v>
      </c>
    </row>
    <row r="431" spans="1:13">
      <c r="A431" s="281" t="s">
        <v>1167</v>
      </c>
      <c r="B431" s="125">
        <f>'[388]KL-0028-ZEP'!$H$16</f>
        <v>3875</v>
      </c>
      <c r="D431" t="str">
        <f>T('[388]Lampiran-A'!$D$11)</f>
        <v>L0251140501153547</v>
      </c>
      <c r="E431" s="282">
        <f>'[388]Lampiran-A'!$D$10</f>
        <v>42342</v>
      </c>
      <c r="L431" s="198" t="s">
        <v>22</v>
      </c>
      <c r="M431" s="48" t="s">
        <v>21</v>
      </c>
    </row>
    <row r="432" spans="1:13">
      <c r="A432" s="281" t="s">
        <v>1168</v>
      </c>
      <c r="B432" s="125">
        <f>'[389]BI-0107-AM_2015'!$H$21</f>
        <v>16039</v>
      </c>
      <c r="D432" t="str">
        <f>T('[389]Lampiran-A'!$D$11)</f>
        <v>L0251140501153536</v>
      </c>
      <c r="E432" s="20">
        <f>'[389]Lampiran-A'!$D$10</f>
        <v>42341</v>
      </c>
      <c r="L432" s="198" t="s">
        <v>22</v>
      </c>
      <c r="M432" s="48" t="s">
        <v>21</v>
      </c>
    </row>
    <row r="433" spans="1:13">
      <c r="A433" s="281" t="s">
        <v>1169</v>
      </c>
      <c r="B433" s="125">
        <f>'[390]BI-0079-RA_2015'!$H$18</f>
        <v>15460</v>
      </c>
      <c r="D433" t="str">
        <f>T('[390]Lampiran-A'!$D$11)</f>
        <v>L0251140501153551</v>
      </c>
      <c r="E433" s="282">
        <f>'[390]Lampiran-A'!$D$10</f>
        <v>42342</v>
      </c>
      <c r="L433" s="198" t="s">
        <v>22</v>
      </c>
      <c r="M433" s="48" t="s">
        <v>21</v>
      </c>
    </row>
    <row r="434" spans="1:13">
      <c r="A434" s="281" t="s">
        <v>1264</v>
      </c>
      <c r="B434" s="125">
        <f>'[391]HM-0049-TRU'!$H$21</f>
        <v>14327</v>
      </c>
      <c r="D434" t="str">
        <f>T('[391]Lampiran-A'!$D$11)</f>
        <v>L0251140501153557</v>
      </c>
      <c r="E434" s="282">
        <f>'[391]Lampiran-A'!$D$10</f>
        <v>42342</v>
      </c>
      <c r="L434" s="198" t="s">
        <v>22</v>
      </c>
      <c r="M434" s="48" t="s">
        <v>21</v>
      </c>
    </row>
    <row r="435" spans="1:13">
      <c r="A435" s="281" t="s">
        <v>1265</v>
      </c>
      <c r="B435" s="125">
        <f>'[392]S-0003-ZEP'!$H$16</f>
        <v>137.20000000000002</v>
      </c>
      <c r="D435" t="str">
        <f>T('[392]Lampiran-A'!$D$11)</f>
        <v>L0251140501153555</v>
      </c>
      <c r="E435" s="282">
        <f>'[392]Lampiran-A'!$D$10</f>
        <v>42342</v>
      </c>
      <c r="L435" s="198" t="s">
        <v>934</v>
      </c>
      <c r="M435" s="48" t="s">
        <v>21</v>
      </c>
    </row>
    <row r="436" spans="1:13">
      <c r="A436" s="281" t="s">
        <v>1266</v>
      </c>
      <c r="B436" s="125">
        <f>'[393]S-0004-ZEP'!$H$16</f>
        <v>78.400000000000006</v>
      </c>
      <c r="D436" t="str">
        <f>T('[393]Lampiran-A'!$D$11)</f>
        <v>L0251140501153554</v>
      </c>
      <c r="E436" s="282">
        <f>'[393]Lampiran-A'!$D$10</f>
        <v>42342</v>
      </c>
      <c r="L436" s="198" t="s">
        <v>113</v>
      </c>
      <c r="M436" s="48" t="s">
        <v>21</v>
      </c>
    </row>
    <row r="437" spans="1:13">
      <c r="A437" s="281" t="s">
        <v>1267</v>
      </c>
      <c r="B437" s="125">
        <f>'[394]BI-0120-RA 2015'!$H$18</f>
        <v>2230</v>
      </c>
      <c r="D437" t="str">
        <f>T('[394]Lampiran-A'!$D$11)</f>
        <v>L0251140501153560</v>
      </c>
      <c r="E437" s="282">
        <f>'[394]Lampiran-A'!$D$10</f>
        <v>42342</v>
      </c>
      <c r="L437" s="198" t="s">
        <v>677</v>
      </c>
      <c r="M437" s="48" t="s">
        <v>21</v>
      </c>
    </row>
    <row r="438" spans="1:13">
      <c r="A438" s="281" t="s">
        <v>1268</v>
      </c>
      <c r="B438" s="125">
        <f>'[395]S-0002-ZEP'!$H$16</f>
        <v>29.400000000000002</v>
      </c>
      <c r="D438" t="str">
        <f>T('[395]Lampiran-A'!$D$11)</f>
        <v>L0251140501153553</v>
      </c>
      <c r="E438" s="282">
        <f>'[395]Lampiran-A'!$D$10</f>
        <v>42342</v>
      </c>
      <c r="L438" s="198" t="s">
        <v>677</v>
      </c>
      <c r="M438" s="48" t="s">
        <v>21</v>
      </c>
    </row>
    <row r="439" spans="1:13">
      <c r="A439" s="281" t="s">
        <v>1275</v>
      </c>
      <c r="B439" s="125">
        <f>'[396]BI-0121-RA 2015'!$H$16</f>
        <v>1760</v>
      </c>
      <c r="D439" t="str">
        <f>T('[396]Lampiran-A'!$D$11)</f>
        <v>L0251140501153556</v>
      </c>
      <c r="E439" s="282">
        <f>'[396]Lampiran-A'!$D$10</f>
        <v>42342</v>
      </c>
      <c r="L439" s="198" t="s">
        <v>22</v>
      </c>
      <c r="M439" s="48" t="s">
        <v>21</v>
      </c>
    </row>
    <row r="440" spans="1:13">
      <c r="A440" s="281" t="s">
        <v>1276</v>
      </c>
      <c r="B440" s="125">
        <f>'[397]BI-0122-RA 2015'!$H$22</f>
        <v>6180</v>
      </c>
      <c r="D440" t="str">
        <f>T('[397]Lampiran-A'!$D$11)</f>
        <v>L0251140501153565</v>
      </c>
      <c r="E440" s="282">
        <f>'[397]Lampiran-A'!$D$10</f>
        <v>42342</v>
      </c>
      <c r="L440" s="198" t="s">
        <v>22</v>
      </c>
      <c r="M440" s="48" t="s">
        <v>21</v>
      </c>
    </row>
    <row r="441" spans="1:13">
      <c r="A441" s="281" t="s">
        <v>1279</v>
      </c>
      <c r="B441" s="125">
        <v>630</v>
      </c>
      <c r="L441" s="198" t="s">
        <v>22</v>
      </c>
      <c r="M441" s="48" t="s">
        <v>21</v>
      </c>
    </row>
    <row r="442" spans="1:13">
      <c r="A442" s="281" t="s">
        <v>1280</v>
      </c>
      <c r="B442" s="125">
        <v>29.4</v>
      </c>
      <c r="L442" s="198" t="s">
        <v>22</v>
      </c>
      <c r="M442" s="48" t="s">
        <v>21</v>
      </c>
    </row>
    <row r="443" spans="1:13">
      <c r="A443" s="281" t="s">
        <v>1289</v>
      </c>
      <c r="B443" s="125">
        <v>11400</v>
      </c>
      <c r="D443" t="str">
        <f>T('[398]Lampiran-A'!$D$11)</f>
        <v>L0251140501153567</v>
      </c>
      <c r="E443" s="282">
        <f>'[398]Lampiran-A'!$D$10</f>
        <v>42345</v>
      </c>
      <c r="L443" s="198" t="s">
        <v>22</v>
      </c>
      <c r="M443" s="48" t="s">
        <v>21</v>
      </c>
    </row>
    <row r="444" spans="1:13">
      <c r="A444" s="281" t="s">
        <v>1290</v>
      </c>
      <c r="B444" s="125">
        <v>4500</v>
      </c>
      <c r="D444" t="str">
        <f>T('[399]Lampiran-A'!$D$11)</f>
        <v>L0251140501153548</v>
      </c>
      <c r="E444" s="282">
        <f>'[399]Lampiran-A'!$D$10</f>
        <v>42342</v>
      </c>
      <c r="L444" s="198" t="s">
        <v>22</v>
      </c>
      <c r="M444" s="48" t="s">
        <v>21</v>
      </c>
    </row>
    <row r="445" spans="1:13">
      <c r="B445" s="125"/>
      <c r="C445" s="338"/>
    </row>
    <row r="446" spans="1:13">
      <c r="B446" s="125"/>
    </row>
    <row r="447" spans="1:13">
      <c r="B447" s="125"/>
    </row>
    <row r="448" spans="1:13">
      <c r="B448" s="125"/>
    </row>
    <row r="449" spans="2:2">
      <c r="B449" s="125"/>
    </row>
    <row r="450" spans="2:2">
      <c r="B450" s="125"/>
    </row>
    <row r="451" spans="2:2">
      <c r="B451" s="125"/>
    </row>
    <row r="452" spans="2:2">
      <c r="B452" s="125"/>
    </row>
    <row r="453" spans="2:2">
      <c r="B453" s="125"/>
    </row>
    <row r="454" spans="2:2">
      <c r="B454" s="125"/>
    </row>
    <row r="455" spans="2:2">
      <c r="B455" s="125"/>
    </row>
    <row r="456" spans="2:2">
      <c r="B456" s="125"/>
    </row>
    <row r="457" spans="2:2">
      <c r="B457" s="125"/>
    </row>
    <row r="458" spans="2:2">
      <c r="B458" s="125"/>
    </row>
    <row r="459" spans="2:2">
      <c r="B459" s="125"/>
    </row>
  </sheetData>
  <autoFilter ref="A45:N444">
    <sortState ref="A410:N410">
      <sortCondition ref="A45:A433"/>
    </sortState>
  </autoFilter>
  <sortState ref="A39:M464">
    <sortCondition ref="A39"/>
  </sortState>
  <mergeCells count="1">
    <mergeCell ref="E44:G44"/>
  </mergeCells>
  <hyperlinks>
    <hyperlink ref="A178" r:id="rId1"/>
    <hyperlink ref="A179" r:id="rId2"/>
    <hyperlink ref="A237" r:id="rId3"/>
    <hyperlink ref="A239" r:id="rId4"/>
    <hyperlink ref="A240" r:id="rId5"/>
    <hyperlink ref="A241" r:id="rId6"/>
    <hyperlink ref="A242" r:id="rId7"/>
    <hyperlink ref="A243" r:id="rId8"/>
    <hyperlink ref="A244" r:id="rId9"/>
    <hyperlink ref="A245" r:id="rId10"/>
    <hyperlink ref="A246" r:id="rId11"/>
    <hyperlink ref="A238" r:id="rId12"/>
    <hyperlink ref="A247" r:id="rId13"/>
    <hyperlink ref="A248" r:id="rId14"/>
    <hyperlink ref="A251" r:id="rId15"/>
    <hyperlink ref="A250" r:id="rId16"/>
    <hyperlink ref="A249" r:id="rId17"/>
    <hyperlink ref="A252" r:id="rId18"/>
    <hyperlink ref="A253" r:id="rId19"/>
    <hyperlink ref="A187" r:id="rId20"/>
    <hyperlink ref="A188" r:id="rId21"/>
    <hyperlink ref="A184" r:id="rId22"/>
    <hyperlink ref="A185" r:id="rId23"/>
    <hyperlink ref="A255" r:id="rId24"/>
    <hyperlink ref="A182" r:id="rId25"/>
    <hyperlink ref="A183" r:id="rId26"/>
    <hyperlink ref="A218" r:id="rId27"/>
    <hyperlink ref="A219" r:id="rId28"/>
    <hyperlink ref="A220" r:id="rId29"/>
    <hyperlink ref="A94" r:id="rId30"/>
    <hyperlink ref="A95" r:id="rId31"/>
    <hyperlink ref="A96" r:id="rId32"/>
    <hyperlink ref="A98" r:id="rId33"/>
    <hyperlink ref="A99" r:id="rId34"/>
    <hyperlink ref="A100" r:id="rId35"/>
    <hyperlink ref="A102" r:id="rId36"/>
    <hyperlink ref="A103" r:id="rId37"/>
    <hyperlink ref="A181" r:id="rId38"/>
    <hyperlink ref="A101" r:id="rId39"/>
    <hyperlink ref="A221" r:id="rId40"/>
    <hyperlink ref="A97" r:id="rId41"/>
    <hyperlink ref="A104" r:id="rId42"/>
    <hyperlink ref="A93" r:id="rId43"/>
    <hyperlink ref="A254" r:id="rId44"/>
    <hyperlink ref="A109" r:id="rId45"/>
    <hyperlink ref="A105" r:id="rId46"/>
    <hyperlink ref="A173" r:id="rId47"/>
    <hyperlink ref="A175" r:id="rId48"/>
    <hyperlink ref="A107" r:id="rId49"/>
    <hyperlink ref="A222" r:id="rId50"/>
    <hyperlink ref="A223" r:id="rId51"/>
    <hyperlink ref="A180" r:id="rId52"/>
    <hyperlink ref="A174" r:id="rId53"/>
    <hyperlink ref="A256" r:id="rId54"/>
    <hyperlink ref="A257" r:id="rId55"/>
    <hyperlink ref="A258" r:id="rId56"/>
    <hyperlink ref="A259" r:id="rId57"/>
    <hyperlink ref="A260" r:id="rId58"/>
    <hyperlink ref="A261" r:id="rId59"/>
    <hyperlink ref="A262" r:id="rId60"/>
    <hyperlink ref="A263" r:id="rId61"/>
    <hyperlink ref="A264" r:id="rId62"/>
    <hyperlink ref="A265" r:id="rId63"/>
    <hyperlink ref="A266" r:id="rId64"/>
    <hyperlink ref="A267" r:id="rId65"/>
    <hyperlink ref="A108" r:id="rId66"/>
    <hyperlink ref="A110" r:id="rId67"/>
    <hyperlink ref="A111" r:id="rId68"/>
    <hyperlink ref="A112" r:id="rId69"/>
    <hyperlink ref="A46" r:id="rId70"/>
    <hyperlink ref="A47" r:id="rId71"/>
    <hyperlink ref="A48" r:id="rId72"/>
    <hyperlink ref="A49" r:id="rId73"/>
    <hyperlink ref="A50" r:id="rId74"/>
    <hyperlink ref="A51" r:id="rId75"/>
    <hyperlink ref="A52" r:id="rId76"/>
    <hyperlink ref="A53" r:id="rId77"/>
    <hyperlink ref="A54" r:id="rId78"/>
    <hyperlink ref="A55" r:id="rId79"/>
    <hyperlink ref="A56" r:id="rId80"/>
    <hyperlink ref="A57" r:id="rId81"/>
    <hyperlink ref="A58" r:id="rId82"/>
    <hyperlink ref="A268" r:id="rId83"/>
    <hyperlink ref="A269" r:id="rId84"/>
    <hyperlink ref="A114" r:id="rId85"/>
    <hyperlink ref="A115" r:id="rId86"/>
    <hyperlink ref="A116" r:id="rId87"/>
    <hyperlink ref="A106" r:id="rId88"/>
    <hyperlink ref="A270" r:id="rId89"/>
    <hyperlink ref="A113" r:id="rId90"/>
    <hyperlink ref="A117" r:id="rId91"/>
    <hyperlink ref="A118" r:id="rId92"/>
    <hyperlink ref="A119" r:id="rId93"/>
    <hyperlink ref="A120" r:id="rId94"/>
    <hyperlink ref="A121" r:id="rId95"/>
    <hyperlink ref="A122" r:id="rId96"/>
    <hyperlink ref="A123" r:id="rId97"/>
    <hyperlink ref="A224" r:id="rId98"/>
    <hyperlink ref="A59" r:id="rId99"/>
    <hyperlink ref="A60" r:id="rId100"/>
    <hyperlink ref="A61" r:id="rId101"/>
    <hyperlink ref="A62" r:id="rId102"/>
    <hyperlink ref="A63" r:id="rId103"/>
    <hyperlink ref="A64" r:id="rId104" display="BA-0016-TRU"/>
    <hyperlink ref="A124" r:id="rId105"/>
    <hyperlink ref="A67" r:id="rId106"/>
    <hyperlink ref="A66" r:id="rId107"/>
    <hyperlink ref="A65" r:id="rId108"/>
    <hyperlink ref="A192" r:id="rId109"/>
    <hyperlink ref="A193" r:id="rId110"/>
    <hyperlink ref="A194" r:id="rId111"/>
    <hyperlink ref="A195" r:id="rId112"/>
    <hyperlink ref="A197" r:id="rId113"/>
    <hyperlink ref="A186" r:id="rId114"/>
    <hyperlink ref="A189" r:id="rId115"/>
    <hyperlink ref="A190" r:id="rId116"/>
    <hyperlink ref="A191" r:id="rId117"/>
    <hyperlink ref="A198" r:id="rId118"/>
    <hyperlink ref="A199" r:id="rId119"/>
    <hyperlink ref="A200" r:id="rId120"/>
    <hyperlink ref="A271" r:id="rId121"/>
    <hyperlink ref="A272" r:id="rId122"/>
    <hyperlink ref="A273" r:id="rId123"/>
    <hyperlink ref="A274" r:id="rId124"/>
    <hyperlink ref="A275" r:id="rId125"/>
    <hyperlink ref="A276" r:id="rId126"/>
    <hyperlink ref="A277" r:id="rId127"/>
    <hyperlink ref="A278" r:id="rId128"/>
    <hyperlink ref="A201" r:id="rId129"/>
    <hyperlink ref="A225" r:id="rId130"/>
    <hyperlink ref="A226" r:id="rId131"/>
    <hyperlink ref="A125" r:id="rId132" display="BI-0033-BMS_2015"/>
    <hyperlink ref="A127" r:id="rId133"/>
    <hyperlink ref="A129" r:id="rId134"/>
    <hyperlink ref="A279" r:id="rId135"/>
    <hyperlink ref="A68" r:id="rId136"/>
    <hyperlink ref="A128" r:id="rId137"/>
    <hyperlink ref="A126" r:id="rId138"/>
    <hyperlink ref="A131" r:id="rId139"/>
    <hyperlink ref="A132" r:id="rId140"/>
    <hyperlink ref="A69" r:id="rId141"/>
    <hyperlink ref="A70" r:id="rId142"/>
    <hyperlink ref="A130" r:id="rId143"/>
    <hyperlink ref="A71" r:id="rId144"/>
    <hyperlink ref="A339" r:id="rId145"/>
    <hyperlink ref="A337" r:id="rId146"/>
    <hyperlink ref="A338" r:id="rId147"/>
    <hyperlink ref="A196" r:id="rId148"/>
    <hyperlink ref="A280" r:id="rId149"/>
    <hyperlink ref="A281" r:id="rId150"/>
    <hyperlink ref="A282" r:id="rId151"/>
    <hyperlink ref="A283" r:id="rId152"/>
    <hyperlink ref="A284" r:id="rId153"/>
    <hyperlink ref="A285" r:id="rId154"/>
    <hyperlink ref="A286" r:id="rId155"/>
    <hyperlink ref="A287" r:id="rId156"/>
    <hyperlink ref="A288" r:id="rId157"/>
    <hyperlink ref="E44:G44" r:id="rId158" display="DIBANDINGKAN DENGAN LAPORAN BV552M 31/8/2015"/>
    <hyperlink ref="A133" r:id="rId159"/>
    <hyperlink ref="A202" r:id="rId160"/>
    <hyperlink ref="A203" r:id="rId161"/>
    <hyperlink ref="A204" r:id="rId162"/>
    <hyperlink ref="A205" r:id="rId163"/>
    <hyperlink ref="A134" r:id="rId164"/>
    <hyperlink ref="A135" r:id="rId165"/>
    <hyperlink ref="A136" r:id="rId166"/>
    <hyperlink ref="A227" r:id="rId167"/>
    <hyperlink ref="A228" r:id="rId168"/>
    <hyperlink ref="A229" r:id="rId169"/>
    <hyperlink ref="A230" r:id="rId170"/>
    <hyperlink ref="A289" r:id="rId171"/>
    <hyperlink ref="A290" r:id="rId172"/>
    <hyperlink ref="A291" r:id="rId173"/>
    <hyperlink ref="A292" r:id="rId174"/>
    <hyperlink ref="A138" r:id="rId175"/>
    <hyperlink ref="A139" r:id="rId176"/>
    <hyperlink ref="A140" r:id="rId177"/>
    <hyperlink ref="A206" r:id="rId178"/>
    <hyperlink ref="A137" r:id="rId179"/>
    <hyperlink ref="A231" r:id="rId180"/>
    <hyperlink ref="A141" r:id="rId181"/>
    <hyperlink ref="A294" r:id="rId182"/>
    <hyperlink ref="A295" r:id="rId183"/>
    <hyperlink ref="A296" r:id="rId184"/>
    <hyperlink ref="A297" r:id="rId185"/>
    <hyperlink ref="A298" r:id="rId186"/>
    <hyperlink ref="A293" r:id="rId187"/>
    <hyperlink ref="A142" r:id="rId188" display="BI-0050"/>
    <hyperlink ref="A143" r:id="rId189"/>
    <hyperlink ref="A72" r:id="rId190"/>
    <hyperlink ref="A207" r:id="rId191"/>
    <hyperlink ref="A208" r:id="rId192"/>
    <hyperlink ref="A145" r:id="rId193"/>
    <hyperlink ref="A299" r:id="rId194"/>
    <hyperlink ref="A300" r:id="rId195"/>
    <hyperlink ref="A301" r:id="rId196"/>
    <hyperlink ref="A302" r:id="rId197"/>
    <hyperlink ref="A303" r:id="rId198"/>
    <hyperlink ref="A304" r:id="rId199"/>
    <hyperlink ref="A305" r:id="rId200"/>
    <hyperlink ref="A147" r:id="rId201"/>
    <hyperlink ref="A148" r:id="rId202"/>
    <hyperlink ref="A146" r:id="rId203"/>
    <hyperlink ref="A144" r:id="rId204"/>
    <hyperlink ref="A209" r:id="rId205"/>
    <hyperlink ref="A210" r:id="rId206"/>
    <hyperlink ref="A74" r:id="rId207"/>
    <hyperlink ref="A75" r:id="rId208"/>
    <hyperlink ref="A152" r:id="rId209"/>
    <hyperlink ref="A73" r:id="rId210"/>
    <hyperlink ref="A78" r:id="rId211"/>
    <hyperlink ref="A79" r:id="rId212"/>
    <hyperlink ref="A76" r:id="rId213"/>
    <hyperlink ref="A77" r:id="rId214"/>
    <hyperlink ref="A151" r:id="rId215"/>
    <hyperlink ref="A150" r:id="rId216"/>
    <hyperlink ref="A149" r:id="rId217"/>
    <hyperlink ref="A159" r:id="rId218"/>
    <hyperlink ref="A160" r:id="rId219"/>
    <hyperlink ref="A161" r:id="rId220"/>
    <hyperlink ref="A162" r:id="rId221"/>
    <hyperlink ref="A163" r:id="rId222"/>
    <hyperlink ref="A80" r:id="rId223"/>
    <hyperlink ref="A158" r:id="rId224"/>
    <hyperlink ref="A306" r:id="rId225"/>
    <hyperlink ref="A307" r:id="rId226"/>
    <hyperlink ref="A308" r:id="rId227"/>
    <hyperlink ref="A309" r:id="rId228"/>
    <hyperlink ref="A310" r:id="rId229"/>
    <hyperlink ref="A311" r:id="rId230"/>
    <hyperlink ref="A312" r:id="rId231"/>
    <hyperlink ref="A313" r:id="rId232"/>
    <hyperlink ref="A314" r:id="rId233"/>
    <hyperlink ref="A315" r:id="rId234"/>
    <hyperlink ref="A316" r:id="rId235"/>
    <hyperlink ref="A317" r:id="rId236"/>
    <hyperlink ref="A164" r:id="rId237"/>
    <hyperlink ref="A232" r:id="rId238"/>
    <hyperlink ref="A233" r:id="rId239"/>
    <hyperlink ref="A153" r:id="rId240"/>
    <hyperlink ref="A154" r:id="rId241"/>
    <hyperlink ref="A155" r:id="rId242"/>
    <hyperlink ref="A156" r:id="rId243"/>
    <hyperlink ref="A157" r:id="rId244"/>
    <hyperlink ref="A165" r:id="rId245"/>
    <hyperlink ref="A166" r:id="rId246"/>
    <hyperlink ref="A176" r:id="rId247"/>
    <hyperlink ref="A234" r:id="rId248"/>
    <hyperlink ref="A211" r:id="rId249"/>
    <hyperlink ref="A212" r:id="rId250"/>
    <hyperlink ref="A213" r:id="rId251"/>
    <hyperlink ref="A214" r:id="rId252"/>
    <hyperlink ref="A215" r:id="rId253"/>
    <hyperlink ref="A167" r:id="rId254"/>
    <hyperlink ref="A81" r:id="rId255"/>
    <hyperlink ref="A177" r:id="rId256"/>
    <hyperlink ref="A340" r:id="rId257" display="TML-0903-PH"/>
    <hyperlink ref="A341" r:id="rId258"/>
    <hyperlink ref="A342" r:id="rId259"/>
    <hyperlink ref="A216" r:id="rId260"/>
    <hyperlink ref="A318" r:id="rId261"/>
    <hyperlink ref="A168" r:id="rId262"/>
    <hyperlink ref="A169" r:id="rId263"/>
    <hyperlink ref="A170" r:id="rId264"/>
    <hyperlink ref="A235" r:id="rId265"/>
    <hyperlink ref="A236" r:id="rId266"/>
    <hyperlink ref="A171" r:id="rId267"/>
    <hyperlink ref="A172" r:id="rId268"/>
    <hyperlink ref="A82" r:id="rId269"/>
    <hyperlink ref="A83" r:id="rId270"/>
    <hyperlink ref="A84" r:id="rId271"/>
    <hyperlink ref="A85" r:id="rId272"/>
    <hyperlink ref="A217" r:id="rId273"/>
    <hyperlink ref="A319" r:id="rId274"/>
    <hyperlink ref="A320" r:id="rId275"/>
    <hyperlink ref="A321" r:id="rId276"/>
    <hyperlink ref="A322" r:id="rId277"/>
    <hyperlink ref="A323" r:id="rId278" display="SE-0087-AM"/>
    <hyperlink ref="A324" r:id="rId279"/>
    <hyperlink ref="A325" r:id="rId280"/>
    <hyperlink ref="A326" r:id="rId281"/>
    <hyperlink ref="A327" r:id="rId282"/>
    <hyperlink ref="A328" r:id="rId283"/>
    <hyperlink ref="A329" r:id="rId284"/>
    <hyperlink ref="A330" r:id="rId285"/>
    <hyperlink ref="A331" r:id="rId286"/>
    <hyperlink ref="A332" r:id="rId287"/>
    <hyperlink ref="A333" r:id="rId288"/>
    <hyperlink ref="A334" r:id="rId289"/>
    <hyperlink ref="A335" r:id="rId290"/>
    <hyperlink ref="A336" r:id="rId291"/>
    <hyperlink ref="A86" r:id="rId292"/>
    <hyperlink ref="A87" r:id="rId293"/>
    <hyperlink ref="A88" r:id="rId294"/>
    <hyperlink ref="A89" r:id="rId295"/>
    <hyperlink ref="A90" r:id="rId296"/>
    <hyperlink ref="A91" r:id="rId297"/>
    <hyperlink ref="A92" r:id="rId298"/>
    <hyperlink ref="A343" r:id="rId299"/>
    <hyperlink ref="A344" r:id="rId300"/>
    <hyperlink ref="A345" r:id="rId301"/>
    <hyperlink ref="A346" r:id="rId302"/>
    <hyperlink ref="A347" r:id="rId303" display="KL-0024-RA"/>
    <hyperlink ref="A348" r:id="rId304"/>
    <hyperlink ref="A349" r:id="rId305"/>
    <hyperlink ref="A350" r:id="rId306"/>
    <hyperlink ref="A351" r:id="rId307"/>
    <hyperlink ref="A352" r:id="rId308"/>
    <hyperlink ref="A353" r:id="rId309"/>
    <hyperlink ref="A354" r:id="rId310"/>
    <hyperlink ref="A355" r:id="rId311"/>
    <hyperlink ref="A356" r:id="rId312"/>
    <hyperlink ref="A357" r:id="rId313"/>
    <hyperlink ref="A358" r:id="rId314"/>
    <hyperlink ref="A359" r:id="rId315"/>
    <hyperlink ref="A360" r:id="rId316"/>
    <hyperlink ref="A361" r:id="rId317"/>
    <hyperlink ref="A362" r:id="rId318"/>
    <hyperlink ref="A363" r:id="rId319"/>
    <hyperlink ref="A364" r:id="rId320"/>
    <hyperlink ref="A365" r:id="rId321"/>
    <hyperlink ref="A366" r:id="rId322"/>
    <hyperlink ref="A367" r:id="rId323"/>
    <hyperlink ref="A368" r:id="rId324"/>
    <hyperlink ref="A369" r:id="rId325"/>
    <hyperlink ref="A370" r:id="rId326"/>
    <hyperlink ref="A371" r:id="rId327"/>
    <hyperlink ref="A372" r:id="rId328"/>
    <hyperlink ref="A373" r:id="rId329"/>
    <hyperlink ref="A374" r:id="rId330"/>
    <hyperlink ref="A375" r:id="rId331"/>
    <hyperlink ref="A376" r:id="rId332"/>
    <hyperlink ref="A377" r:id="rId333"/>
    <hyperlink ref="A378" r:id="rId334"/>
    <hyperlink ref="A379" r:id="rId335"/>
    <hyperlink ref="A380" r:id="rId336"/>
    <hyperlink ref="A381" r:id="rId337"/>
    <hyperlink ref="A382" r:id="rId338"/>
    <hyperlink ref="A383" r:id="rId339"/>
    <hyperlink ref="A384" r:id="rId340"/>
    <hyperlink ref="A385" r:id="rId341"/>
    <hyperlink ref="A386" r:id="rId342"/>
    <hyperlink ref="A387" r:id="rId343"/>
    <hyperlink ref="A388" r:id="rId344"/>
    <hyperlink ref="A389" r:id="rId345"/>
    <hyperlink ref="A390" r:id="rId346"/>
    <hyperlink ref="A391" r:id="rId347"/>
    <hyperlink ref="A392" r:id="rId348"/>
    <hyperlink ref="A393" r:id="rId349"/>
    <hyperlink ref="A394" r:id="rId350"/>
    <hyperlink ref="A395" r:id="rId351"/>
    <hyperlink ref="A396" r:id="rId352"/>
    <hyperlink ref="A397" r:id="rId353"/>
    <hyperlink ref="A398" r:id="rId354"/>
    <hyperlink ref="A399" r:id="rId355"/>
    <hyperlink ref="A400" r:id="rId356"/>
    <hyperlink ref="A401" r:id="rId357"/>
    <hyperlink ref="A402" r:id="rId358"/>
    <hyperlink ref="A403" r:id="rId359"/>
    <hyperlink ref="A404" r:id="rId360"/>
    <hyperlink ref="A405" r:id="rId361"/>
    <hyperlink ref="A406" r:id="rId362"/>
    <hyperlink ref="A407" r:id="rId363"/>
    <hyperlink ref="A408" r:id="rId364"/>
    <hyperlink ref="A409" r:id="rId365"/>
    <hyperlink ref="A410" r:id="rId366"/>
    <hyperlink ref="A411" r:id="rId367"/>
    <hyperlink ref="A412" r:id="rId368" display="SE-0014-RA"/>
    <hyperlink ref="A413" r:id="rId369"/>
    <hyperlink ref="A414" r:id="rId370"/>
    <hyperlink ref="A415" r:id="rId371"/>
    <hyperlink ref="A416" r:id="rId372"/>
    <hyperlink ref="A417" r:id="rId373"/>
    <hyperlink ref="A418" r:id="rId374"/>
    <hyperlink ref="A419" r:id="rId375"/>
    <hyperlink ref="A420" r:id="rId376"/>
    <hyperlink ref="A421" r:id="rId377"/>
    <hyperlink ref="A422" r:id="rId378"/>
    <hyperlink ref="A423" r:id="rId379"/>
    <hyperlink ref="A424" r:id="rId380"/>
    <hyperlink ref="A425" r:id="rId381"/>
    <hyperlink ref="A426" r:id="rId382"/>
    <hyperlink ref="A427" r:id="rId383"/>
    <hyperlink ref="A428" r:id="rId384"/>
    <hyperlink ref="A429" r:id="rId385"/>
    <hyperlink ref="A430" r:id="rId386"/>
    <hyperlink ref="A431" r:id="rId387"/>
    <hyperlink ref="A432" r:id="rId388"/>
    <hyperlink ref="A433" r:id="rId389"/>
    <hyperlink ref="A434" r:id="rId390"/>
    <hyperlink ref="A435" r:id="rId391"/>
    <hyperlink ref="A436" r:id="rId392"/>
    <hyperlink ref="A438" r:id="rId393"/>
    <hyperlink ref="A437" r:id="rId394"/>
    <hyperlink ref="A439" r:id="rId395"/>
    <hyperlink ref="A440" r:id="rId396"/>
    <hyperlink ref="A441" r:id="rId397"/>
    <hyperlink ref="A442" r:id="rId398"/>
    <hyperlink ref="A443" r:id="rId399"/>
    <hyperlink ref="A444" r:id="rId400"/>
  </hyperlinks>
  <pageMargins left="0.7" right="0.7" top="0.75" bottom="0.75" header="0.3" footer="0.3"/>
  <pageSetup scale="10" orientation="landscape" horizontalDpi="4294967294" verticalDpi="4294967294" r:id="rId401"/>
  <legacyDrawing r:id="rId40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F12"/>
  <sheetViews>
    <sheetView workbookViewId="0">
      <selection activeCell="B31" sqref="B31"/>
    </sheetView>
  </sheetViews>
  <sheetFormatPr defaultRowHeight="12.75"/>
  <cols>
    <col min="6" max="6" width="79.42578125" bestFit="1" customWidth="1"/>
  </cols>
  <sheetData>
    <row r="1" spans="1:6">
      <c r="A1" s="131" t="s">
        <v>426</v>
      </c>
    </row>
    <row r="2" spans="1:6">
      <c r="D2" s="131" t="s">
        <v>427</v>
      </c>
      <c r="F2" s="131" t="s">
        <v>429</v>
      </c>
    </row>
    <row r="3" spans="1:6">
      <c r="A3" s="131" t="s">
        <v>769</v>
      </c>
      <c r="D3" s="131" t="s">
        <v>428</v>
      </c>
      <c r="F3" s="131" t="s">
        <v>430</v>
      </c>
    </row>
    <row r="4" spans="1:6">
      <c r="A4" t="str">
        <f>VotBook!D73</f>
        <v>L0251140501152094</v>
      </c>
      <c r="D4" t="str">
        <f>VotBook!A73</f>
        <v>BA-0025-TRU</v>
      </c>
      <c r="F4" s="131" t="s">
        <v>431</v>
      </c>
    </row>
    <row r="5" spans="1:6">
      <c r="A5" s="131" t="s">
        <v>770</v>
      </c>
      <c r="D5" s="131" t="s">
        <v>307</v>
      </c>
      <c r="F5" s="131" t="s">
        <v>432</v>
      </c>
    </row>
    <row r="6" spans="1:6">
      <c r="A6" s="131" t="s">
        <v>433</v>
      </c>
      <c r="D6" s="131" t="s">
        <v>308</v>
      </c>
      <c r="F6" s="131" t="s">
        <v>432</v>
      </c>
    </row>
    <row r="7" spans="1:6">
      <c r="A7" s="131" t="s">
        <v>434</v>
      </c>
      <c r="D7" s="131" t="s">
        <v>354</v>
      </c>
      <c r="F7" s="131" t="s">
        <v>432</v>
      </c>
    </row>
    <row r="8" spans="1:6">
      <c r="A8" s="131" t="s">
        <v>435</v>
      </c>
      <c r="D8" s="131" t="s">
        <v>355</v>
      </c>
      <c r="F8" s="131" t="s">
        <v>432</v>
      </c>
    </row>
    <row r="9" spans="1:6">
      <c r="A9" s="131" t="s">
        <v>436</v>
      </c>
      <c r="D9" s="131" t="s">
        <v>356</v>
      </c>
      <c r="F9" s="131" t="s">
        <v>432</v>
      </c>
    </row>
    <row r="10" spans="1:6">
      <c r="A10" s="131" t="s">
        <v>439</v>
      </c>
      <c r="D10" s="131" t="s">
        <v>440</v>
      </c>
      <c r="F10" s="131" t="s">
        <v>432</v>
      </c>
    </row>
    <row r="11" spans="1:6">
      <c r="A11" s="131" t="s">
        <v>768</v>
      </c>
      <c r="D11" s="131" t="s">
        <v>335</v>
      </c>
      <c r="F11" s="131" t="s">
        <v>767</v>
      </c>
    </row>
    <row r="12" spans="1:6">
      <c r="A12" s="131" t="s">
        <v>801</v>
      </c>
      <c r="D12" s="131" t="s">
        <v>802</v>
      </c>
      <c r="F12" s="131" t="s">
        <v>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N31"/>
  <sheetViews>
    <sheetView workbookViewId="0"/>
  </sheetViews>
  <sheetFormatPr defaultRowHeight="12.75"/>
  <cols>
    <col min="1" max="1" width="43.5703125" customWidth="1"/>
    <col min="2" max="2" width="17.28515625" customWidth="1"/>
    <col min="3" max="3" width="11" bestFit="1" customWidth="1"/>
    <col min="4" max="4" width="16.42578125" bestFit="1" customWidth="1"/>
    <col min="5" max="5" width="11.28515625" bestFit="1" customWidth="1"/>
    <col min="7" max="7" width="21.85546875" bestFit="1" customWidth="1"/>
  </cols>
  <sheetData>
    <row r="1" spans="1:14">
      <c r="A1" s="5"/>
      <c r="B1" s="93" t="s">
        <v>110</v>
      </c>
      <c r="C1" s="37" t="s">
        <v>97</v>
      </c>
      <c r="D1" s="77" t="s">
        <v>98</v>
      </c>
      <c r="E1" s="50" t="s">
        <v>99</v>
      </c>
      <c r="F1" s="4" t="s">
        <v>100</v>
      </c>
      <c r="G1" s="6" t="s">
        <v>101</v>
      </c>
      <c r="H1" s="115" t="s">
        <v>198</v>
      </c>
      <c r="I1" s="6" t="s">
        <v>197</v>
      </c>
      <c r="J1" s="115" t="s">
        <v>199</v>
      </c>
      <c r="K1" s="6" t="s">
        <v>200</v>
      </c>
      <c r="L1" s="115" t="s">
        <v>201</v>
      </c>
      <c r="M1" s="6" t="s">
        <v>202</v>
      </c>
      <c r="N1" s="34" t="s">
        <v>203</v>
      </c>
    </row>
    <row r="2" spans="1:14">
      <c r="A2" s="5" t="s">
        <v>107</v>
      </c>
      <c r="B2" s="99">
        <f>85490+141748+2860</f>
        <v>230098</v>
      </c>
      <c r="C2" s="51">
        <f>C14+C15+C16</f>
        <v>394021</v>
      </c>
      <c r="D2" s="51">
        <f>D14+D15+D16</f>
        <v>1053824.8</v>
      </c>
      <c r="E2" s="50"/>
      <c r="F2" s="19"/>
      <c r="G2" s="6"/>
      <c r="H2" s="94"/>
      <c r="I2" s="94"/>
      <c r="J2" s="94"/>
    </row>
    <row r="3" spans="1:14">
      <c r="A3" s="5" t="s">
        <v>108</v>
      </c>
      <c r="B3" s="100">
        <f>VotBook!B46+VotBook!B47+VotBook!B48+VotBook!B49+VotBook!B50+VotBook!B51+VotBook!B52+VotBook!B53+VotBook!B54+VotBook!B55+VotBook!B56+VotBook!B57+VotBook!B58+VotBook!B59+VotBook!B60+VotBook!B61+VotBook!B63+VotBook!B64+VotBook!B65+VotBook!B66+VotBook!B67+VotBook!B68+VotBook!B69+VotBook!B70+VotBook!B71+VotBook!B72+VotBook!B74</f>
        <v>255071</v>
      </c>
      <c r="C3" s="51">
        <f>VotBook!B46+VotBook!B47+VotBook!B48+VotBook!B49+VotBook!B50+VotBook!B51+VotBook!B52+VotBook!B53+VotBook!B54+VotBook!B55+VotBook!B56+VotBook!B57+VotBook!B58+VotBook!B59+VotBook!B60+VotBook!B61+VotBook!B63+VotBook!B64+VotBook!B65+VotBook!B66+VotBook!B67+VotBook!B68+VotBook!B69+VotBook!B70+VotBook!B71+VotBook!B72+VotBook!B74+VotBook!B75+VotBook!B76+VotBook!B77+VotBook!B78+VotBook!B79+VotBook!B80+VotBook!B81+VotBook!B82+VotBook!B83+VotBook!B84+VotBook!B85+VotBook!B86+VotBook!B87+VotBook!B88+VotBook!B89</f>
        <v>323094</v>
      </c>
      <c r="D3" s="52">
        <f>VotBook!B46+VotBook!B47+VotBook!B48+VotBook!B49+VotBook!B50+VotBook!B51+VotBook!B52+VotBook!B53+VotBook!B54+VotBook!B55+VotBook!B56+VotBook!B57+VotBook!B58+VotBook!B59+VotBook!B60+VotBook!B61+VotBook!B63+VotBook!B64+VotBook!B65+VotBook!B66+VotBook!B67+VotBook!B68+VotBook!B69+VotBook!B70+VotBook!B71+VotBook!B72+VotBook!B74+VotBook!B75+VotBook!B76+VotBook!B77+VotBook!B78+VotBook!B79+VotBook!B80+VotBook!B81+VotBook!B82+VotBook!B83+VotBook!B84+VotBook!B85+VotBook!B86+VotBook!B87+VotBook!B88+VotBook!B89+VotBook!B90+VotBook!B91+VotBook!B92+VotBook!B93+VotBook!B94+VotBook!B95+VotBook!B96+VotBook!B97+VotBook!B98</f>
        <v>423348</v>
      </c>
      <c r="E3" s="50"/>
      <c r="F3" s="19"/>
      <c r="G3" s="6"/>
      <c r="H3" s="94"/>
      <c r="I3" s="94"/>
      <c r="J3" s="94"/>
    </row>
    <row r="4" spans="1:14">
      <c r="A4" s="5" t="s">
        <v>102</v>
      </c>
      <c r="B4" s="99">
        <v>85490</v>
      </c>
      <c r="C4" s="51">
        <v>209953</v>
      </c>
      <c r="D4" s="52">
        <v>300173</v>
      </c>
      <c r="E4" s="52"/>
      <c r="F4" s="4"/>
      <c r="G4" s="6"/>
      <c r="H4" s="94"/>
      <c r="I4" s="94"/>
      <c r="J4" s="94"/>
    </row>
    <row r="5" spans="1:14">
      <c r="A5" s="5" t="s">
        <v>109</v>
      </c>
      <c r="B5" s="100">
        <f>VotBook!J46+VotBook!J47+VotBook!J48+VotBook!J49+VotBook!J54+VotBook!J58</f>
        <v>85295</v>
      </c>
      <c r="C5" s="51">
        <f>VotBook!J46+VotBook!J47+VotBook!J48+VotBook!J49+VotBook!J50+VotBook!J51+VotBook!J53+VotBook!J54+VotBook!J55+VotBook!J56+VotBook!J57+VotBook!J58+VotBook!J59+VotBook!J60+VotBook!J61+VotBook!J63+VotBook!J64+VotBook!J65+VotBook!J66+VotBook!J70+VotBook!J72+VotBook!J74+VotBook!J86</f>
        <v>236096</v>
      </c>
      <c r="D5" s="52">
        <v>367309</v>
      </c>
      <c r="E5" s="52"/>
      <c r="F5" s="4"/>
      <c r="G5" s="6"/>
      <c r="H5" s="94"/>
      <c r="I5" s="94"/>
      <c r="J5" s="94"/>
    </row>
    <row r="6" spans="1:14">
      <c r="A6" s="5" t="s">
        <v>103</v>
      </c>
      <c r="B6" s="99">
        <v>141748</v>
      </c>
      <c r="C6">
        <v>184068</v>
      </c>
      <c r="D6" s="52">
        <v>596782.80000000005</v>
      </c>
      <c r="E6" s="52"/>
      <c r="F6" s="4"/>
      <c r="G6" s="6"/>
      <c r="H6" s="94"/>
      <c r="I6" s="94"/>
      <c r="J6" s="94"/>
    </row>
    <row r="7" spans="1:14">
      <c r="A7" s="5" t="s">
        <v>104</v>
      </c>
      <c r="B7" s="101">
        <v>2860</v>
      </c>
      <c r="C7" s="94">
        <v>0</v>
      </c>
      <c r="D7" s="95">
        <v>156869</v>
      </c>
      <c r="E7" s="94"/>
      <c r="F7" s="94"/>
      <c r="G7" s="94"/>
      <c r="H7" s="94"/>
      <c r="I7" s="94"/>
      <c r="J7" s="94"/>
    </row>
    <row r="8" spans="1:14">
      <c r="A8" s="5" t="s">
        <v>106</v>
      </c>
      <c r="B8" s="101">
        <f>B6+B7</f>
        <v>144608</v>
      </c>
      <c r="C8">
        <f>C6+C7</f>
        <v>184068</v>
      </c>
      <c r="D8" s="95">
        <f>D6+D7</f>
        <v>753651.8</v>
      </c>
      <c r="E8" s="94"/>
      <c r="F8" s="94"/>
      <c r="G8" s="94"/>
      <c r="H8" s="94"/>
      <c r="I8" s="94"/>
      <c r="J8" s="94"/>
    </row>
    <row r="9" spans="1:14">
      <c r="A9" s="50" t="s">
        <v>105</v>
      </c>
      <c r="B9" s="102">
        <f>VotBook!B51+VotBook!B52+VotBook!B55+VotBook!B56+VotBook!B59+VotBook!B60+VotBook!B61+VotBook!B64+VotBook!B65+VotBook!B67+VotBook!B68+VotBook!B69+VotBook!B71+VotBook!B50+VotBook!B53+VotBook!B57+VotBook!B63+VotBook!B66+VotBook!B70+VotBook!B72+VotBook!B74</f>
        <v>169776</v>
      </c>
      <c r="C9" s="94">
        <f>VotBook!B89+VotBook!B88+VotBook!B87+VotBook!B85+VotBook!B84+VotBook!B83+VotBook!B82+VotBook!B81+VotBook!B80+VotBook!B79+VotBook!B78+VotBook!B77+VotBook!B76+VotBook!B75+VotBook!B71+VotBook!B69+VotBook!B68+VotBook!B67+VotBook!B59+VotBook!B52</f>
        <v>88136</v>
      </c>
      <c r="D9" s="95">
        <v>589577.80000000005</v>
      </c>
      <c r="E9" s="94"/>
      <c r="F9" s="94"/>
      <c r="G9" s="94"/>
      <c r="H9" s="94"/>
      <c r="I9" s="94"/>
      <c r="J9" s="94"/>
    </row>
    <row r="10" spans="1:14">
      <c r="A10" s="94"/>
      <c r="B10" s="94"/>
      <c r="D10" s="94"/>
      <c r="E10" s="98"/>
      <c r="F10" s="94"/>
      <c r="G10" s="94"/>
      <c r="H10" s="94"/>
      <c r="I10" s="94"/>
      <c r="J10" s="94"/>
    </row>
    <row r="11" spans="1:14">
      <c r="A11" s="94"/>
      <c r="B11" s="94"/>
      <c r="C11" s="94"/>
      <c r="D11" s="94"/>
      <c r="E11" s="95"/>
      <c r="F11" s="94"/>
      <c r="G11" s="94"/>
      <c r="H11" s="94"/>
      <c r="I11" s="94"/>
      <c r="J11" s="94"/>
    </row>
    <row r="12" spans="1:14">
      <c r="A12" s="94"/>
      <c r="B12" s="98"/>
      <c r="C12" s="94"/>
      <c r="D12" s="94"/>
      <c r="E12" s="94"/>
      <c r="F12" s="94"/>
      <c r="G12" s="94"/>
      <c r="H12" s="94"/>
      <c r="I12" s="94"/>
      <c r="J12" s="94"/>
    </row>
    <row r="13" spans="1:14">
      <c r="A13" s="94" t="s">
        <v>158</v>
      </c>
      <c r="B13" s="94">
        <v>1530800</v>
      </c>
      <c r="C13" s="94">
        <v>1530800</v>
      </c>
      <c r="D13" s="132">
        <v>1530800</v>
      </c>
      <c r="E13" s="96"/>
      <c r="F13" s="97"/>
      <c r="G13" s="94"/>
      <c r="H13" s="94"/>
      <c r="I13" s="94"/>
      <c r="J13" s="94"/>
    </row>
    <row r="14" spans="1:14">
      <c r="A14" s="94" t="s">
        <v>155</v>
      </c>
      <c r="B14" s="94">
        <v>85490</v>
      </c>
      <c r="C14" s="94">
        <v>209953</v>
      </c>
      <c r="D14" s="132">
        <v>300173</v>
      </c>
      <c r="E14" s="96"/>
      <c r="F14" s="97"/>
      <c r="G14" s="94"/>
      <c r="H14" s="94"/>
      <c r="I14" s="94"/>
      <c r="J14" s="94"/>
    </row>
    <row r="15" spans="1:14">
      <c r="A15" s="94" t="s">
        <v>156</v>
      </c>
      <c r="B15" s="94">
        <v>141748</v>
      </c>
      <c r="C15" s="94">
        <v>184068</v>
      </c>
      <c r="D15" s="132">
        <v>596782.80000000005</v>
      </c>
      <c r="E15" s="96"/>
      <c r="F15" s="97"/>
      <c r="G15" s="94"/>
      <c r="H15" s="94"/>
      <c r="I15" s="94"/>
      <c r="J15" s="94"/>
    </row>
    <row r="16" spans="1:14">
      <c r="A16" s="94" t="s">
        <v>157</v>
      </c>
      <c r="B16" s="94">
        <v>2860</v>
      </c>
      <c r="C16" s="113">
        <v>0</v>
      </c>
      <c r="D16" s="133">
        <v>156869</v>
      </c>
      <c r="E16" s="36"/>
      <c r="F16" s="97"/>
      <c r="G16" s="94"/>
      <c r="H16" s="94"/>
      <c r="I16" s="94"/>
      <c r="J16" s="94"/>
    </row>
    <row r="17" spans="1:14">
      <c r="A17" s="113" t="s">
        <v>159</v>
      </c>
      <c r="B17" s="94">
        <f>B13-B14-B15-B16</f>
        <v>1300702</v>
      </c>
      <c r="C17" s="94">
        <f>C13-C14-C15-C16</f>
        <v>1136779</v>
      </c>
      <c r="D17" s="95">
        <f>D13-D14-D15-D16</f>
        <v>476975.19999999995</v>
      </c>
      <c r="E17" s="36"/>
      <c r="F17" s="97"/>
      <c r="G17" s="94"/>
      <c r="H17" s="94"/>
      <c r="I17" s="94"/>
      <c r="J17" s="94"/>
    </row>
    <row r="18" spans="1:14">
      <c r="A18" s="94"/>
      <c r="B18" s="94"/>
      <c r="C18" s="94"/>
      <c r="D18" s="35"/>
      <c r="E18" s="36"/>
      <c r="F18" s="97"/>
      <c r="G18" s="94"/>
      <c r="H18" s="94"/>
      <c r="I18" s="94"/>
      <c r="J18" s="94"/>
    </row>
    <row r="19" spans="1:14">
      <c r="A19" s="94"/>
      <c r="B19" s="94"/>
      <c r="C19" s="94"/>
      <c r="D19" s="35"/>
      <c r="E19" s="36"/>
      <c r="F19" s="97"/>
      <c r="G19" s="94"/>
      <c r="H19" s="94"/>
      <c r="I19" s="94"/>
      <c r="J19" s="94"/>
    </row>
    <row r="20" spans="1:14">
      <c r="A20" s="113" t="s">
        <v>160</v>
      </c>
      <c r="B20" s="94">
        <f>6000+7704+4760+27930+21240+17856</f>
        <v>85490</v>
      </c>
      <c r="C20" s="94">
        <v>120543</v>
      </c>
      <c r="D20" s="34">
        <f>1750+2926+1704+9407</f>
        <v>15787</v>
      </c>
      <c r="E20" s="36"/>
      <c r="F20" s="97"/>
      <c r="G20" s="94"/>
      <c r="H20" s="94"/>
      <c r="I20" s="94"/>
      <c r="J20" s="94"/>
      <c r="N20">
        <f>SUM(B20:M20)</f>
        <v>221820</v>
      </c>
    </row>
    <row r="21" spans="1:14">
      <c r="A21" s="113" t="s">
        <v>161</v>
      </c>
      <c r="B21" s="94">
        <v>0</v>
      </c>
      <c r="C21" s="94">
        <v>3920</v>
      </c>
      <c r="D21" s="34">
        <v>0</v>
      </c>
      <c r="E21" s="36"/>
      <c r="F21" s="97"/>
      <c r="G21" s="94"/>
      <c r="H21" s="94"/>
      <c r="I21" s="94"/>
      <c r="J21" s="94"/>
      <c r="N21">
        <f>SUM(B21:M21)</f>
        <v>3920</v>
      </c>
    </row>
    <row r="22" spans="1:14">
      <c r="A22" s="94"/>
      <c r="B22" s="94"/>
      <c r="C22" s="94"/>
      <c r="D22" s="34"/>
      <c r="E22" s="36"/>
      <c r="F22" s="97"/>
      <c r="G22" s="94"/>
      <c r="H22" s="94"/>
      <c r="I22" s="94"/>
      <c r="J22" s="94"/>
    </row>
    <row r="23" spans="1:14">
      <c r="A23" s="94" t="s">
        <v>162</v>
      </c>
      <c r="B23" s="94"/>
      <c r="C23" s="94"/>
      <c r="D23" s="34"/>
      <c r="E23" s="36"/>
      <c r="F23" s="97"/>
      <c r="G23" s="94"/>
      <c r="H23" s="94"/>
      <c r="I23" s="94"/>
      <c r="J23" s="94"/>
    </row>
    <row r="24" spans="1:14">
      <c r="A24" s="94" t="s">
        <v>163</v>
      </c>
      <c r="B24" s="94">
        <v>159384</v>
      </c>
      <c r="C24" s="94">
        <v>90175</v>
      </c>
      <c r="D24" s="34">
        <f>648413-C24-B24</f>
        <v>398854</v>
      </c>
      <c r="E24" s="36"/>
      <c r="F24" s="97"/>
      <c r="G24" s="94"/>
      <c r="H24" s="94"/>
      <c r="I24" s="94"/>
      <c r="J24" s="94"/>
      <c r="N24">
        <f>SUM(B24:M24)</f>
        <v>648413</v>
      </c>
    </row>
    <row r="25" spans="1:14">
      <c r="A25" t="s">
        <v>164</v>
      </c>
      <c r="B25" s="94">
        <v>3920</v>
      </c>
      <c r="C25" s="113">
        <v>0</v>
      </c>
      <c r="D25" s="94">
        <f>5890-B25</f>
        <v>1970</v>
      </c>
      <c r="E25" s="98"/>
      <c r="F25" s="94"/>
      <c r="G25" s="94"/>
      <c r="H25" s="94"/>
      <c r="I25" s="94"/>
      <c r="J25" s="94"/>
      <c r="N25">
        <f>SUM(B25:M25)</f>
        <v>5890</v>
      </c>
    </row>
    <row r="26" spans="1:14">
      <c r="A26" s="94"/>
      <c r="B26" s="94"/>
      <c r="C26" s="94"/>
      <c r="D26" s="94"/>
      <c r="E26" s="94"/>
      <c r="F26" s="94"/>
      <c r="G26" s="94"/>
      <c r="H26" s="94"/>
      <c r="I26" s="94"/>
      <c r="J26" s="94"/>
    </row>
    <row r="27" spans="1:14">
      <c r="A27" s="116" t="s">
        <v>204</v>
      </c>
      <c r="B27" s="117" t="s">
        <v>205</v>
      </c>
    </row>
    <row r="28" spans="1:14">
      <c r="A28" s="122">
        <v>253479</v>
      </c>
      <c r="B28" s="122">
        <v>394021</v>
      </c>
    </row>
    <row r="29" spans="1:14">
      <c r="A29" t="s">
        <v>300</v>
      </c>
      <c r="B29" t="s">
        <v>301</v>
      </c>
    </row>
    <row r="30" spans="1:14">
      <c r="A30" t="s">
        <v>299</v>
      </c>
      <c r="B30" s="117" t="s">
        <v>302</v>
      </c>
    </row>
    <row r="31" spans="1:14">
      <c r="A31" s="122">
        <f>N24+N25</f>
        <v>654303</v>
      </c>
      <c r="B31" s="121">
        <f>N20+N21+D6</f>
        <v>822522.8</v>
      </c>
      <c r="E31" s="35"/>
    </row>
  </sheetData>
  <pageMargins left="0.7" right="0.7" top="0.75" bottom="0.75" header="0.3" footer="0.3"/>
  <pageSetup orientation="portrait" horizontalDpi="180" verticalDpi="18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D20"/>
  <sheetViews>
    <sheetView workbookViewId="0">
      <selection activeCell="C6" sqref="C6"/>
    </sheetView>
  </sheetViews>
  <sheetFormatPr defaultRowHeight="12.75"/>
  <cols>
    <col min="1" max="2" width="17.7109375" bestFit="1" customWidth="1"/>
    <col min="3" max="3" width="19" customWidth="1"/>
    <col min="4" max="4" width="13.140625" customWidth="1"/>
  </cols>
  <sheetData>
    <row r="1" spans="1:4">
      <c r="A1" t="s">
        <v>544</v>
      </c>
    </row>
    <row r="2" spans="1:4">
      <c r="A2" s="131" t="s">
        <v>542</v>
      </c>
    </row>
    <row r="3" spans="1:4" s="158" customFormat="1" ht="63.75">
      <c r="A3" s="161"/>
      <c r="B3" s="162" t="s">
        <v>531</v>
      </c>
      <c r="C3" s="162" t="s">
        <v>533</v>
      </c>
      <c r="D3" s="162" t="s">
        <v>534</v>
      </c>
    </row>
    <row r="4" spans="1:4">
      <c r="A4" s="163" t="s">
        <v>530</v>
      </c>
      <c r="B4" s="164">
        <v>288682.2</v>
      </c>
      <c r="C4" s="165">
        <v>2681899.34</v>
      </c>
      <c r="D4" s="164">
        <f>C4-B4</f>
        <v>2393217.1399999997</v>
      </c>
    </row>
    <row r="5" spans="1:4">
      <c r="A5" s="167" t="s">
        <v>532</v>
      </c>
      <c r="B5" s="168">
        <v>52360</v>
      </c>
      <c r="C5" s="168">
        <v>827240.09</v>
      </c>
      <c r="D5" s="169">
        <f>C5-B5</f>
        <v>774880.09</v>
      </c>
    </row>
    <row r="6" spans="1:4">
      <c r="A6" s="170" t="s">
        <v>541</v>
      </c>
      <c r="B6" s="171"/>
      <c r="C6" s="171"/>
      <c r="D6" s="172">
        <f>SUM(D4:D5)</f>
        <v>3168097.2299999995</v>
      </c>
    </row>
    <row r="8" spans="1:4">
      <c r="A8" s="131" t="s">
        <v>536</v>
      </c>
    </row>
    <row r="9" spans="1:4">
      <c r="A9" s="131" t="s">
        <v>537</v>
      </c>
      <c r="B9" s="121">
        <f>C4/8</f>
        <v>335237.41749999998</v>
      </c>
      <c r="C9" s="131" t="s">
        <v>538</v>
      </c>
    </row>
    <row r="10" spans="1:4">
      <c r="A10" s="131" t="s">
        <v>537</v>
      </c>
      <c r="B10" s="160">
        <f>C5/8</f>
        <v>103405.01125</v>
      </c>
      <c r="C10" s="159" t="s">
        <v>539</v>
      </c>
      <c r="D10" s="159"/>
    </row>
    <row r="11" spans="1:4">
      <c r="A11" s="131"/>
      <c r="B11" s="157"/>
      <c r="D11" s="157"/>
    </row>
    <row r="12" spans="1:4">
      <c r="A12" s="131"/>
      <c r="B12" s="122"/>
      <c r="D12" s="121"/>
    </row>
    <row r="13" spans="1:4">
      <c r="A13" s="131" t="s">
        <v>540</v>
      </c>
      <c r="D13" s="157"/>
    </row>
    <row r="16" spans="1:4">
      <c r="A16" s="131" t="s">
        <v>543</v>
      </c>
    </row>
    <row r="17" spans="1:4" ht="63.75">
      <c r="A17" s="161"/>
      <c r="B17" s="162" t="s">
        <v>535</v>
      </c>
      <c r="C17" s="162" t="s">
        <v>533</v>
      </c>
      <c r="D17" s="162" t="s">
        <v>534</v>
      </c>
    </row>
    <row r="18" spans="1:4">
      <c r="A18" s="163" t="s">
        <v>530</v>
      </c>
      <c r="B18" s="164">
        <v>114804.4</v>
      </c>
      <c r="C18" s="166">
        <f>B9*7</f>
        <v>2346661.9224999999</v>
      </c>
      <c r="D18" s="164">
        <f>C18-B18</f>
        <v>2231857.5225</v>
      </c>
    </row>
    <row r="19" spans="1:4">
      <c r="A19" s="167" t="s">
        <v>532</v>
      </c>
      <c r="B19" s="168">
        <v>31174</v>
      </c>
      <c r="C19" s="169">
        <f>B10*7</f>
        <v>723835.07874999999</v>
      </c>
      <c r="D19" s="169">
        <f>C19-B19</f>
        <v>692661.07874999999</v>
      </c>
    </row>
    <row r="20" spans="1:4">
      <c r="A20" s="170" t="s">
        <v>541</v>
      </c>
      <c r="B20" s="171"/>
      <c r="C20" s="171"/>
      <c r="D20" s="172">
        <f>SUM(D18:D19)</f>
        <v>2924518.6012499998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F16"/>
  <sheetViews>
    <sheetView workbookViewId="0">
      <selection activeCell="B2" sqref="B2"/>
    </sheetView>
  </sheetViews>
  <sheetFormatPr defaultRowHeight="12.75"/>
  <cols>
    <col min="2" max="2" width="13.85546875" bestFit="1" customWidth="1"/>
    <col min="3" max="4" width="12" bestFit="1" customWidth="1"/>
    <col min="5" max="6" width="12.85546875" bestFit="1" customWidth="1"/>
  </cols>
  <sheetData>
    <row r="1" spans="1:6">
      <c r="A1" s="235"/>
      <c r="B1" s="235" t="s">
        <v>750</v>
      </c>
      <c r="C1" s="236">
        <v>150000</v>
      </c>
      <c r="D1" s="235" t="s">
        <v>9</v>
      </c>
      <c r="E1" s="237">
        <v>1500000</v>
      </c>
      <c r="F1" s="235" t="s">
        <v>9</v>
      </c>
    </row>
    <row r="2" spans="1:6">
      <c r="A2" s="235" t="s">
        <v>743</v>
      </c>
      <c r="B2" s="234">
        <v>0.14386735369398951</v>
      </c>
      <c r="C2" s="165">
        <v>21580.103054098425</v>
      </c>
      <c r="D2" s="165">
        <v>13030.103054098425</v>
      </c>
      <c r="E2" s="165">
        <v>215801.03054098427</v>
      </c>
      <c r="F2" s="165">
        <v>215801.03054098427</v>
      </c>
    </row>
    <row r="3" spans="1:6">
      <c r="A3" s="235"/>
      <c r="B3" s="234"/>
      <c r="C3" s="165"/>
      <c r="D3" s="165"/>
      <c r="E3" s="165"/>
      <c r="F3" s="165"/>
    </row>
    <row r="4" spans="1:6">
      <c r="A4" s="235" t="s">
        <v>744</v>
      </c>
      <c r="B4" s="234">
        <v>0.49774519260057004</v>
      </c>
      <c r="C4" s="165">
        <v>74661.778890085508</v>
      </c>
      <c r="D4" s="165">
        <v>12841.778890085508</v>
      </c>
      <c r="E4" s="165">
        <v>746617.78890085511</v>
      </c>
      <c r="F4" s="165">
        <v>746617.78890085511</v>
      </c>
    </row>
    <row r="5" spans="1:6">
      <c r="A5" s="235"/>
      <c r="B5" s="234"/>
      <c r="C5" s="165"/>
      <c r="D5" s="165"/>
      <c r="E5" s="165"/>
      <c r="F5" s="165"/>
    </row>
    <row r="6" spans="1:6">
      <c r="A6" s="235" t="s">
        <v>745</v>
      </c>
      <c r="B6" s="234">
        <v>4.2763305758839231E-3</v>
      </c>
      <c r="C6" s="165">
        <v>641.44958638258845</v>
      </c>
      <c r="D6" s="165">
        <v>641.44958638258845</v>
      </c>
      <c r="E6" s="165">
        <v>6414.495863825885</v>
      </c>
      <c r="F6" s="165">
        <v>6414.495863825885</v>
      </c>
    </row>
    <row r="7" spans="1:6">
      <c r="A7" s="235"/>
      <c r="B7" s="234"/>
      <c r="C7" s="165"/>
      <c r="D7" s="165"/>
      <c r="E7" s="165"/>
      <c r="F7" s="165"/>
    </row>
    <row r="8" spans="1:6">
      <c r="A8" s="235" t="s">
        <v>746</v>
      </c>
      <c r="B8" s="234">
        <v>0.15761231136980056</v>
      </c>
      <c r="C8" s="165">
        <v>23641.846705470085</v>
      </c>
      <c r="D8" s="165">
        <v>13891.846705470085</v>
      </c>
      <c r="E8" s="165">
        <v>236418.46705470083</v>
      </c>
      <c r="F8" s="165">
        <v>236418.46705470083</v>
      </c>
    </row>
    <row r="9" spans="1:6">
      <c r="A9" s="235"/>
      <c r="B9" s="234"/>
      <c r="C9" s="165"/>
      <c r="D9" s="165"/>
      <c r="E9" s="165"/>
      <c r="F9" s="165"/>
    </row>
    <row r="10" spans="1:6">
      <c r="A10" s="235" t="s">
        <v>748</v>
      </c>
      <c r="B10" s="234">
        <v>1.3409741481051863E-2</v>
      </c>
      <c r="C10" s="165">
        <v>2011.4612221577795</v>
      </c>
      <c r="D10" s="165">
        <v>2011.4612221577795</v>
      </c>
      <c r="E10" s="165">
        <v>20114.612221577794</v>
      </c>
      <c r="F10" s="165">
        <v>20114.612221577794</v>
      </c>
    </row>
    <row r="11" spans="1:6">
      <c r="A11" s="235"/>
      <c r="B11" s="234"/>
      <c r="C11" s="165"/>
      <c r="D11" s="165"/>
      <c r="E11" s="165"/>
      <c r="F11" s="165"/>
    </row>
    <row r="12" spans="1:6">
      <c r="A12" s="235" t="s">
        <v>747</v>
      </c>
      <c r="B12" s="234">
        <v>0.16517179201109264</v>
      </c>
      <c r="C12" s="165">
        <v>24775.768801663897</v>
      </c>
      <c r="D12" s="165">
        <v>576.76880166389674</v>
      </c>
      <c r="E12" s="165">
        <v>247757.68801663895</v>
      </c>
      <c r="F12" s="165">
        <v>247757.68801663895</v>
      </c>
    </row>
    <row r="13" spans="1:6">
      <c r="A13" s="235"/>
      <c r="B13" s="234"/>
      <c r="C13" s="165"/>
      <c r="D13" s="165"/>
      <c r="E13" s="165"/>
      <c r="F13" s="165"/>
    </row>
    <row r="14" spans="1:6">
      <c r="A14" s="235" t="s">
        <v>749</v>
      </c>
      <c r="B14" s="234">
        <v>1.7917278267611452E-2</v>
      </c>
      <c r="C14" s="165">
        <v>2687.5917401417178</v>
      </c>
      <c r="D14" s="165">
        <v>2687.5917401417178</v>
      </c>
      <c r="E14" s="165">
        <v>26875.917401417177</v>
      </c>
      <c r="F14" s="165">
        <v>26875.917401417177</v>
      </c>
    </row>
    <row r="15" spans="1:6">
      <c r="A15" s="235"/>
      <c r="B15" s="23"/>
      <c r="C15" s="23"/>
      <c r="D15" s="23"/>
      <c r="E15" s="23"/>
      <c r="F15" s="23"/>
    </row>
    <row r="16" spans="1:6">
      <c r="A16" s="235"/>
      <c r="B16" s="23"/>
      <c r="C16" s="165">
        <v>150000</v>
      </c>
      <c r="D16" s="165">
        <v>45680.999999999993</v>
      </c>
      <c r="E16" s="165">
        <v>1500000</v>
      </c>
      <c r="F16" s="165">
        <v>1500000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24:D35"/>
  <sheetViews>
    <sheetView workbookViewId="0">
      <selection activeCell="A14" sqref="A14"/>
    </sheetView>
  </sheetViews>
  <sheetFormatPr defaultRowHeight="12.75"/>
  <cols>
    <col min="1" max="1" width="47.5703125" bestFit="1" customWidth="1"/>
    <col min="2" max="3" width="12.85546875" bestFit="1" customWidth="1"/>
    <col min="4" max="4" width="14.7109375" bestFit="1" customWidth="1"/>
  </cols>
  <sheetData>
    <row r="24" spans="1:4">
      <c r="A24" t="s">
        <v>1</v>
      </c>
      <c r="B24" s="122">
        <v>2018336.6000000003</v>
      </c>
      <c r="C24" s="122">
        <v>2018336.6</v>
      </c>
      <c r="D24" t="s">
        <v>893</v>
      </c>
    </row>
    <row r="25" spans="1:4">
      <c r="A25" t="s">
        <v>9</v>
      </c>
      <c r="B25" s="122">
        <v>1041977.0999999996</v>
      </c>
      <c r="C25" s="122">
        <v>1041977.1</v>
      </c>
      <c r="D25" t="s">
        <v>893</v>
      </c>
    </row>
    <row r="26" spans="1:4">
      <c r="A26" t="s">
        <v>512</v>
      </c>
      <c r="B26" s="122">
        <v>1016582.7</v>
      </c>
      <c r="C26" s="122">
        <v>1061672.8999999999</v>
      </c>
      <c r="D26" t="s">
        <v>894</v>
      </c>
    </row>
    <row r="32" spans="1:4">
      <c r="A32" t="s">
        <v>897</v>
      </c>
      <c r="B32" s="122">
        <f>C26</f>
        <v>1061672.8999999999</v>
      </c>
    </row>
    <row r="33" spans="1:2">
      <c r="A33" t="s">
        <v>895</v>
      </c>
      <c r="B33" s="122">
        <f>VotBook!B297+VotBook!B301+VotBook!B302+VotBook!B303+VotBook!B304+VotBook!B307</f>
        <v>24325</v>
      </c>
    </row>
    <row r="34" spans="1:2">
      <c r="B34" s="121">
        <f>B32-B33</f>
        <v>1037347.8999999999</v>
      </c>
    </row>
    <row r="35" spans="1:2">
      <c r="A35" t="s">
        <v>896</v>
      </c>
      <c r="B35" s="121">
        <f>B34-B26</f>
        <v>20765.199999999953</v>
      </c>
    </row>
  </sheetData>
  <pageMargins left="0.7" right="0.7" top="0.75" bottom="0.75" header="0.3" footer="0.3"/>
  <pageSetup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D16"/>
  <sheetViews>
    <sheetView workbookViewId="0">
      <selection sqref="A1:D14"/>
    </sheetView>
  </sheetViews>
  <sheetFormatPr defaultRowHeight="12.75"/>
  <cols>
    <col min="2" max="2" width="11.28515625" bestFit="1" customWidth="1"/>
    <col min="3" max="3" width="15.42578125" bestFit="1" customWidth="1"/>
    <col min="4" max="4" width="11.28515625" bestFit="1" customWidth="1"/>
  </cols>
  <sheetData>
    <row r="1" spans="1:4" ht="24">
      <c r="A1" s="12"/>
      <c r="B1" s="254" t="s">
        <v>1086</v>
      </c>
      <c r="C1" s="41" t="s">
        <v>1087</v>
      </c>
      <c r="D1" s="41" t="s">
        <v>1085</v>
      </c>
    </row>
    <row r="2" spans="1:4">
      <c r="A2" s="12" t="s">
        <v>743</v>
      </c>
      <c r="B2" s="301">
        <f>VotBook!M20</f>
        <v>-2905.0000000000291</v>
      </c>
      <c r="C2" s="213">
        <f>106266.4*0.14</f>
        <v>14877.296</v>
      </c>
      <c r="D2" s="218">
        <f>B2+C2</f>
        <v>11972.295999999971</v>
      </c>
    </row>
    <row r="3" spans="1:4">
      <c r="A3" s="25"/>
      <c r="B3" s="302"/>
      <c r="C3" s="213"/>
      <c r="D3" s="215"/>
    </row>
    <row r="4" spans="1:4">
      <c r="A4" s="25" t="s">
        <v>744</v>
      </c>
      <c r="B4" s="301">
        <f>VotBook!M22</f>
        <v>58875</v>
      </c>
      <c r="C4" s="213">
        <f>0.5*106266.4</f>
        <v>53133.2</v>
      </c>
      <c r="D4" s="218">
        <f>B4+C4</f>
        <v>112008.2</v>
      </c>
    </row>
    <row r="5" spans="1:4">
      <c r="A5" s="25"/>
      <c r="B5" s="302"/>
      <c r="C5" s="213"/>
      <c r="D5" s="215"/>
    </row>
    <row r="6" spans="1:4">
      <c r="A6" s="12" t="s">
        <v>745</v>
      </c>
      <c r="B6" s="301">
        <f>VotBook!M24</f>
        <v>1735</v>
      </c>
      <c r="C6" s="213">
        <f>106266.4*0.06</f>
        <v>6375.9839999999995</v>
      </c>
      <c r="D6" s="218">
        <f>B6+C6</f>
        <v>8110.9839999999995</v>
      </c>
    </row>
    <row r="7" spans="1:4">
      <c r="A7" s="12"/>
      <c r="B7" s="302"/>
      <c r="C7" s="213"/>
      <c r="D7" s="215"/>
    </row>
    <row r="8" spans="1:4">
      <c r="A8" s="185" t="s">
        <v>746</v>
      </c>
      <c r="B8" s="301">
        <f>VotBook!M26</f>
        <v>30565.500000000029</v>
      </c>
      <c r="C8" s="213">
        <f>106266.4*0.13</f>
        <v>13814.632</v>
      </c>
      <c r="D8" s="218">
        <f>B8+C8</f>
        <v>44380.132000000027</v>
      </c>
    </row>
    <row r="9" spans="1:4">
      <c r="A9" s="179"/>
      <c r="B9" s="302"/>
      <c r="C9" s="213"/>
      <c r="D9" s="215"/>
    </row>
    <row r="10" spans="1:4">
      <c r="A10" s="179" t="s">
        <v>748</v>
      </c>
      <c r="B10" s="301">
        <f>VotBook!M28</f>
        <v>-2640.0000000000036</v>
      </c>
      <c r="C10" s="213"/>
      <c r="D10" s="215"/>
    </row>
    <row r="11" spans="1:4">
      <c r="A11" s="179"/>
      <c r="B11" s="302"/>
      <c r="C11" s="213"/>
      <c r="D11" s="215"/>
    </row>
    <row r="12" spans="1:4">
      <c r="A12" s="179" t="s">
        <v>747</v>
      </c>
      <c r="B12" s="301">
        <f>VotBook!M30</f>
        <v>15804</v>
      </c>
      <c r="C12" s="213">
        <f>106266.4*0.17</f>
        <v>18065.288</v>
      </c>
      <c r="D12" s="218">
        <f>B12+C12</f>
        <v>33869.288</v>
      </c>
    </row>
    <row r="13" spans="1:4">
      <c r="A13" s="179"/>
      <c r="B13" s="302"/>
      <c r="C13" s="215"/>
      <c r="D13" s="215"/>
    </row>
    <row r="14" spans="1:4">
      <c r="A14" s="179" t="s">
        <v>749</v>
      </c>
      <c r="B14" s="301">
        <f>VotBook!M32</f>
        <v>21020</v>
      </c>
      <c r="C14" s="215"/>
      <c r="D14" s="218">
        <f>B14</f>
        <v>21020</v>
      </c>
    </row>
    <row r="15" spans="1:4">
      <c r="A15" s="179"/>
      <c r="B15" s="303"/>
      <c r="C15" s="215"/>
      <c r="D15" s="215"/>
    </row>
    <row r="16" spans="1:4">
      <c r="A16" s="224"/>
      <c r="B16" s="304">
        <f>SUBTOTAL(9,B2:B15)</f>
        <v>122454.5</v>
      </c>
      <c r="C16" s="218">
        <f>VotBook!D2-Sheet4!B16</f>
        <v>-122454</v>
      </c>
      <c r="D16" s="218">
        <f>C2+C4+C6+C8+C12</f>
        <v>106266.4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2:K25"/>
  <sheetViews>
    <sheetView workbookViewId="0">
      <selection activeCell="E13" sqref="E13"/>
    </sheetView>
  </sheetViews>
  <sheetFormatPr defaultRowHeight="12.75"/>
  <cols>
    <col min="2" max="2" width="15" bestFit="1" customWidth="1"/>
    <col min="3" max="3" width="23.7109375" bestFit="1" customWidth="1"/>
    <col min="4" max="4" width="11.5703125" bestFit="1" customWidth="1"/>
    <col min="5" max="6" width="11.28515625" bestFit="1" customWidth="1"/>
    <col min="9" max="9" width="11" customWidth="1"/>
    <col min="10" max="10" width="10.28515625" bestFit="1" customWidth="1"/>
  </cols>
  <sheetData>
    <row r="2" spans="1:10">
      <c r="B2" t="s">
        <v>1086</v>
      </c>
      <c r="C2" t="s">
        <v>1087</v>
      </c>
      <c r="D2" t="s">
        <v>1085</v>
      </c>
      <c r="E2" t="s">
        <v>1095</v>
      </c>
      <c r="H2" s="94"/>
      <c r="I2" s="94"/>
      <c r="J2" s="94"/>
    </row>
    <row r="3" spans="1:10">
      <c r="A3" s="23" t="s">
        <v>743</v>
      </c>
      <c r="B3" s="165">
        <f>42212+1140</f>
        <v>43352</v>
      </c>
      <c r="C3" s="272">
        <f>12701.7+2963.8</f>
        <v>15665.5</v>
      </c>
      <c r="D3" s="165">
        <f>B3+C3</f>
        <v>59017.5</v>
      </c>
      <c r="E3" s="121">
        <f>D3-VotBook!B396</f>
        <v>53100.5</v>
      </c>
      <c r="H3" s="94"/>
      <c r="I3" s="188"/>
      <c r="J3" s="98"/>
    </row>
    <row r="4" spans="1:10">
      <c r="A4" s="23"/>
      <c r="B4" s="165"/>
      <c r="C4" s="165"/>
      <c r="D4" s="165"/>
      <c r="H4" s="94"/>
      <c r="I4" s="317"/>
      <c r="J4" s="94"/>
    </row>
    <row r="5" spans="1:10">
      <c r="A5" s="23" t="s">
        <v>744</v>
      </c>
      <c r="B5" s="165">
        <v>118175</v>
      </c>
      <c r="C5" s="165">
        <f>45363.2+11413.9+5443.6+1735</f>
        <v>63955.7</v>
      </c>
      <c r="D5" s="165">
        <f>B5+C5-6480</f>
        <v>175650.7</v>
      </c>
      <c r="E5" s="121">
        <f>D5-VotBook!B395</f>
        <v>121250.70000000001</v>
      </c>
      <c r="H5" s="94"/>
      <c r="I5" s="188"/>
      <c r="J5" s="98"/>
    </row>
    <row r="6" spans="1:10">
      <c r="A6" s="23"/>
      <c r="B6" s="165"/>
      <c r="C6" s="165"/>
      <c r="D6" s="165"/>
      <c r="H6" s="94"/>
      <c r="I6" s="317"/>
      <c r="J6" s="94"/>
    </row>
    <row r="7" spans="1:10">
      <c r="A7" s="23" t="s">
        <v>745</v>
      </c>
      <c r="B7" s="165"/>
      <c r="C7" s="165"/>
      <c r="D7" s="165"/>
      <c r="H7" s="94"/>
      <c r="I7" s="188"/>
      <c r="J7" s="98"/>
    </row>
    <row r="8" spans="1:10">
      <c r="A8" s="23"/>
      <c r="B8" s="165"/>
      <c r="C8" s="165"/>
      <c r="D8" s="165"/>
      <c r="H8" s="94"/>
      <c r="I8" s="318"/>
      <c r="J8" s="94"/>
    </row>
    <row r="9" spans="1:10">
      <c r="A9" s="23" t="s">
        <v>746</v>
      </c>
      <c r="B9" s="165">
        <v>30565.500000000029</v>
      </c>
      <c r="C9" s="165">
        <f>11794.4+2942.8</f>
        <v>14737.2</v>
      </c>
      <c r="D9" s="165">
        <f>B9+C9</f>
        <v>45302.700000000026</v>
      </c>
      <c r="E9" s="121">
        <f>D9-VotBook!B402</f>
        <v>23852.700000000026</v>
      </c>
      <c r="H9" s="94"/>
      <c r="I9" s="188"/>
      <c r="J9" s="98"/>
    </row>
    <row r="10" spans="1:10">
      <c r="A10" s="23"/>
      <c r="B10" s="165"/>
      <c r="C10" s="165"/>
      <c r="D10" s="165"/>
      <c r="H10" s="94"/>
      <c r="I10" s="319"/>
      <c r="J10" s="94"/>
    </row>
    <row r="11" spans="1:10">
      <c r="A11" s="23" t="s">
        <v>748</v>
      </c>
      <c r="B11" s="165">
        <v>-6480.0000000000036</v>
      </c>
      <c r="C11" s="165"/>
      <c r="D11" s="165"/>
      <c r="H11" s="94"/>
      <c r="I11" s="188"/>
      <c r="J11" s="98"/>
    </row>
    <row r="12" spans="1:10">
      <c r="A12" s="23"/>
      <c r="B12" s="165"/>
      <c r="C12" s="165"/>
      <c r="D12" s="165"/>
      <c r="H12" s="94"/>
      <c r="I12" s="77"/>
      <c r="J12" s="94"/>
    </row>
    <row r="13" spans="1:10">
      <c r="A13" s="23" t="s">
        <v>747</v>
      </c>
      <c r="B13" s="165">
        <v>15804</v>
      </c>
      <c r="C13" s="165">
        <f>15423.5+3699.5</f>
        <v>19123</v>
      </c>
      <c r="D13" s="165">
        <f>B13+C13</f>
        <v>34927</v>
      </c>
      <c r="E13" s="121">
        <f>D13-VotBook!B406</f>
        <v>34027</v>
      </c>
      <c r="H13" s="94"/>
      <c r="I13" s="188"/>
      <c r="J13" s="98"/>
    </row>
    <row r="14" spans="1:10">
      <c r="A14" s="23"/>
      <c r="B14" s="165"/>
      <c r="C14" s="165"/>
      <c r="D14" s="165"/>
      <c r="H14" s="94"/>
      <c r="I14" s="188"/>
      <c r="J14" s="98"/>
    </row>
    <row r="15" spans="1:10">
      <c r="A15" s="23"/>
      <c r="B15" s="165">
        <f>SUM(B3:B14)</f>
        <v>201416.50000000003</v>
      </c>
      <c r="C15" s="165">
        <f>SUM(C3:C14)</f>
        <v>113481.4</v>
      </c>
      <c r="D15" s="165">
        <f>B15+C15</f>
        <v>314897.90000000002</v>
      </c>
      <c r="E15" s="121">
        <f>SUM(E3:E14)</f>
        <v>232230.90000000002</v>
      </c>
      <c r="F15" s="121"/>
      <c r="G15" s="121"/>
      <c r="H15" s="94"/>
      <c r="I15" s="94"/>
      <c r="J15" s="94"/>
    </row>
    <row r="16" spans="1:10">
      <c r="H16" s="94"/>
      <c r="I16" s="94"/>
      <c r="J16" s="94"/>
    </row>
    <row r="17" spans="1:11">
      <c r="H17" s="94"/>
      <c r="I17" s="95"/>
      <c r="J17" s="98"/>
      <c r="K17" s="121">
        <f>I17-J17</f>
        <v>0</v>
      </c>
    </row>
    <row r="18" spans="1:11">
      <c r="D18" s="122"/>
      <c r="H18" s="94"/>
      <c r="I18" s="94"/>
      <c r="J18" s="94"/>
    </row>
    <row r="19" spans="1:11">
      <c r="A19" s="23"/>
      <c r="B19" s="163" t="s">
        <v>1091</v>
      </c>
      <c r="C19" s="163" t="s">
        <v>9</v>
      </c>
      <c r="D19" s="121"/>
      <c r="H19" s="94"/>
      <c r="I19" s="94"/>
      <c r="J19" s="94"/>
    </row>
    <row r="20" spans="1:11">
      <c r="A20" s="23" t="s">
        <v>744</v>
      </c>
      <c r="B20" s="316" t="s">
        <v>677</v>
      </c>
      <c r="C20" s="165">
        <v>2261</v>
      </c>
    </row>
    <row r="21" spans="1:11">
      <c r="A21" s="163" t="s">
        <v>744</v>
      </c>
      <c r="B21" s="316" t="s">
        <v>113</v>
      </c>
      <c r="C21" s="165">
        <v>80</v>
      </c>
    </row>
    <row r="22" spans="1:11">
      <c r="A22" s="23" t="s">
        <v>747</v>
      </c>
      <c r="B22" s="316" t="s">
        <v>934</v>
      </c>
      <c r="C22" s="165">
        <v>1009</v>
      </c>
    </row>
    <row r="23" spans="1:11">
      <c r="B23" s="83"/>
    </row>
    <row r="25" spans="1:11">
      <c r="E25" s="12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E17" sqref="E17"/>
    </sheetView>
  </sheetViews>
  <sheetFormatPr defaultRowHeight="12.75"/>
  <cols>
    <col min="1" max="1" width="35" bestFit="1" customWidth="1"/>
    <col min="2" max="2" width="14" bestFit="1" customWidth="1"/>
    <col min="3" max="4" width="12.85546875" bestFit="1" customWidth="1"/>
  </cols>
  <sheetData>
    <row r="1" spans="1:5">
      <c r="B1" s="344" t="s">
        <v>14</v>
      </c>
      <c r="C1" s="344"/>
      <c r="D1" s="344"/>
    </row>
    <row r="2" spans="1:5">
      <c r="B2" s="327">
        <v>2013</v>
      </c>
      <c r="C2" s="327">
        <v>2014</v>
      </c>
      <c r="D2" s="321">
        <v>2015</v>
      </c>
    </row>
    <row r="3" spans="1:5">
      <c r="A3" s="322" t="s">
        <v>1113</v>
      </c>
      <c r="B3" s="328"/>
      <c r="C3" s="328"/>
      <c r="D3" s="323"/>
    </row>
    <row r="4" spans="1:5">
      <c r="A4" s="324" t="s">
        <v>1114</v>
      </c>
      <c r="B4" s="329"/>
      <c r="C4" s="329"/>
      <c r="D4" s="325"/>
    </row>
    <row r="5" spans="1:5">
      <c r="A5" s="324" t="s">
        <v>1115</v>
      </c>
      <c r="B5" s="329"/>
      <c r="C5" s="329"/>
      <c r="D5" s="325"/>
    </row>
    <row r="6" spans="1:5">
      <c r="A6" s="326" t="s">
        <v>1116</v>
      </c>
      <c r="B6" s="330">
        <f>48.7%*B16</f>
        <v>1390238.9000000001</v>
      </c>
      <c r="C6" s="330">
        <f>48.61%*C16</f>
        <v>2103986.63</v>
      </c>
      <c r="D6" s="332">
        <v>1707517</v>
      </c>
    </row>
    <row r="7" spans="1:5">
      <c r="A7" s="170" t="s">
        <v>1117</v>
      </c>
      <c r="B7" s="166">
        <f>1.8%*B16</f>
        <v>51384.600000000006</v>
      </c>
      <c r="C7" s="166">
        <f>1.8%*C16</f>
        <v>77909.400000000009</v>
      </c>
      <c r="D7" s="333">
        <v>58002</v>
      </c>
    </row>
    <row r="8" spans="1:5">
      <c r="B8" s="329"/>
      <c r="C8" s="329"/>
    </row>
    <row r="9" spans="1:5">
      <c r="A9" s="322" t="s">
        <v>1118</v>
      </c>
      <c r="B9" s="328"/>
      <c r="C9" s="328"/>
      <c r="D9" s="323"/>
    </row>
    <row r="10" spans="1:5">
      <c r="A10" s="324" t="s">
        <v>1119</v>
      </c>
      <c r="B10" s="329"/>
      <c r="C10" s="329"/>
      <c r="D10" s="325"/>
    </row>
    <row r="11" spans="1:5">
      <c r="A11" s="326" t="s">
        <v>1120</v>
      </c>
      <c r="B11" s="330">
        <f>14%*B16</f>
        <v>399658.00000000006</v>
      </c>
      <c r="C11" s="330">
        <f>14%*C16</f>
        <v>605962</v>
      </c>
      <c r="D11" s="332">
        <v>433559.8</v>
      </c>
    </row>
    <row r="12" spans="1:5">
      <c r="B12" s="329"/>
      <c r="C12" s="329"/>
    </row>
    <row r="13" spans="1:5">
      <c r="A13" s="170" t="s">
        <v>1121</v>
      </c>
      <c r="B13" s="166">
        <f>14.1%*B16</f>
        <v>402512.69999999995</v>
      </c>
      <c r="C13" s="166">
        <f>14.1%*C16</f>
        <v>610290.29999999993</v>
      </c>
      <c r="D13" s="333">
        <v>429741</v>
      </c>
    </row>
    <row r="14" spans="1:5">
      <c r="A14" s="170" t="s">
        <v>1122</v>
      </c>
      <c r="B14" s="166">
        <f>17.6%*B16</f>
        <v>502427.20000000007</v>
      </c>
      <c r="C14" s="166">
        <f>17.6%*C16</f>
        <v>761780.8</v>
      </c>
      <c r="D14" s="333">
        <v>553270.80000000005</v>
      </c>
    </row>
    <row r="15" spans="1:5">
      <c r="B15" s="329"/>
      <c r="C15" s="329"/>
    </row>
    <row r="16" spans="1:5">
      <c r="A16" s="131" t="s">
        <v>1123</v>
      </c>
      <c r="B16" s="331">
        <v>2854700</v>
      </c>
      <c r="C16" s="331">
        <v>4328300</v>
      </c>
      <c r="D16" s="122">
        <f>SUM(D6:D14)</f>
        <v>3182090.5999999996</v>
      </c>
      <c r="E16" s="131" t="s">
        <v>1125</v>
      </c>
    </row>
    <row r="17" spans="4:5">
      <c r="D17" s="122">
        <v>3485378.4</v>
      </c>
      <c r="E17" s="131" t="s">
        <v>1124</v>
      </c>
    </row>
  </sheetData>
  <mergeCells count="1">
    <mergeCell ref="B1:D1"/>
  </mergeCells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VotBook</vt:lpstr>
      <vt:lpstr>LPO batal</vt:lpstr>
      <vt:lpstr>Sheet2</vt:lpstr>
      <vt:lpstr>Sheet1</vt:lpstr>
      <vt:lpstr>Agihan</vt:lpstr>
      <vt:lpstr>Sheet3</vt:lpstr>
      <vt:lpstr>Sheet4</vt:lpstr>
      <vt:lpstr>Sheet5</vt:lpstr>
      <vt:lpstr>Sheet6</vt:lpstr>
      <vt:lpstr>Sheet7</vt:lpstr>
    </vt:vector>
  </TitlesOfParts>
  <Company>HQE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DUMMY VOT TEMPLATE</dc:title>
  <dc:creator>JAISTIN TAMIN</dc:creator>
  <dc:description>COPYRIGHT RESERVED</dc:description>
  <cp:lastModifiedBy>Focus</cp:lastModifiedBy>
  <cp:lastPrinted>2015-12-04T03:08:45Z</cp:lastPrinted>
  <dcterms:created xsi:type="dcterms:W3CDTF">2009-01-08T03:53:56Z</dcterms:created>
  <dcterms:modified xsi:type="dcterms:W3CDTF">2015-12-07T06:31:27Z</dcterms:modified>
</cp:coreProperties>
</file>