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gooch/Desktop/git/stock_pitcher_api/"/>
    </mc:Choice>
  </mc:AlternateContent>
  <xr:revisionPtr revIDLastSave="0" documentId="13_ncr:1_{3C0F3A82-5145-0846-AD30-CA09A5A3F899}" xr6:coauthVersionLast="47" xr6:coauthVersionMax="47" xr10:uidLastSave="{00000000-0000-0000-0000-000000000000}"/>
  <bookViews>
    <workbookView xWindow="0" yWindow="500" windowWidth="33600" windowHeight="20500" activeTab="6" xr2:uid="{00000000-000D-0000-FFFF-FFFF00000000}"/>
  </bookViews>
  <sheets>
    <sheet name="AMCX" sheetId="4" r:id="rId1"/>
    <sheet name="LEN" sheetId="1" r:id="rId2"/>
    <sheet name="BBW" sheetId="5" r:id="rId3"/>
    <sheet name="VFC" sheetId="6" r:id="rId4"/>
    <sheet name="ANF" sheetId="7" r:id="rId5"/>
    <sheet name="AMN" sheetId="8" r:id="rId6"/>
    <sheet name="GDDY" sheetId="9" r:id="rId7"/>
    <sheet name="Sheet2" sheetId="2" r:id="rId8"/>
    <sheet name="Sheet3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9" l="1"/>
  <c r="I32" i="9"/>
  <c r="I30" i="9"/>
  <c r="I28" i="9"/>
  <c r="I26" i="9"/>
  <c r="I24" i="9"/>
  <c r="I22" i="9"/>
  <c r="I20" i="9"/>
  <c r="I18" i="9"/>
  <c r="I16" i="9"/>
  <c r="I36" i="8"/>
  <c r="I37" i="8"/>
  <c r="I6" i="8"/>
  <c r="I8" i="8"/>
  <c r="I10" i="8"/>
  <c r="I12" i="8"/>
  <c r="I32" i="8"/>
  <c r="I30" i="8"/>
  <c r="I28" i="8"/>
  <c r="I26" i="8"/>
  <c r="I24" i="8"/>
  <c r="I22" i="8"/>
  <c r="I20" i="8"/>
  <c r="I18" i="8"/>
  <c r="I16" i="8"/>
  <c r="I14" i="8"/>
  <c r="I30" i="1"/>
  <c r="I29" i="7"/>
  <c r="H71" i="6"/>
  <c r="I30" i="7"/>
  <c r="I25" i="7"/>
  <c r="I23" i="7"/>
  <c r="I21" i="7"/>
  <c r="I19" i="7"/>
  <c r="I17" i="7"/>
  <c r="I15" i="7"/>
  <c r="I13" i="7"/>
  <c r="I11" i="7"/>
  <c r="I9" i="7"/>
  <c r="I7" i="7"/>
  <c r="I29" i="6"/>
  <c r="I25" i="6"/>
  <c r="I23" i="6"/>
  <c r="I21" i="6"/>
  <c r="I19" i="6"/>
  <c r="I17" i="6"/>
  <c r="I15" i="6"/>
  <c r="I13" i="6"/>
  <c r="I11" i="6"/>
  <c r="I9" i="6"/>
  <c r="I7" i="6"/>
  <c r="I31" i="4"/>
  <c r="I29" i="4"/>
  <c r="I28" i="4"/>
  <c r="F69" i="4"/>
  <c r="I28" i="1"/>
  <c r="I28" i="5"/>
  <c r="I29" i="5"/>
  <c r="I25" i="5"/>
  <c r="I23" i="5"/>
  <c r="I21" i="5"/>
  <c r="I19" i="5"/>
  <c r="I17" i="5"/>
  <c r="I15" i="5"/>
  <c r="I13" i="5"/>
  <c r="I11" i="5"/>
  <c r="I9" i="5"/>
  <c r="I7" i="5"/>
  <c r="I29" i="1"/>
  <c r="I25" i="4"/>
  <c r="I23" i="4"/>
  <c r="I21" i="4"/>
  <c r="I19" i="4"/>
  <c r="I17" i="4"/>
  <c r="I15" i="4"/>
  <c r="I13" i="4"/>
  <c r="I11" i="4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E64" i="4" s="1"/>
  <c r="F67" i="4" s="1"/>
  <c r="F70" i="4" s="1"/>
  <c r="I9" i="4"/>
  <c r="I7" i="4"/>
  <c r="I7" i="1"/>
  <c r="I9" i="1"/>
  <c r="I35" i="9" l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E71" i="9" s="1"/>
  <c r="F74" i="9" s="1"/>
  <c r="F77" i="9" s="1"/>
  <c r="F81" i="9" s="1"/>
  <c r="I36" i="9"/>
  <c r="I35" i="8"/>
  <c r="I28" i="7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E64" i="7" s="1"/>
  <c r="F67" i="7" s="1"/>
  <c r="F70" i="7" s="1"/>
  <c r="F74" i="7" s="1"/>
  <c r="I30" i="6"/>
  <c r="I28" i="6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E64" i="6" s="1"/>
  <c r="F67" i="6" s="1"/>
  <c r="F70" i="6" s="1"/>
  <c r="F74" i="6" s="1"/>
  <c r="F74" i="4"/>
  <c r="I30" i="5"/>
  <c r="D41" i="5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E64" i="5" s="1"/>
  <c r="F67" i="5" s="1"/>
  <c r="F70" i="5" s="1"/>
  <c r="F74" i="5" s="1"/>
  <c r="D48" i="8" l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E71" i="8" s="1"/>
  <c r="F74" i="8" s="1"/>
  <c r="F77" i="8" s="1"/>
  <c r="F81" i="8" s="1"/>
  <c r="I23" i="1"/>
  <c r="I25" i="1"/>
  <c r="I21" i="1"/>
  <c r="I19" i="1" l="1"/>
  <c r="I17" i="1"/>
  <c r="I15" i="1"/>
  <c r="I13" i="1"/>
  <c r="I11" i="1"/>
  <c r="D41" i="1" l="1"/>
  <c r="D42" i="1" s="1"/>
  <c r="D43" i="1" s="1"/>
  <c r="D44" i="1" l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E64" i="1" s="1"/>
  <c r="F67" i="1" s="1"/>
  <c r="F70" i="1" l="1"/>
  <c r="F74" i="1" s="1"/>
</calcChain>
</file>

<file path=xl/sharedStrings.xml><?xml version="1.0" encoding="utf-8"?>
<sst xmlns="http://schemas.openxmlformats.org/spreadsheetml/2006/main" count="338" uniqueCount="42">
  <si>
    <t xml:space="preserve">     Cash Flow from operations</t>
  </si>
  <si>
    <t>Capital Expenditures</t>
  </si>
  <si>
    <t>Free Cash Flow</t>
  </si>
  <si>
    <t xml:space="preserve"> </t>
  </si>
  <si>
    <t>average</t>
  </si>
  <si>
    <t>Return from 1st yr</t>
  </si>
  <si>
    <t>Return from 2nd yr</t>
  </si>
  <si>
    <t>Return from 3rd yr</t>
  </si>
  <si>
    <t>Return from 4th yr</t>
  </si>
  <si>
    <t>Return from 5th yr</t>
  </si>
  <si>
    <t>Return from 6th yr</t>
  </si>
  <si>
    <t>Return from 7th yr</t>
  </si>
  <si>
    <t>Return from 8th yr</t>
  </si>
  <si>
    <t>Return from 9th yr</t>
  </si>
  <si>
    <t>Return from 10th yr</t>
  </si>
  <si>
    <t>Return from 11th yr</t>
  </si>
  <si>
    <t>Return from 12th yr</t>
  </si>
  <si>
    <t>Return from 13th yr</t>
  </si>
  <si>
    <t>Return from 14th yr</t>
  </si>
  <si>
    <t>Return from 15th yr</t>
  </si>
  <si>
    <t>Return from 16th yr</t>
  </si>
  <si>
    <t>Return from 17th yr</t>
  </si>
  <si>
    <t>Return from 18th yr</t>
  </si>
  <si>
    <t>Return from 19th yr</t>
  </si>
  <si>
    <t>Return from 20th yr</t>
  </si>
  <si>
    <t>DISCOUNTED CASH FLOW</t>
  </si>
  <si>
    <t xml:space="preserve">Annual discount rate </t>
  </si>
  <si>
    <t>Residual discounted cash flow after year 20</t>
  </si>
  <si>
    <t>Net Present Value of a Debt Free Firm</t>
  </si>
  <si>
    <t>Overall Equity Value</t>
  </si>
  <si>
    <t>Equity value per share</t>
  </si>
  <si>
    <t>Acquisitions</t>
  </si>
  <si>
    <t>Year</t>
  </si>
  <si>
    <t xml:space="preserve">  </t>
  </si>
  <si>
    <t>6 Year CAGR</t>
  </si>
  <si>
    <t xml:space="preserve">shares outstanding </t>
  </si>
  <si>
    <t xml:space="preserve">Cash flow growth rate </t>
  </si>
  <si>
    <t xml:space="preserve">Less L-T Debt </t>
  </si>
  <si>
    <t>DCF Model - 9% discount rate</t>
  </si>
  <si>
    <t>10 Year CAGR</t>
  </si>
  <si>
    <t>8 year CAGR</t>
  </si>
  <si>
    <t>9 Year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</si>
</sst>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&quot;$&quot;#,##0.00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6"/>
      <color rgb="FF212529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4" fontId="0" fillId="0" borderId="0" xfId="0" applyNumberFormat="1"/>
    <xf numFmtId="9" fontId="0" fillId="0" borderId="0" xfId="2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2" applyNumberFormat="1" applyFont="1"/>
    <xf numFmtId="0" fontId="5" fillId="0" borderId="0" xfId="0" applyFont="1"/>
    <xf numFmtId="1" fontId="0" fillId="0" borderId="0" xfId="0" applyNumberFormat="1"/>
    <xf numFmtId="44" fontId="0" fillId="0" borderId="0" xfId="1" applyFont="1"/>
    <xf numFmtId="166" fontId="0" fillId="0" borderId="0" xfId="0" applyNumberFormat="1"/>
    <xf numFmtId="0" fontId="2" fillId="0" borderId="0" xfId="0" applyFont="1"/>
    <xf numFmtId="8" fontId="2" fillId="0" borderId="0" xfId="0" applyNumberFormat="1" applyFont="1"/>
    <xf numFmtId="9" fontId="0" fillId="0" borderId="0" xfId="2" applyFont="1" applyBorder="1" applyAlignment="1">
      <alignment horizontal="center"/>
    </xf>
    <xf numFmtId="44" fontId="2" fillId="0" borderId="0" xfId="1" applyFont="1" applyBorder="1"/>
    <xf numFmtId="8" fontId="2" fillId="0" borderId="2" xfId="0" applyNumberFormat="1" applyFont="1" applyBorder="1"/>
    <xf numFmtId="0" fontId="2" fillId="0" borderId="1" xfId="0" applyFont="1" applyBorder="1"/>
    <xf numFmtId="0" fontId="6" fillId="0" borderId="0" xfId="0" applyFont="1" applyAlignment="1">
      <alignment horizontal="center"/>
    </xf>
    <xf numFmtId="167" fontId="0" fillId="0" borderId="0" xfId="3" applyNumberFormat="1" applyFont="1"/>
    <xf numFmtId="167" fontId="2" fillId="0" borderId="0" xfId="3" applyNumberFormat="1" applyFont="1"/>
    <xf numFmtId="0" fontId="2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9" fontId="2" fillId="0" borderId="0" xfId="2" applyFont="1"/>
    <xf numFmtId="44" fontId="2" fillId="2" borderId="3" xfId="1" applyFont="1" applyFill="1" applyBorder="1"/>
    <xf numFmtId="3" fontId="7" fillId="0" borderId="0" xfId="0" applyNumberFormat="1" applyFont="1"/>
    <xf numFmtId="1" fontId="5" fillId="0" borderId="0" xfId="0" applyNumberFormat="1" applyFont="1"/>
    <xf numFmtId="3" fontId="2" fillId="0" borderId="0" xfId="0" applyNumberFormat="1" applyFont="1"/>
    <xf numFmtId="10" fontId="0" fillId="0" borderId="0" xfId="2" applyNumberFormat="1" applyFont="1"/>
    <xf numFmtId="0" fontId="2" fillId="0" borderId="0" xfId="0" applyFont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00F5-DBF1-4E4A-A20F-5401E2D375A0}">
  <sheetPr>
    <pageSetUpPr fitToPage="1"/>
  </sheetPr>
  <dimension ref="A1:K74"/>
  <sheetViews>
    <sheetView workbookViewId="0">
      <selection activeCell="H59" sqref="H59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375762000</v>
      </c>
      <c r="G7" s="5">
        <v>39739000</v>
      </c>
      <c r="I7" s="9">
        <f t="shared" ref="I7:I9" si="0">D7-G7-H7</f>
        <v>336023000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370039000</v>
      </c>
      <c r="G9" s="5">
        <v>68321000</v>
      </c>
      <c r="I9" s="9">
        <f t="shared" si="0"/>
        <v>301718000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514325000</v>
      </c>
      <c r="G11" s="5">
        <v>79220000</v>
      </c>
      <c r="H11" s="26">
        <v>0</v>
      </c>
      <c r="I11" s="9">
        <f>D11-G11-H11</f>
        <v>435105000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385729000</v>
      </c>
      <c r="G13" s="5">
        <v>80049000</v>
      </c>
      <c r="H13" s="26">
        <v>0</v>
      </c>
      <c r="I13" s="9">
        <f>D13-G13-H13</f>
        <v>305680000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606547000</v>
      </c>
      <c r="G15" s="5">
        <v>89802000</v>
      </c>
      <c r="H15" s="26">
        <v>0</v>
      </c>
      <c r="I15" s="9">
        <f>D15-G15-H15</f>
        <v>516745000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483748000</v>
      </c>
      <c r="G17" s="5">
        <v>91604000</v>
      </c>
      <c r="H17" s="26">
        <v>0</v>
      </c>
      <c r="I17" s="9">
        <f>D17-G17-H17</f>
        <v>392144000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748736000</v>
      </c>
      <c r="G19" s="5">
        <v>46595000</v>
      </c>
      <c r="H19" s="26">
        <v>0</v>
      </c>
      <c r="I19" s="9">
        <f>D19-G19-H19</f>
        <v>702141000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143474000</v>
      </c>
      <c r="G21" s="5">
        <v>42572000</v>
      </c>
      <c r="H21" s="26">
        <v>0</v>
      </c>
      <c r="I21" s="9">
        <f>D21-G21-H21</f>
        <v>100902000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181834000</v>
      </c>
      <c r="G23" s="5">
        <v>44272000</v>
      </c>
      <c r="I23" s="9">
        <f t="shared" ref="I23:I25" si="1">D23-G23-H23</f>
        <v>137562000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203919000</v>
      </c>
      <c r="G25" s="5">
        <v>35207000</v>
      </c>
      <c r="I25" s="9">
        <f t="shared" si="1"/>
        <v>168712000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339673200</v>
      </c>
    </row>
    <row r="29" spans="1:11" x14ac:dyDescent="0.2">
      <c r="H29" s="28" t="s">
        <v>39</v>
      </c>
      <c r="I29" s="30">
        <f>(I25/I7)^(1/H30)-1</f>
        <v>-6.6578721609626856E-2</v>
      </c>
    </row>
    <row r="30" spans="1:11" x14ac:dyDescent="0.2">
      <c r="H30" s="19">
        <v>10</v>
      </c>
    </row>
    <row r="31" spans="1:11" x14ac:dyDescent="0.2">
      <c r="H31" s="19" t="s">
        <v>34</v>
      </c>
      <c r="I31" s="30">
        <f>(I$25/I$15)^(1/6)-1</f>
        <v>-0.17019073065995061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-7.0000000000000007E-2</v>
      </c>
      <c r="E39" s="15" t="s">
        <v>3</v>
      </c>
    </row>
    <row r="41" spans="1:8" x14ac:dyDescent="0.2">
      <c r="A41" t="s">
        <v>5</v>
      </c>
      <c r="D41" s="16">
        <f>I28</f>
        <v>339673200</v>
      </c>
      <c r="E41" s="15" t="s">
        <v>3</v>
      </c>
    </row>
    <row r="42" spans="1:8" x14ac:dyDescent="0.2">
      <c r="A42" t="s">
        <v>6</v>
      </c>
      <c r="D42" s="16">
        <f t="shared" ref="D42:D60" si="2">D41*(1+D$39)</f>
        <v>315896076</v>
      </c>
      <c r="F42" t="s">
        <v>3</v>
      </c>
    </row>
    <row r="43" spans="1:8" x14ac:dyDescent="0.2">
      <c r="A43" t="s">
        <v>7</v>
      </c>
      <c r="D43" s="16">
        <f t="shared" si="2"/>
        <v>293783350.68000001</v>
      </c>
    </row>
    <row r="44" spans="1:8" x14ac:dyDescent="0.2">
      <c r="A44" t="s">
        <v>8</v>
      </c>
      <c r="D44" s="16">
        <f t="shared" si="2"/>
        <v>273218516.13239998</v>
      </c>
    </row>
    <row r="45" spans="1:8" x14ac:dyDescent="0.2">
      <c r="A45" t="s">
        <v>9</v>
      </c>
      <c r="D45" s="16">
        <f t="shared" si="2"/>
        <v>254093220.00313196</v>
      </c>
      <c r="G45" t="s">
        <v>33</v>
      </c>
    </row>
    <row r="46" spans="1:8" x14ac:dyDescent="0.2">
      <c r="A46" t="s">
        <v>10</v>
      </c>
      <c r="D46" s="16">
        <f t="shared" si="2"/>
        <v>236306694.60291269</v>
      </c>
    </row>
    <row r="47" spans="1:8" x14ac:dyDescent="0.2">
      <c r="A47" t="s">
        <v>11</v>
      </c>
      <c r="D47" s="16">
        <f t="shared" si="2"/>
        <v>219765225.98070878</v>
      </c>
    </row>
    <row r="48" spans="1:8" x14ac:dyDescent="0.2">
      <c r="A48" t="s">
        <v>12</v>
      </c>
      <c r="D48" s="16">
        <f t="shared" si="2"/>
        <v>204381660.16205916</v>
      </c>
    </row>
    <row r="49" spans="1:5" x14ac:dyDescent="0.2">
      <c r="A49" t="s">
        <v>13</v>
      </c>
      <c r="D49" s="16">
        <f t="shared" si="2"/>
        <v>190074943.95071501</v>
      </c>
    </row>
    <row r="50" spans="1:5" x14ac:dyDescent="0.2">
      <c r="A50" t="s">
        <v>14</v>
      </c>
      <c r="D50" s="16">
        <f t="shared" si="2"/>
        <v>176769697.87416494</v>
      </c>
    </row>
    <row r="51" spans="1:5" x14ac:dyDescent="0.2">
      <c r="A51" t="s">
        <v>15</v>
      </c>
      <c r="D51" s="16">
        <f t="shared" si="2"/>
        <v>164395819.02297339</v>
      </c>
    </row>
    <row r="52" spans="1:5" x14ac:dyDescent="0.2">
      <c r="A52" t="s">
        <v>16</v>
      </c>
      <c r="D52" s="16">
        <f t="shared" si="2"/>
        <v>152888111.69136524</v>
      </c>
    </row>
    <row r="53" spans="1:5" x14ac:dyDescent="0.2">
      <c r="A53" t="s">
        <v>17</v>
      </c>
      <c r="D53" s="16">
        <f t="shared" si="2"/>
        <v>142185943.87296966</v>
      </c>
    </row>
    <row r="54" spans="1:5" x14ac:dyDescent="0.2">
      <c r="A54" t="s">
        <v>18</v>
      </c>
      <c r="D54" s="16">
        <f t="shared" si="2"/>
        <v>132232927.80186178</v>
      </c>
    </row>
    <row r="55" spans="1:5" x14ac:dyDescent="0.2">
      <c r="A55" t="s">
        <v>19</v>
      </c>
      <c r="D55" s="16">
        <f t="shared" si="2"/>
        <v>122976622.85573144</v>
      </c>
    </row>
    <row r="56" spans="1:5" x14ac:dyDescent="0.2">
      <c r="A56" t="s">
        <v>20</v>
      </c>
      <c r="D56" s="16">
        <f t="shared" si="2"/>
        <v>114368259.25583023</v>
      </c>
    </row>
    <row r="57" spans="1:5" x14ac:dyDescent="0.2">
      <c r="A57" t="s">
        <v>21</v>
      </c>
      <c r="D57" s="16">
        <f t="shared" si="2"/>
        <v>106362481.10792211</v>
      </c>
    </row>
    <row r="58" spans="1:5" x14ac:dyDescent="0.2">
      <c r="A58" t="s">
        <v>22</v>
      </c>
      <c r="D58" s="16">
        <f t="shared" si="2"/>
        <v>98917107.430367559</v>
      </c>
    </row>
    <row r="59" spans="1:5" x14ac:dyDescent="0.2">
      <c r="A59" t="s">
        <v>23</v>
      </c>
      <c r="D59" s="16">
        <f t="shared" si="2"/>
        <v>91992909.910241827</v>
      </c>
    </row>
    <row r="60" spans="1:5" x14ac:dyDescent="0.2">
      <c r="A60" t="s">
        <v>24</v>
      </c>
      <c r="D60" s="16">
        <f t="shared" si="2"/>
        <v>85553406.216524899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169615226.61242527</v>
      </c>
    </row>
    <row r="65" spans="1:7" x14ac:dyDescent="0.2">
      <c r="D65" s="16"/>
    </row>
    <row r="67" spans="1:7" x14ac:dyDescent="0.2">
      <c r="A67" s="19" t="s">
        <v>28</v>
      </c>
      <c r="B67" s="19"/>
      <c r="C67" s="19"/>
      <c r="D67" s="19"/>
      <c r="E67" s="19"/>
      <c r="F67" s="20">
        <f>NPV(D38,D41:D60)+E64</f>
        <v>2203842761.1907988</v>
      </c>
    </row>
    <row r="68" spans="1:7" x14ac:dyDescent="0.2">
      <c r="F68" s="18" t="s">
        <v>3</v>
      </c>
    </row>
    <row r="69" spans="1:7" x14ac:dyDescent="0.2">
      <c r="A69" s="19" t="s">
        <v>37</v>
      </c>
      <c r="F69" s="22">
        <f>2361749000-600000000</f>
        <v>1761749000</v>
      </c>
    </row>
    <row r="70" spans="1:7" ht="16" thickBot="1" x14ac:dyDescent="0.25">
      <c r="A70" s="19" t="s">
        <v>29</v>
      </c>
      <c r="F70" s="23">
        <f>F67-F69</f>
        <v>442093761.19079876</v>
      </c>
      <c r="G70" s="19"/>
    </row>
    <row r="71" spans="1:7" ht="16" thickTop="1" x14ac:dyDescent="0.2"/>
    <row r="72" spans="1:7" x14ac:dyDescent="0.2">
      <c r="A72" s="19" t="s">
        <v>35</v>
      </c>
      <c r="F72" s="27">
        <v>43991000</v>
      </c>
    </row>
    <row r="73" spans="1:7" ht="16" thickBot="1" x14ac:dyDescent="0.25"/>
    <row r="74" spans="1:7" ht="16" thickBot="1" x14ac:dyDescent="0.25">
      <c r="A74" s="19" t="s">
        <v>30</v>
      </c>
      <c r="F74" s="31">
        <f>F70/F72</f>
        <v>10.049641090013838</v>
      </c>
    </row>
  </sheetData>
  <pageMargins left="0.25" right="0.25" top="0.75" bottom="0.75" header="0.3" footer="0.3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4"/>
  <sheetViews>
    <sheetView topLeftCell="A27" workbookViewId="0">
      <selection activeCell="D39" sqref="D39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-788488000</v>
      </c>
      <c r="G7" s="5">
        <v>22599000</v>
      </c>
      <c r="I7" s="9">
        <f t="shared" ref="I7:I9" si="0">D7-G7-H7</f>
        <v>-811087000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-419646000</v>
      </c>
      <c r="G9" s="5">
        <v>91355000</v>
      </c>
      <c r="I9" s="9">
        <f t="shared" si="0"/>
        <v>-511001000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507804000</v>
      </c>
      <c r="G11" s="5">
        <v>76439000</v>
      </c>
      <c r="H11" s="26">
        <v>0</v>
      </c>
      <c r="I11" s="9">
        <f>D11-G11-H11</f>
        <v>431365000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982374000</v>
      </c>
      <c r="G13" s="5">
        <v>111773000</v>
      </c>
      <c r="H13" s="26">
        <v>0</v>
      </c>
      <c r="I13" s="9">
        <f>D13-G13-H13</f>
        <v>870601000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1691747000</v>
      </c>
      <c r="G15" s="5">
        <v>130439000</v>
      </c>
      <c r="H15" s="26">
        <v>0</v>
      </c>
      <c r="I15" s="9">
        <f>D15-G15-H15</f>
        <v>1561308000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1482343000</v>
      </c>
      <c r="G17" s="5">
        <v>86497000</v>
      </c>
      <c r="H17" s="26">
        <v>0</v>
      </c>
      <c r="I17" s="9">
        <f>D17-G17-H17</f>
        <v>1395846000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4190819000</v>
      </c>
      <c r="G19" s="5">
        <v>72752000</v>
      </c>
      <c r="H19" s="26">
        <v>0</v>
      </c>
      <c r="I19" s="9">
        <f>D19-G19-H19</f>
        <v>4118067000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2532774000</v>
      </c>
      <c r="G21" s="5">
        <v>65172000</v>
      </c>
      <c r="H21" s="26">
        <v>0</v>
      </c>
      <c r="I21" s="9">
        <f>D21-G21-H21</f>
        <v>2467602000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3265668000</v>
      </c>
      <c r="G23" s="5">
        <v>57214000</v>
      </c>
      <c r="I23" s="9">
        <f t="shared" ref="I23:I25" si="1">D23-G23-H23</f>
        <v>3208454000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5179738000</v>
      </c>
      <c r="G25" s="5">
        <v>99799000</v>
      </c>
      <c r="I25" s="9">
        <f t="shared" si="1"/>
        <v>5079939000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1781109400</v>
      </c>
    </row>
    <row r="29" spans="1:11" x14ac:dyDescent="0.2">
      <c r="H29" s="28" t="s">
        <v>34</v>
      </c>
      <c r="I29" s="30">
        <f>(I25/I15)^(1/6)-1</f>
        <v>0.21729260970413566</v>
      </c>
    </row>
    <row r="30" spans="1:11" x14ac:dyDescent="0.2">
      <c r="H30" s="19" t="s">
        <v>40</v>
      </c>
      <c r="I30" s="30">
        <f>(I25/I11)^(1/8)-1</f>
        <v>0.36105820846018966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0.11</v>
      </c>
      <c r="E39" s="15" t="s">
        <v>3</v>
      </c>
    </row>
    <row r="41" spans="1:8" x14ac:dyDescent="0.2">
      <c r="A41" t="s">
        <v>5</v>
      </c>
      <c r="D41" s="16">
        <f>I28</f>
        <v>1781109400</v>
      </c>
      <c r="E41" s="15" t="s">
        <v>3</v>
      </c>
    </row>
    <row r="42" spans="1:8" x14ac:dyDescent="0.2">
      <c r="A42" t="s">
        <v>6</v>
      </c>
      <c r="D42" s="16">
        <f t="shared" ref="D42:D60" si="2">D41*(1+D$39)</f>
        <v>1977031434.0000002</v>
      </c>
      <c r="F42" t="s">
        <v>3</v>
      </c>
    </row>
    <row r="43" spans="1:8" x14ac:dyDescent="0.2">
      <c r="A43" t="s">
        <v>7</v>
      </c>
      <c r="D43" s="16">
        <f t="shared" si="2"/>
        <v>2194504891.7400002</v>
      </c>
    </row>
    <row r="44" spans="1:8" x14ac:dyDescent="0.2">
      <c r="A44" t="s">
        <v>8</v>
      </c>
      <c r="D44" s="16">
        <f t="shared" si="2"/>
        <v>2435900429.8314004</v>
      </c>
    </row>
    <row r="45" spans="1:8" x14ac:dyDescent="0.2">
      <c r="A45" t="s">
        <v>9</v>
      </c>
      <c r="D45" s="16">
        <f t="shared" si="2"/>
        <v>2703849477.1128545</v>
      </c>
      <c r="G45" t="s">
        <v>33</v>
      </c>
    </row>
    <row r="46" spans="1:8" x14ac:dyDescent="0.2">
      <c r="A46" t="s">
        <v>10</v>
      </c>
      <c r="D46" s="16">
        <f t="shared" si="2"/>
        <v>3001272919.5952687</v>
      </c>
    </row>
    <row r="47" spans="1:8" x14ac:dyDescent="0.2">
      <c r="A47" t="s">
        <v>11</v>
      </c>
      <c r="D47" s="16">
        <f t="shared" si="2"/>
        <v>3331412940.7507486</v>
      </c>
    </row>
    <row r="48" spans="1:8" x14ac:dyDescent="0.2">
      <c r="A48" t="s">
        <v>12</v>
      </c>
      <c r="D48" s="16">
        <f t="shared" si="2"/>
        <v>3697868364.2333312</v>
      </c>
    </row>
    <row r="49" spans="1:5" x14ac:dyDescent="0.2">
      <c r="A49" t="s">
        <v>13</v>
      </c>
      <c r="D49" s="16">
        <f t="shared" si="2"/>
        <v>4104633884.2989979</v>
      </c>
    </row>
    <row r="50" spans="1:5" x14ac:dyDescent="0.2">
      <c r="A50" t="s">
        <v>14</v>
      </c>
      <c r="D50" s="16">
        <f t="shared" si="2"/>
        <v>4556143611.571888</v>
      </c>
    </row>
    <row r="51" spans="1:5" x14ac:dyDescent="0.2">
      <c r="A51" t="s">
        <v>15</v>
      </c>
      <c r="D51" s="16">
        <f t="shared" si="2"/>
        <v>5057319408.8447962</v>
      </c>
    </row>
    <row r="52" spans="1:5" x14ac:dyDescent="0.2">
      <c r="A52" t="s">
        <v>16</v>
      </c>
      <c r="D52" s="16">
        <f t="shared" si="2"/>
        <v>5613624543.8177242</v>
      </c>
    </row>
    <row r="53" spans="1:5" x14ac:dyDescent="0.2">
      <c r="A53" t="s">
        <v>17</v>
      </c>
      <c r="D53" s="16">
        <f t="shared" si="2"/>
        <v>6231123243.6376743</v>
      </c>
    </row>
    <row r="54" spans="1:5" x14ac:dyDescent="0.2">
      <c r="A54" t="s">
        <v>18</v>
      </c>
      <c r="D54" s="16">
        <f t="shared" si="2"/>
        <v>6916546800.4378195</v>
      </c>
    </row>
    <row r="55" spans="1:5" x14ac:dyDescent="0.2">
      <c r="A55" t="s">
        <v>19</v>
      </c>
      <c r="D55" s="16">
        <f t="shared" si="2"/>
        <v>7677366948.48598</v>
      </c>
    </row>
    <row r="56" spans="1:5" x14ac:dyDescent="0.2">
      <c r="A56" t="s">
        <v>20</v>
      </c>
      <c r="D56" s="16">
        <f t="shared" si="2"/>
        <v>8521877312.8194389</v>
      </c>
    </row>
    <row r="57" spans="1:5" x14ac:dyDescent="0.2">
      <c r="A57" t="s">
        <v>21</v>
      </c>
      <c r="D57" s="16">
        <f t="shared" si="2"/>
        <v>9459283817.229578</v>
      </c>
    </row>
    <row r="58" spans="1:5" x14ac:dyDescent="0.2">
      <c r="A58" t="s">
        <v>22</v>
      </c>
      <c r="D58" s="16">
        <f t="shared" si="2"/>
        <v>10499805037.124832</v>
      </c>
    </row>
    <row r="59" spans="1:5" x14ac:dyDescent="0.2">
      <c r="A59" t="s">
        <v>23</v>
      </c>
      <c r="D59" s="16">
        <f t="shared" si="2"/>
        <v>11654783591.208565</v>
      </c>
    </row>
    <row r="60" spans="1:5" x14ac:dyDescent="0.2">
      <c r="A60" t="s">
        <v>24</v>
      </c>
      <c r="D60" s="16">
        <f t="shared" si="2"/>
        <v>12936809786.241508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25648072012.255692</v>
      </c>
    </row>
    <row r="65" spans="1:7" x14ac:dyDescent="0.2">
      <c r="D65" s="16"/>
    </row>
    <row r="67" spans="1:7" x14ac:dyDescent="0.2">
      <c r="A67" s="19" t="s">
        <v>28</v>
      </c>
      <c r="B67" s="19"/>
      <c r="C67" s="19"/>
      <c r="D67" s="19"/>
      <c r="E67" s="19"/>
      <c r="F67" s="20">
        <f>NPV(D38,D41:D60)+E64</f>
        <v>64704721713.472809</v>
      </c>
    </row>
    <row r="68" spans="1:7" x14ac:dyDescent="0.2">
      <c r="F68" s="18" t="s">
        <v>3</v>
      </c>
    </row>
    <row r="69" spans="1:7" ht="20" x14ac:dyDescent="0.2">
      <c r="A69" s="19" t="s">
        <v>37</v>
      </c>
      <c r="F69" s="22">
        <v>2816482000</v>
      </c>
      <c r="G69" s="32"/>
    </row>
    <row r="70" spans="1:7" ht="16" thickBot="1" x14ac:dyDescent="0.25">
      <c r="A70" s="19" t="s">
        <v>29</v>
      </c>
      <c r="F70" s="23">
        <f>F67-F69</f>
        <v>61888239713.472809</v>
      </c>
      <c r="G70" s="19"/>
    </row>
    <row r="71" spans="1:7" ht="16" thickTop="1" x14ac:dyDescent="0.2"/>
    <row r="72" spans="1:7" x14ac:dyDescent="0.2">
      <c r="A72" s="19" t="s">
        <v>35</v>
      </c>
      <c r="F72" s="27">
        <v>283319000</v>
      </c>
    </row>
    <row r="73" spans="1:7" ht="16" thickBot="1" x14ac:dyDescent="0.25"/>
    <row r="74" spans="1:7" ht="16" thickBot="1" x14ac:dyDescent="0.25">
      <c r="A74" s="19" t="s">
        <v>30</v>
      </c>
      <c r="F74" s="31">
        <f>F70/F72</f>
        <v>218.44013184245605</v>
      </c>
    </row>
  </sheetData>
  <pageMargins left="0.25" right="0.25" top="0.75" bottom="0.75" header="0.3" footer="0.3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2D1E-ED23-8D41-A3A4-4DE23E9C4136}">
  <sheetPr>
    <pageSetUpPr fitToPage="1"/>
  </sheetPr>
  <dimension ref="A1:K74"/>
  <sheetViews>
    <sheetView workbookViewId="0">
      <selection activeCell="I30" sqref="I3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32047000</v>
      </c>
      <c r="G7" s="5">
        <v>10790000</v>
      </c>
      <c r="I7" s="9">
        <f t="shared" ref="I7:I9" si="0">D7-G7-H7</f>
        <v>21257000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16014000</v>
      </c>
      <c r="G9" s="5">
        <v>22466000</v>
      </c>
      <c r="I9" s="9">
        <f t="shared" si="0"/>
        <v>-6452000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21088000</v>
      </c>
      <c r="G11" s="5">
        <v>27251000</v>
      </c>
      <c r="H11" s="26">
        <v>0</v>
      </c>
      <c r="I11" s="9">
        <f>D11-G11-H11</f>
        <v>-6163000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-2852000</v>
      </c>
      <c r="G13" s="5">
        <v>1270000</v>
      </c>
      <c r="H13" s="26">
        <v>0</v>
      </c>
      <c r="I13" s="9">
        <f>D13-G13-H13</f>
        <v>-4122000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9586000</v>
      </c>
      <c r="G15" s="5">
        <v>11253000</v>
      </c>
      <c r="H15" s="26">
        <v>0</v>
      </c>
      <c r="I15" s="9">
        <f>D15-G15-H15</f>
        <v>-1667000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21609000</v>
      </c>
      <c r="G17" s="5">
        <v>12384000</v>
      </c>
      <c r="H17" s="26">
        <v>0</v>
      </c>
      <c r="I17" s="9">
        <f>D17-G17-H17</f>
        <v>9225000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13386000</v>
      </c>
      <c r="G19" s="5">
        <v>5046000</v>
      </c>
      <c r="H19" s="26">
        <v>0</v>
      </c>
      <c r="I19" s="9">
        <f>D19-G19-H19</f>
        <v>8340000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28077000</v>
      </c>
      <c r="G21" s="5">
        <v>8130000</v>
      </c>
      <c r="H21" s="26">
        <v>0</v>
      </c>
      <c r="I21" s="9">
        <f>D21-G21-H21</f>
        <v>19947000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47276000</v>
      </c>
      <c r="G23" s="5">
        <v>13634000</v>
      </c>
      <c r="I23" s="9">
        <f t="shared" ref="I23:I25" si="1">D23-G23-H23</f>
        <v>33642000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64310000</v>
      </c>
      <c r="G25" s="5">
        <v>18295000</v>
      </c>
      <c r="I25" s="9">
        <f t="shared" si="1"/>
        <v>46015000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12002200</v>
      </c>
    </row>
    <row r="29" spans="1:11" x14ac:dyDescent="0.2">
      <c r="H29" s="28" t="s">
        <v>34</v>
      </c>
      <c r="I29" s="30" t="e">
        <f>(I25/I15)^(1/6)-1</f>
        <v>#NUM!</v>
      </c>
    </row>
    <row r="30" spans="1:11" x14ac:dyDescent="0.2">
      <c r="H30" s="28" t="s">
        <v>39</v>
      </c>
      <c r="I30" s="30">
        <f>(I25/I7)^(1/10)-1</f>
        <v>8.0288481253745214E-2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0.12</v>
      </c>
      <c r="E39" s="15" t="s">
        <v>3</v>
      </c>
    </row>
    <row r="41" spans="1:8" x14ac:dyDescent="0.2">
      <c r="A41" t="s">
        <v>5</v>
      </c>
      <c r="D41" s="16">
        <f>I28</f>
        <v>12002200</v>
      </c>
      <c r="E41" s="33"/>
    </row>
    <row r="42" spans="1:8" x14ac:dyDescent="0.2">
      <c r="A42" t="s">
        <v>6</v>
      </c>
      <c r="D42" s="16">
        <f t="shared" ref="D42:D60" si="2">D41*(1+D$39)</f>
        <v>13442464.000000002</v>
      </c>
      <c r="F42" t="s">
        <v>3</v>
      </c>
    </row>
    <row r="43" spans="1:8" x14ac:dyDescent="0.2">
      <c r="A43" t="s">
        <v>7</v>
      </c>
      <c r="D43" s="16">
        <f t="shared" si="2"/>
        <v>15055559.680000003</v>
      </c>
    </row>
    <row r="44" spans="1:8" x14ac:dyDescent="0.2">
      <c r="A44" t="s">
        <v>8</v>
      </c>
      <c r="D44" s="16">
        <f t="shared" si="2"/>
        <v>16862226.841600005</v>
      </c>
    </row>
    <row r="45" spans="1:8" x14ac:dyDescent="0.2">
      <c r="A45" t="s">
        <v>9</v>
      </c>
      <c r="D45" s="16">
        <f t="shared" si="2"/>
        <v>18885694.062592007</v>
      </c>
      <c r="G45" t="s">
        <v>33</v>
      </c>
    </row>
    <row r="46" spans="1:8" x14ac:dyDescent="0.2">
      <c r="A46" t="s">
        <v>10</v>
      </c>
      <c r="D46" s="16">
        <f t="shared" si="2"/>
        <v>21151977.35010305</v>
      </c>
    </row>
    <row r="47" spans="1:8" x14ac:dyDescent="0.2">
      <c r="A47" t="s">
        <v>11</v>
      </c>
      <c r="D47" s="16">
        <f t="shared" si="2"/>
        <v>23690214.63211542</v>
      </c>
    </row>
    <row r="48" spans="1:8" x14ac:dyDescent="0.2">
      <c r="A48" t="s">
        <v>12</v>
      </c>
      <c r="D48" s="16">
        <f t="shared" si="2"/>
        <v>26533040.387969274</v>
      </c>
    </row>
    <row r="49" spans="1:5" x14ac:dyDescent="0.2">
      <c r="A49" t="s">
        <v>13</v>
      </c>
      <c r="D49" s="16">
        <f t="shared" si="2"/>
        <v>29717005.234525591</v>
      </c>
    </row>
    <row r="50" spans="1:5" x14ac:dyDescent="0.2">
      <c r="A50" t="s">
        <v>14</v>
      </c>
      <c r="D50" s="16">
        <f t="shared" si="2"/>
        <v>33283045.862668667</v>
      </c>
    </row>
    <row r="51" spans="1:5" x14ac:dyDescent="0.2">
      <c r="A51" t="s">
        <v>15</v>
      </c>
      <c r="D51" s="16">
        <f t="shared" si="2"/>
        <v>37277011.366188914</v>
      </c>
    </row>
    <row r="52" spans="1:5" x14ac:dyDescent="0.2">
      <c r="A52" t="s">
        <v>16</v>
      </c>
      <c r="D52" s="16">
        <f t="shared" si="2"/>
        <v>41750252.730131589</v>
      </c>
    </row>
    <row r="53" spans="1:5" x14ac:dyDescent="0.2">
      <c r="A53" t="s">
        <v>17</v>
      </c>
      <c r="D53" s="16">
        <f t="shared" si="2"/>
        <v>46760283.057747386</v>
      </c>
    </row>
    <row r="54" spans="1:5" x14ac:dyDescent="0.2">
      <c r="A54" t="s">
        <v>18</v>
      </c>
      <c r="D54" s="16">
        <f t="shared" si="2"/>
        <v>52371517.024677075</v>
      </c>
    </row>
    <row r="55" spans="1:5" x14ac:dyDescent="0.2">
      <c r="A55" t="s">
        <v>19</v>
      </c>
      <c r="D55" s="16">
        <f t="shared" si="2"/>
        <v>58656099.06763833</v>
      </c>
    </row>
    <row r="56" spans="1:5" x14ac:dyDescent="0.2">
      <c r="A56" t="s">
        <v>20</v>
      </c>
      <c r="D56" s="16">
        <f t="shared" si="2"/>
        <v>65694830.955754936</v>
      </c>
    </row>
    <row r="57" spans="1:5" x14ac:dyDescent="0.2">
      <c r="A57" t="s">
        <v>21</v>
      </c>
      <c r="D57" s="16">
        <f t="shared" si="2"/>
        <v>73578210.670445532</v>
      </c>
    </row>
    <row r="58" spans="1:5" x14ac:dyDescent="0.2">
      <c r="A58" t="s">
        <v>22</v>
      </c>
      <c r="D58" s="16">
        <f t="shared" si="2"/>
        <v>82407595.950899005</v>
      </c>
    </row>
    <row r="59" spans="1:5" x14ac:dyDescent="0.2">
      <c r="A59" t="s">
        <v>23</v>
      </c>
      <c r="D59" s="16">
        <f t="shared" si="2"/>
        <v>92296507.465006888</v>
      </c>
    </row>
    <row r="60" spans="1:5" x14ac:dyDescent="0.2">
      <c r="A60" t="s">
        <v>24</v>
      </c>
      <c r="D60" s="16">
        <f t="shared" si="2"/>
        <v>103372088.36080773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204941930.05411172</v>
      </c>
    </row>
    <row r="65" spans="1:7" x14ac:dyDescent="0.2">
      <c r="D65" s="16"/>
    </row>
    <row r="67" spans="1:7" x14ac:dyDescent="0.2">
      <c r="A67" s="19" t="s">
        <v>28</v>
      </c>
      <c r="B67" s="19"/>
      <c r="C67" s="19"/>
      <c r="D67" s="19"/>
      <c r="E67" s="19"/>
      <c r="F67" s="20">
        <f>NPV(D38,D41:D60)+E64</f>
        <v>493473481.70259297</v>
      </c>
    </row>
    <row r="68" spans="1:7" x14ac:dyDescent="0.2">
      <c r="F68" s="18" t="s">
        <v>3</v>
      </c>
    </row>
    <row r="69" spans="1:7" ht="20" x14ac:dyDescent="0.2">
      <c r="A69" s="19" t="s">
        <v>37</v>
      </c>
      <c r="F69" s="22">
        <v>0</v>
      </c>
      <c r="G69" s="32"/>
    </row>
    <row r="70" spans="1:7" ht="16" thickBot="1" x14ac:dyDescent="0.25">
      <c r="A70" s="19" t="s">
        <v>29</v>
      </c>
      <c r="F70" s="23">
        <f>F67-F69</f>
        <v>493473481.70259297</v>
      </c>
      <c r="G70" s="19"/>
    </row>
    <row r="71" spans="1:7" ht="16" thickTop="1" x14ac:dyDescent="0.2"/>
    <row r="72" spans="1:7" x14ac:dyDescent="0.2">
      <c r="A72" s="19" t="s">
        <v>35</v>
      </c>
      <c r="F72" s="27">
        <v>14006400</v>
      </c>
    </row>
    <row r="73" spans="1:7" ht="16" thickBot="1" x14ac:dyDescent="0.25"/>
    <row r="74" spans="1:7" ht="16" thickBot="1" x14ac:dyDescent="0.25">
      <c r="A74" s="19" t="s">
        <v>30</v>
      </c>
      <c r="F74" s="31">
        <f>F70/F72</f>
        <v>35.231999778857734</v>
      </c>
    </row>
  </sheetData>
  <pageMargins left="0.25" right="0.25" top="0.75" bottom="0.75" header="0.3" footer="0.3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B20F-EC19-E946-8927-CDA64507CB81}">
  <sheetPr>
    <pageSetUpPr fitToPage="1"/>
  </sheetPr>
  <dimension ref="A1:K74"/>
  <sheetViews>
    <sheetView topLeftCell="A26" workbookViewId="0">
      <selection activeCell="D40" sqref="D4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1762066000</v>
      </c>
      <c r="G7" s="5">
        <v>234077000</v>
      </c>
      <c r="I7" s="9">
        <f t="shared" ref="I7:I9" si="0">D7-G7-H7</f>
        <v>1527989000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1203616000</v>
      </c>
      <c r="G9" s="5">
        <v>254501000</v>
      </c>
      <c r="I9" s="9">
        <f t="shared" si="0"/>
        <v>949115000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1474660000</v>
      </c>
      <c r="G11" s="5">
        <v>175840000</v>
      </c>
      <c r="H11" s="26">
        <v>0</v>
      </c>
      <c r="I11" s="9">
        <f>D11-G11-H11</f>
        <v>1298820000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-243223000</v>
      </c>
      <c r="G13" s="5">
        <v>169553000</v>
      </c>
      <c r="H13" s="26">
        <v>0</v>
      </c>
      <c r="I13" s="9">
        <f>D13-G13-H13</f>
        <v>-412776000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1664223000</v>
      </c>
      <c r="G15" s="5">
        <v>215776000</v>
      </c>
      <c r="H15" s="26">
        <v>0</v>
      </c>
      <c r="I15" s="9">
        <f>D15-G15-H15</f>
        <v>1448447000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874527000</v>
      </c>
      <c r="G17" s="5">
        <v>288189000</v>
      </c>
      <c r="H17" s="26">
        <v>0</v>
      </c>
      <c r="I17" s="9">
        <f>D17-G17-H17</f>
        <v>586338000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1313225000</v>
      </c>
      <c r="G19" s="5">
        <v>198658000</v>
      </c>
      <c r="H19" s="26">
        <v>0</v>
      </c>
      <c r="I19" s="9">
        <f>D19-G19-H19</f>
        <v>1114567000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864288000</v>
      </c>
      <c r="G21" s="5">
        <v>245449000</v>
      </c>
      <c r="H21" s="26">
        <v>0</v>
      </c>
      <c r="I21" s="9">
        <f>D21-G21-H21</f>
        <v>618839000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-655795000</v>
      </c>
      <c r="G23" s="5">
        <v>165925000</v>
      </c>
      <c r="I23" s="9">
        <f t="shared" ref="I23:I25" si="1">D23-G23-H23</f>
        <v>-821720000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1014581000</v>
      </c>
      <c r="G25" s="5">
        <v>145818000</v>
      </c>
      <c r="I25" s="9">
        <f t="shared" si="1"/>
        <v>868763000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717838200</v>
      </c>
    </row>
    <row r="29" spans="1:11" x14ac:dyDescent="0.2">
      <c r="H29" s="28" t="s">
        <v>34</v>
      </c>
      <c r="I29" s="30">
        <f>(I25/I15)^(1/6)-1</f>
        <v>-8.166785893643036E-2</v>
      </c>
    </row>
    <row r="30" spans="1:11" x14ac:dyDescent="0.2">
      <c r="H30" s="28" t="s">
        <v>39</v>
      </c>
      <c r="I30" s="30">
        <f>(I25/I7)^(1/10)-1</f>
        <v>-5.4899247713387611E-2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0</v>
      </c>
      <c r="E39" s="15" t="s">
        <v>3</v>
      </c>
    </row>
    <row r="41" spans="1:8" x14ac:dyDescent="0.2">
      <c r="A41" t="s">
        <v>5</v>
      </c>
      <c r="D41" s="16">
        <f>I28</f>
        <v>717838200</v>
      </c>
      <c r="E41" s="33"/>
    </row>
    <row r="42" spans="1:8" x14ac:dyDescent="0.2">
      <c r="A42" t="s">
        <v>6</v>
      </c>
      <c r="D42" s="16">
        <f t="shared" ref="D42:D60" si="2">D41*(1+D$39)</f>
        <v>717838200</v>
      </c>
      <c r="F42" t="s">
        <v>3</v>
      </c>
    </row>
    <row r="43" spans="1:8" x14ac:dyDescent="0.2">
      <c r="A43" t="s">
        <v>7</v>
      </c>
      <c r="D43" s="16">
        <f t="shared" si="2"/>
        <v>717838200</v>
      </c>
    </row>
    <row r="44" spans="1:8" x14ac:dyDescent="0.2">
      <c r="A44" t="s">
        <v>8</v>
      </c>
      <c r="D44" s="16">
        <f t="shared" si="2"/>
        <v>717838200</v>
      </c>
    </row>
    <row r="45" spans="1:8" x14ac:dyDescent="0.2">
      <c r="A45" t="s">
        <v>9</v>
      </c>
      <c r="D45" s="16">
        <f t="shared" si="2"/>
        <v>717838200</v>
      </c>
      <c r="G45" t="s">
        <v>33</v>
      </c>
    </row>
    <row r="46" spans="1:8" x14ac:dyDescent="0.2">
      <c r="A46" t="s">
        <v>10</v>
      </c>
      <c r="D46" s="16">
        <f t="shared" si="2"/>
        <v>717838200</v>
      </c>
    </row>
    <row r="47" spans="1:8" x14ac:dyDescent="0.2">
      <c r="A47" t="s">
        <v>11</v>
      </c>
      <c r="D47" s="16">
        <f t="shared" si="2"/>
        <v>717838200</v>
      </c>
    </row>
    <row r="48" spans="1:8" x14ac:dyDescent="0.2">
      <c r="A48" t="s">
        <v>12</v>
      </c>
      <c r="D48" s="16">
        <f t="shared" si="2"/>
        <v>717838200</v>
      </c>
    </row>
    <row r="49" spans="1:5" x14ac:dyDescent="0.2">
      <c r="A49" t="s">
        <v>13</v>
      </c>
      <c r="D49" s="16">
        <f t="shared" si="2"/>
        <v>717838200</v>
      </c>
    </row>
    <row r="50" spans="1:5" x14ac:dyDescent="0.2">
      <c r="A50" t="s">
        <v>14</v>
      </c>
      <c r="D50" s="16">
        <f t="shared" si="2"/>
        <v>717838200</v>
      </c>
    </row>
    <row r="51" spans="1:5" x14ac:dyDescent="0.2">
      <c r="A51" t="s">
        <v>15</v>
      </c>
      <c r="D51" s="16">
        <f t="shared" si="2"/>
        <v>717838200</v>
      </c>
    </row>
    <row r="52" spans="1:5" x14ac:dyDescent="0.2">
      <c r="A52" t="s">
        <v>16</v>
      </c>
      <c r="D52" s="16">
        <f t="shared" si="2"/>
        <v>717838200</v>
      </c>
    </row>
    <row r="53" spans="1:5" x14ac:dyDescent="0.2">
      <c r="A53" t="s">
        <v>17</v>
      </c>
      <c r="D53" s="16">
        <f t="shared" si="2"/>
        <v>717838200</v>
      </c>
    </row>
    <row r="54" spans="1:5" x14ac:dyDescent="0.2">
      <c r="A54" t="s">
        <v>18</v>
      </c>
      <c r="D54" s="16">
        <f t="shared" si="2"/>
        <v>717838200</v>
      </c>
    </row>
    <row r="55" spans="1:5" x14ac:dyDescent="0.2">
      <c r="A55" t="s">
        <v>19</v>
      </c>
      <c r="D55" s="16">
        <f t="shared" si="2"/>
        <v>717838200</v>
      </c>
    </row>
    <row r="56" spans="1:5" x14ac:dyDescent="0.2">
      <c r="A56" t="s">
        <v>20</v>
      </c>
      <c r="D56" s="16">
        <f t="shared" si="2"/>
        <v>717838200</v>
      </c>
    </row>
    <row r="57" spans="1:5" x14ac:dyDescent="0.2">
      <c r="A57" t="s">
        <v>21</v>
      </c>
      <c r="D57" s="16">
        <f t="shared" si="2"/>
        <v>717838200</v>
      </c>
    </row>
    <row r="58" spans="1:5" x14ac:dyDescent="0.2">
      <c r="A58" t="s">
        <v>22</v>
      </c>
      <c r="D58" s="16">
        <f t="shared" si="2"/>
        <v>717838200</v>
      </c>
    </row>
    <row r="59" spans="1:5" x14ac:dyDescent="0.2">
      <c r="A59" t="s">
        <v>23</v>
      </c>
      <c r="D59" s="16">
        <f t="shared" si="2"/>
        <v>717838200</v>
      </c>
    </row>
    <row r="60" spans="1:5" x14ac:dyDescent="0.2">
      <c r="A60" t="s">
        <v>24</v>
      </c>
      <c r="D60" s="16">
        <f t="shared" si="2"/>
        <v>717838200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1423161208.2855663</v>
      </c>
    </row>
    <row r="65" spans="1:8" x14ac:dyDescent="0.2">
      <c r="D65" s="16"/>
    </row>
    <row r="67" spans="1:8" x14ac:dyDescent="0.2">
      <c r="A67" s="19" t="s">
        <v>28</v>
      </c>
      <c r="B67" s="19"/>
      <c r="C67" s="19"/>
      <c r="D67" s="19"/>
      <c r="E67" s="19"/>
      <c r="F67" s="20">
        <f>NPV(D38,D41:D60)+E64</f>
        <v>7975979999.9999943</v>
      </c>
    </row>
    <row r="68" spans="1:8" x14ac:dyDescent="0.2">
      <c r="F68" s="18" t="s">
        <v>3</v>
      </c>
    </row>
    <row r="69" spans="1:8" ht="20" x14ac:dyDescent="0.2">
      <c r="A69" s="19" t="s">
        <v>37</v>
      </c>
      <c r="F69" s="22">
        <v>5686846000</v>
      </c>
      <c r="G69" s="32"/>
    </row>
    <row r="70" spans="1:8" ht="16" thickBot="1" x14ac:dyDescent="0.25">
      <c r="A70" s="19" t="s">
        <v>29</v>
      </c>
      <c r="F70" s="23">
        <f>F67-F69</f>
        <v>2289133999.9999943</v>
      </c>
      <c r="G70" s="19"/>
    </row>
    <row r="71" spans="1:8" ht="16" thickTop="1" x14ac:dyDescent="0.2">
      <c r="H71" s="35">
        <f>2515978/F72</f>
        <v>6.4705340630832539E-3</v>
      </c>
    </row>
    <row r="72" spans="1:8" x14ac:dyDescent="0.2">
      <c r="A72" s="19" t="s">
        <v>35</v>
      </c>
      <c r="F72" s="34">
        <v>388836219</v>
      </c>
    </row>
    <row r="73" spans="1:8" ht="16" thickBot="1" x14ac:dyDescent="0.25"/>
    <row r="74" spans="1:8" ht="16" thickBot="1" x14ac:dyDescent="0.25">
      <c r="A74" s="19" t="s">
        <v>30</v>
      </c>
      <c r="F74" s="31">
        <f>F70/F72</f>
        <v>5.8871419074260523</v>
      </c>
    </row>
  </sheetData>
  <pageMargins left="0.25" right="0.25" top="0.75" bottom="0.75" header="0.3" footer="0.3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7D3F-5E6B-CB48-B7E5-F8942C029C76}">
  <sheetPr>
    <pageSetUpPr fitToPage="1"/>
  </sheetPr>
  <dimension ref="A1:K74"/>
  <sheetViews>
    <sheetView topLeftCell="A48" workbookViewId="0">
      <selection activeCell="I30" sqref="I30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C6" s="7"/>
      <c r="D6" s="8"/>
      <c r="E6" s="7"/>
    </row>
    <row r="7" spans="1:11" x14ac:dyDescent="0.2">
      <c r="A7" s="3">
        <v>2014</v>
      </c>
      <c r="D7" s="5">
        <v>312480000</v>
      </c>
      <c r="G7" s="5">
        <v>174624000</v>
      </c>
      <c r="I7" s="9">
        <f t="shared" ref="I7:I9" si="0">D7-G7-H7</f>
        <v>137856000</v>
      </c>
      <c r="K7" s="3"/>
    </row>
    <row r="8" spans="1:11" x14ac:dyDescent="0.2">
      <c r="A8" s="3"/>
      <c r="D8" s="5"/>
      <c r="G8" s="5"/>
      <c r="I8" s="9"/>
      <c r="K8" s="3"/>
    </row>
    <row r="9" spans="1:11" x14ac:dyDescent="0.2">
      <c r="A9" s="3">
        <v>2015</v>
      </c>
      <c r="D9" s="5">
        <v>310009000</v>
      </c>
      <c r="G9" s="5">
        <v>143199000</v>
      </c>
      <c r="I9" s="9">
        <f t="shared" si="0"/>
        <v>166810000</v>
      </c>
      <c r="K9" s="10"/>
    </row>
    <row r="10" spans="1:11" x14ac:dyDescent="0.2">
      <c r="A10" s="3"/>
      <c r="D10" s="5"/>
      <c r="G10" s="5"/>
      <c r="I10" s="9"/>
      <c r="K10" s="10"/>
    </row>
    <row r="11" spans="1:11" x14ac:dyDescent="0.2">
      <c r="A11" s="3">
        <v>2016</v>
      </c>
      <c r="D11" s="5">
        <v>185169000</v>
      </c>
      <c r="G11" s="5">
        <v>140844000</v>
      </c>
      <c r="H11" s="26">
        <v>0</v>
      </c>
      <c r="I11" s="9">
        <f>D11-G11-H11</f>
        <v>44325000</v>
      </c>
      <c r="K11" s="10"/>
    </row>
    <row r="12" spans="1:11" x14ac:dyDescent="0.2">
      <c r="A12" s="3"/>
      <c r="D12" s="5"/>
      <c r="G12" s="5"/>
      <c r="H12" s="26"/>
      <c r="K12" s="10"/>
    </row>
    <row r="13" spans="1:11" x14ac:dyDescent="0.2">
      <c r="A13" s="3">
        <v>2017</v>
      </c>
      <c r="D13" s="5">
        <v>287658000</v>
      </c>
      <c r="G13" s="5">
        <v>107001000</v>
      </c>
      <c r="H13" s="26">
        <v>0</v>
      </c>
      <c r="I13" s="9">
        <f>D13-G13-H13</f>
        <v>180657000</v>
      </c>
      <c r="K13" s="10"/>
    </row>
    <row r="14" spans="1:11" x14ac:dyDescent="0.2">
      <c r="A14" s="3"/>
      <c r="D14" s="5"/>
      <c r="G14" s="5"/>
      <c r="H14" s="26"/>
      <c r="I14" s="9" t="s">
        <v>3</v>
      </c>
      <c r="K14" s="10"/>
    </row>
    <row r="15" spans="1:11" x14ac:dyDescent="0.2">
      <c r="A15" s="3">
        <v>2018</v>
      </c>
      <c r="D15" s="5">
        <v>352933000</v>
      </c>
      <c r="G15" s="5">
        <v>152393000</v>
      </c>
      <c r="H15" s="26">
        <v>0</v>
      </c>
      <c r="I15" s="9">
        <f>D15-G15-H15</f>
        <v>200540000</v>
      </c>
      <c r="K15" s="21"/>
    </row>
    <row r="16" spans="1:11" x14ac:dyDescent="0.2">
      <c r="A16" s="3"/>
      <c r="D16" s="5"/>
      <c r="G16" s="5"/>
      <c r="H16" s="26"/>
      <c r="K16" s="21"/>
    </row>
    <row r="17" spans="1:11" x14ac:dyDescent="0.2">
      <c r="A17" s="3">
        <v>2019</v>
      </c>
      <c r="D17" s="5">
        <v>300685000</v>
      </c>
      <c r="G17" s="5">
        <v>202784000</v>
      </c>
      <c r="H17" s="26">
        <v>0</v>
      </c>
      <c r="I17" s="9">
        <f>D17-G17-H17</f>
        <v>97901000</v>
      </c>
      <c r="K17" s="21"/>
    </row>
    <row r="18" spans="1:11" x14ac:dyDescent="0.2">
      <c r="A18" s="3"/>
      <c r="D18" s="5"/>
      <c r="G18" s="5"/>
      <c r="H18" s="26"/>
      <c r="I18" s="9" t="s">
        <v>3</v>
      </c>
    </row>
    <row r="19" spans="1:11" x14ac:dyDescent="0.2">
      <c r="A19" s="3">
        <v>2020</v>
      </c>
      <c r="D19" s="5">
        <v>404918000</v>
      </c>
      <c r="G19" s="5">
        <v>101910000</v>
      </c>
      <c r="H19" s="26">
        <v>0</v>
      </c>
      <c r="I19" s="9">
        <f>D19-G19-H19</f>
        <v>303008000</v>
      </c>
      <c r="K19" s="12"/>
    </row>
    <row r="20" spans="1:11" x14ac:dyDescent="0.2">
      <c r="A20" s="3"/>
      <c r="D20" s="5"/>
      <c r="G20" s="5"/>
      <c r="H20" s="26"/>
      <c r="I20" s="9"/>
      <c r="J20" t="s">
        <v>3</v>
      </c>
      <c r="K20" s="11" t="s">
        <v>3</v>
      </c>
    </row>
    <row r="21" spans="1:11" x14ac:dyDescent="0.2">
      <c r="A21" s="3">
        <v>2021</v>
      </c>
      <c r="D21" s="5">
        <v>277782000</v>
      </c>
      <c r="G21" s="5">
        <v>96979000</v>
      </c>
      <c r="H21" s="26">
        <v>0</v>
      </c>
      <c r="I21" s="9">
        <f>D21-G21-H21</f>
        <v>180803000</v>
      </c>
    </row>
    <row r="22" spans="1:11" x14ac:dyDescent="0.2">
      <c r="A22" s="3"/>
      <c r="D22" s="5"/>
      <c r="G22" s="5"/>
      <c r="I22" s="9"/>
    </row>
    <row r="23" spans="1:11" x14ac:dyDescent="0.2">
      <c r="A23" s="3">
        <v>2022</v>
      </c>
      <c r="D23" s="5">
        <v>-2343000</v>
      </c>
      <c r="G23" s="5">
        <v>164566000</v>
      </c>
      <c r="I23" s="9">
        <f t="shared" ref="I23:I25" si="1">D23-G23-H23</f>
        <v>-166909000</v>
      </c>
    </row>
    <row r="24" spans="1:11" x14ac:dyDescent="0.2">
      <c r="A24" s="3"/>
      <c r="D24" s="5"/>
      <c r="G24" s="5"/>
      <c r="I24" s="9"/>
    </row>
    <row r="25" spans="1:11" x14ac:dyDescent="0.2">
      <c r="A25" s="3">
        <v>2023</v>
      </c>
      <c r="D25" s="5">
        <v>653422000</v>
      </c>
      <c r="G25" s="5">
        <v>157797000</v>
      </c>
      <c r="I25" s="9">
        <f t="shared" si="1"/>
        <v>495625000</v>
      </c>
    </row>
    <row r="26" spans="1:11" x14ac:dyDescent="0.2">
      <c r="A26" s="3"/>
    </row>
    <row r="27" spans="1:11" x14ac:dyDescent="0.2">
      <c r="A27" s="3"/>
    </row>
    <row r="28" spans="1:11" x14ac:dyDescent="0.2">
      <c r="H28" s="28" t="s">
        <v>4</v>
      </c>
      <c r="I28" s="29">
        <f>SUM(I7:I25)/10</f>
        <v>164061600</v>
      </c>
    </row>
    <row r="29" spans="1:11" x14ac:dyDescent="0.2">
      <c r="H29" s="28" t="s">
        <v>34</v>
      </c>
      <c r="I29" s="30">
        <f>(I25/I15)^(1/6)-1</f>
        <v>0.16276521847408421</v>
      </c>
    </row>
    <row r="30" spans="1:11" x14ac:dyDescent="0.2">
      <c r="H30" s="28" t="s">
        <v>39</v>
      </c>
      <c r="I30" s="30">
        <f>(I25/I7)^(1/10)-1</f>
        <v>0.1365086700722864</v>
      </c>
    </row>
    <row r="37" spans="1:8" x14ac:dyDescent="0.2">
      <c r="A37" s="3" t="s">
        <v>25</v>
      </c>
      <c r="H37" s="28" t="s">
        <v>3</v>
      </c>
    </row>
    <row r="38" spans="1:8" x14ac:dyDescent="0.2">
      <c r="A38" t="s">
        <v>26</v>
      </c>
      <c r="D38" s="13">
        <v>0.09</v>
      </c>
      <c r="E38" s="19" t="s">
        <v>3</v>
      </c>
      <c r="F38" s="19"/>
      <c r="G38" s="19"/>
      <c r="H38" s="19"/>
    </row>
    <row r="39" spans="1:8" x14ac:dyDescent="0.2">
      <c r="A39" t="s">
        <v>36</v>
      </c>
      <c r="D39" s="14">
        <v>0.14000000000000001</v>
      </c>
      <c r="E39" s="15" t="s">
        <v>3</v>
      </c>
    </row>
    <row r="41" spans="1:8" x14ac:dyDescent="0.2">
      <c r="A41" t="s">
        <v>5</v>
      </c>
      <c r="D41" s="16">
        <f>I28</f>
        <v>164061600</v>
      </c>
      <c r="E41" s="33"/>
    </row>
    <row r="42" spans="1:8" x14ac:dyDescent="0.2">
      <c r="A42" t="s">
        <v>6</v>
      </c>
      <c r="D42" s="16">
        <f t="shared" ref="D42:D60" si="2">D41*(1+D$39)</f>
        <v>187030224.00000003</v>
      </c>
      <c r="F42" t="s">
        <v>3</v>
      </c>
    </row>
    <row r="43" spans="1:8" x14ac:dyDescent="0.2">
      <c r="A43" t="s">
        <v>7</v>
      </c>
      <c r="D43" s="16">
        <f t="shared" si="2"/>
        <v>213214455.36000004</v>
      </c>
    </row>
    <row r="44" spans="1:8" x14ac:dyDescent="0.2">
      <c r="A44" t="s">
        <v>8</v>
      </c>
      <c r="D44" s="16">
        <f t="shared" si="2"/>
        <v>243064479.11040008</v>
      </c>
    </row>
    <row r="45" spans="1:8" x14ac:dyDescent="0.2">
      <c r="A45" t="s">
        <v>9</v>
      </c>
      <c r="D45" s="16">
        <f t="shared" si="2"/>
        <v>277093506.1858561</v>
      </c>
      <c r="G45" t="s">
        <v>33</v>
      </c>
    </row>
    <row r="46" spans="1:8" x14ac:dyDescent="0.2">
      <c r="A46" t="s">
        <v>10</v>
      </c>
      <c r="D46" s="16">
        <f t="shared" si="2"/>
        <v>315886597.05187601</v>
      </c>
    </row>
    <row r="47" spans="1:8" x14ac:dyDescent="0.2">
      <c r="A47" t="s">
        <v>11</v>
      </c>
      <c r="D47" s="16">
        <f t="shared" si="2"/>
        <v>360110720.6391387</v>
      </c>
    </row>
    <row r="48" spans="1:8" x14ac:dyDescent="0.2">
      <c r="A48" t="s">
        <v>12</v>
      </c>
      <c r="D48" s="16">
        <f t="shared" si="2"/>
        <v>410526221.52861816</v>
      </c>
    </row>
    <row r="49" spans="1:5" x14ac:dyDescent="0.2">
      <c r="A49" t="s">
        <v>13</v>
      </c>
      <c r="D49" s="16">
        <f t="shared" si="2"/>
        <v>467999892.54262477</v>
      </c>
    </row>
    <row r="50" spans="1:5" x14ac:dyDescent="0.2">
      <c r="A50" t="s">
        <v>14</v>
      </c>
      <c r="D50" s="16">
        <f t="shared" si="2"/>
        <v>533519877.49859232</v>
      </c>
    </row>
    <row r="51" spans="1:5" x14ac:dyDescent="0.2">
      <c r="A51" t="s">
        <v>15</v>
      </c>
      <c r="D51" s="16">
        <f t="shared" si="2"/>
        <v>608212660.34839535</v>
      </c>
    </row>
    <row r="52" spans="1:5" x14ac:dyDescent="0.2">
      <c r="A52" t="s">
        <v>16</v>
      </c>
      <c r="D52" s="16">
        <f t="shared" si="2"/>
        <v>693362432.79717076</v>
      </c>
    </row>
    <row r="53" spans="1:5" x14ac:dyDescent="0.2">
      <c r="A53" t="s">
        <v>17</v>
      </c>
      <c r="D53" s="16">
        <f t="shared" si="2"/>
        <v>790433173.38877475</v>
      </c>
    </row>
    <row r="54" spans="1:5" x14ac:dyDescent="0.2">
      <c r="A54" t="s">
        <v>18</v>
      </c>
      <c r="D54" s="16">
        <f t="shared" si="2"/>
        <v>901093817.66320336</v>
      </c>
    </row>
    <row r="55" spans="1:5" x14ac:dyDescent="0.2">
      <c r="A55" t="s">
        <v>19</v>
      </c>
      <c r="D55" s="16">
        <f t="shared" si="2"/>
        <v>1027246952.1360519</v>
      </c>
    </row>
    <row r="56" spans="1:5" x14ac:dyDescent="0.2">
      <c r="A56" t="s">
        <v>20</v>
      </c>
      <c r="D56" s="16">
        <f t="shared" si="2"/>
        <v>1171061525.4350994</v>
      </c>
    </row>
    <row r="57" spans="1:5" x14ac:dyDescent="0.2">
      <c r="A57" t="s">
        <v>21</v>
      </c>
      <c r="D57" s="16">
        <f t="shared" si="2"/>
        <v>1335010138.9960134</v>
      </c>
    </row>
    <row r="58" spans="1:5" x14ac:dyDescent="0.2">
      <c r="A58" t="s">
        <v>22</v>
      </c>
      <c r="D58" s="16">
        <f t="shared" si="2"/>
        <v>1521911558.4554555</v>
      </c>
    </row>
    <row r="59" spans="1:5" x14ac:dyDescent="0.2">
      <c r="A59" t="s">
        <v>23</v>
      </c>
      <c r="D59" s="16">
        <f t="shared" si="2"/>
        <v>1734979176.6392195</v>
      </c>
    </row>
    <row r="60" spans="1:5" x14ac:dyDescent="0.2">
      <c r="A60" t="s">
        <v>24</v>
      </c>
      <c r="D60" s="16">
        <f t="shared" si="2"/>
        <v>1977876261.3687105</v>
      </c>
    </row>
    <row r="61" spans="1:5" x14ac:dyDescent="0.2">
      <c r="D61" s="16"/>
    </row>
    <row r="62" spans="1:5" x14ac:dyDescent="0.2">
      <c r="D62" s="16"/>
    </row>
    <row r="63" spans="1:5" x14ac:dyDescent="0.2">
      <c r="D63" s="16"/>
      <c r="E63" t="s">
        <v>27</v>
      </c>
    </row>
    <row r="64" spans="1:5" x14ac:dyDescent="0.2">
      <c r="D64" s="16"/>
      <c r="E64" s="17">
        <f>+D60/D38/(1+D38)^20</f>
        <v>3921269124.3915863</v>
      </c>
    </row>
    <row r="65" spans="1:7" x14ac:dyDescent="0.2">
      <c r="D65" s="16"/>
    </row>
    <row r="67" spans="1:7" x14ac:dyDescent="0.2">
      <c r="A67" s="19" t="s">
        <v>28</v>
      </c>
      <c r="B67" s="19"/>
      <c r="C67" s="19"/>
      <c r="D67" s="19"/>
      <c r="E67" s="19"/>
      <c r="F67" s="20">
        <f>NPV(D38,D41:D60)+E64</f>
        <v>8686481367.6431122</v>
      </c>
    </row>
    <row r="68" spans="1:7" x14ac:dyDescent="0.2">
      <c r="F68" s="18" t="s">
        <v>3</v>
      </c>
    </row>
    <row r="69" spans="1:7" ht="20" x14ac:dyDescent="0.2">
      <c r="A69" s="19" t="s">
        <v>37</v>
      </c>
      <c r="F69" s="22">
        <v>957426000</v>
      </c>
      <c r="G69" s="32"/>
    </row>
    <row r="70" spans="1:7" ht="16" thickBot="1" x14ac:dyDescent="0.25">
      <c r="A70" s="19" t="s">
        <v>29</v>
      </c>
      <c r="F70" s="23">
        <f>F67-F69</f>
        <v>7729055367.6431122</v>
      </c>
      <c r="G70" s="19"/>
    </row>
    <row r="71" spans="1:7" ht="16" thickTop="1" x14ac:dyDescent="0.2"/>
    <row r="72" spans="1:7" x14ac:dyDescent="0.2">
      <c r="A72" s="19" t="s">
        <v>35</v>
      </c>
      <c r="F72" s="34">
        <v>51105328</v>
      </c>
    </row>
    <row r="73" spans="1:7" ht="16" thickBot="1" x14ac:dyDescent="0.25"/>
    <row r="74" spans="1:7" ht="16" thickBot="1" x14ac:dyDescent="0.25">
      <c r="A74" s="19" t="s">
        <v>30</v>
      </c>
      <c r="F74" s="31">
        <f>F70/F72</f>
        <v>151.23776072121311</v>
      </c>
    </row>
  </sheetData>
  <pageMargins left="0.25" right="0.25" top="0.75" bottom="0.75" header="0.3" footer="0.3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16C8-D087-C04B-8FBB-323B0DB84D14}">
  <sheetPr>
    <pageSetUpPr fitToPage="1"/>
  </sheetPr>
  <dimension ref="A1:K81"/>
  <sheetViews>
    <sheetView topLeftCell="A24" workbookViewId="0">
      <selection activeCell="I36" sqref="I36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A6" s="3">
        <v>2010</v>
      </c>
      <c r="C6" s="7"/>
      <c r="D6" s="5">
        <v>8089000</v>
      </c>
      <c r="E6" s="7"/>
      <c r="G6" s="5">
        <v>4168000</v>
      </c>
      <c r="I6" s="9">
        <f t="shared" ref="I6:I12" si="0">D6-G6-H6</f>
        <v>3921000</v>
      </c>
    </row>
    <row r="7" spans="1:11" x14ac:dyDescent="0.2">
      <c r="A7" s="3"/>
      <c r="D7" s="5"/>
      <c r="G7" s="5"/>
      <c r="I7" s="9"/>
      <c r="K7" s="3"/>
    </row>
    <row r="8" spans="1:11" x14ac:dyDescent="0.2">
      <c r="A8" s="3">
        <v>2011</v>
      </c>
      <c r="D8" s="5">
        <v>19312000</v>
      </c>
      <c r="G8" s="5">
        <v>4648000</v>
      </c>
      <c r="I8" s="9">
        <f t="shared" si="0"/>
        <v>14664000</v>
      </c>
      <c r="K8" s="3"/>
    </row>
    <row r="9" spans="1:11" x14ac:dyDescent="0.2">
      <c r="A9" s="3"/>
      <c r="D9" s="5"/>
      <c r="G9" s="5"/>
      <c r="I9" s="9"/>
      <c r="K9" s="10"/>
    </row>
    <row r="10" spans="1:11" x14ac:dyDescent="0.2">
      <c r="A10" s="3">
        <v>2012</v>
      </c>
      <c r="D10" s="5">
        <v>58380000</v>
      </c>
      <c r="G10" s="5">
        <v>5472000</v>
      </c>
      <c r="I10" s="9">
        <f t="shared" si="0"/>
        <v>52908000</v>
      </c>
      <c r="K10" s="10"/>
    </row>
    <row r="11" spans="1:11" x14ac:dyDescent="0.2">
      <c r="A11" s="36"/>
      <c r="D11" s="5"/>
      <c r="G11" s="5"/>
      <c r="I11" s="9"/>
      <c r="K11" s="10"/>
    </row>
    <row r="12" spans="1:11" x14ac:dyDescent="0.2">
      <c r="A12" s="3">
        <v>2013</v>
      </c>
      <c r="D12" s="5">
        <v>60169000</v>
      </c>
      <c r="G12" s="5">
        <v>9047000</v>
      </c>
      <c r="I12" s="9">
        <f t="shared" si="0"/>
        <v>51122000</v>
      </c>
      <c r="K12" s="10"/>
    </row>
    <row r="13" spans="1:11" x14ac:dyDescent="0.2">
      <c r="A13" s="3"/>
      <c r="D13" s="5"/>
      <c r="G13" s="5"/>
      <c r="I13" s="9"/>
      <c r="K13" s="10"/>
    </row>
    <row r="14" spans="1:11" x14ac:dyDescent="0.2">
      <c r="A14" s="3">
        <v>2014</v>
      </c>
      <c r="D14" s="5">
        <v>27678000</v>
      </c>
      <c r="G14" s="5">
        <v>19134000</v>
      </c>
      <c r="I14" s="9">
        <f t="shared" ref="I14:I16" si="1">D14-G14-H14</f>
        <v>8544000</v>
      </c>
      <c r="K14" s="10"/>
    </row>
    <row r="15" spans="1:11" x14ac:dyDescent="0.2">
      <c r="A15" s="3"/>
      <c r="D15" s="5"/>
      <c r="G15" s="5"/>
      <c r="I15" s="9"/>
      <c r="K15" s="21"/>
    </row>
    <row r="16" spans="1:11" x14ac:dyDescent="0.2">
      <c r="A16" s="3">
        <v>2015</v>
      </c>
      <c r="D16" s="5">
        <v>56313000</v>
      </c>
      <c r="G16" s="5">
        <v>27010000</v>
      </c>
      <c r="I16" s="9">
        <f t="shared" si="1"/>
        <v>29303000</v>
      </c>
      <c r="K16" s="21"/>
    </row>
    <row r="17" spans="1:11" x14ac:dyDescent="0.2">
      <c r="A17" s="3"/>
      <c r="D17" s="5"/>
      <c r="G17" s="5"/>
      <c r="I17" s="9"/>
      <c r="K17" s="21"/>
    </row>
    <row r="18" spans="1:11" x14ac:dyDescent="0.2">
      <c r="A18" s="3">
        <v>2016</v>
      </c>
      <c r="D18" s="5">
        <v>133909000</v>
      </c>
      <c r="G18" s="5">
        <v>21956000</v>
      </c>
      <c r="H18" s="26">
        <v>0</v>
      </c>
      <c r="I18" s="9">
        <f>D18-G18-H18</f>
        <v>111953000</v>
      </c>
    </row>
    <row r="19" spans="1:11" x14ac:dyDescent="0.2">
      <c r="A19" s="3"/>
      <c r="D19" s="5"/>
      <c r="G19" s="5"/>
      <c r="H19" s="26"/>
      <c r="K19" s="12"/>
    </row>
    <row r="20" spans="1:11" x14ac:dyDescent="0.2">
      <c r="A20" s="3">
        <v>2017</v>
      </c>
      <c r="D20" s="5">
        <v>160518000</v>
      </c>
      <c r="G20" s="5">
        <v>26529000</v>
      </c>
      <c r="H20" s="26">
        <v>0</v>
      </c>
      <c r="I20" s="9">
        <f>D20-G20-H20</f>
        <v>133989000</v>
      </c>
      <c r="J20" t="s">
        <v>3</v>
      </c>
      <c r="K20" s="11" t="s">
        <v>3</v>
      </c>
    </row>
    <row r="21" spans="1:11" x14ac:dyDescent="0.2">
      <c r="A21" s="3"/>
      <c r="D21" s="5"/>
      <c r="G21" s="5"/>
      <c r="H21" s="26"/>
      <c r="I21" s="9" t="s">
        <v>3</v>
      </c>
    </row>
    <row r="22" spans="1:11" x14ac:dyDescent="0.2">
      <c r="A22" s="3">
        <v>2018</v>
      </c>
      <c r="D22" s="5">
        <v>226993000</v>
      </c>
      <c r="G22" s="5">
        <v>35206000</v>
      </c>
      <c r="H22" s="26">
        <v>0</v>
      </c>
      <c r="I22" s="9">
        <f>D22-G22-H22</f>
        <v>191787000</v>
      </c>
    </row>
    <row r="23" spans="1:11" x14ac:dyDescent="0.2">
      <c r="A23" s="3"/>
      <c r="D23" s="5"/>
      <c r="G23" s="5"/>
      <c r="H23" s="26"/>
    </row>
    <row r="24" spans="1:11" x14ac:dyDescent="0.2">
      <c r="A24" s="3">
        <v>2019</v>
      </c>
      <c r="D24" s="5">
        <v>224862000</v>
      </c>
      <c r="G24" s="5">
        <v>35218000</v>
      </c>
      <c r="H24" s="26">
        <v>0</v>
      </c>
      <c r="I24" s="9">
        <f>D24-G24-H24</f>
        <v>189644000</v>
      </c>
    </row>
    <row r="25" spans="1:11" x14ac:dyDescent="0.2">
      <c r="A25" s="3"/>
      <c r="D25" s="5"/>
      <c r="G25" s="5"/>
      <c r="H25" s="26"/>
      <c r="I25" s="9" t="s">
        <v>3</v>
      </c>
    </row>
    <row r="26" spans="1:11" x14ac:dyDescent="0.2">
      <c r="A26" s="3">
        <v>2020</v>
      </c>
      <c r="D26" s="5">
        <v>256826000</v>
      </c>
      <c r="G26" s="5">
        <v>37702000</v>
      </c>
      <c r="H26" s="26">
        <v>0</v>
      </c>
      <c r="I26" s="9">
        <f>D26-G26-H26</f>
        <v>219124000</v>
      </c>
    </row>
    <row r="27" spans="1:11" x14ac:dyDescent="0.2">
      <c r="A27" s="3"/>
      <c r="D27" s="5"/>
      <c r="G27" s="5"/>
      <c r="H27" s="26"/>
      <c r="I27" s="9"/>
    </row>
    <row r="28" spans="1:11" x14ac:dyDescent="0.2">
      <c r="A28" s="3">
        <v>2021</v>
      </c>
      <c r="D28" s="5">
        <v>305356000</v>
      </c>
      <c r="G28" s="5">
        <v>53573000</v>
      </c>
      <c r="H28" s="26">
        <v>0</v>
      </c>
      <c r="I28" s="9">
        <f>D28-G28-H28</f>
        <v>251783000</v>
      </c>
    </row>
    <row r="29" spans="1:11" x14ac:dyDescent="0.2">
      <c r="A29" s="3"/>
      <c r="D29" s="5"/>
      <c r="G29" s="5"/>
      <c r="I29" s="9"/>
    </row>
    <row r="30" spans="1:11" x14ac:dyDescent="0.2">
      <c r="A30" s="3">
        <v>2022</v>
      </c>
      <c r="D30" s="5">
        <v>653733000</v>
      </c>
      <c r="G30" s="5">
        <v>75831000</v>
      </c>
      <c r="I30" s="9">
        <f t="shared" ref="I30:I32" si="2">D30-G30-H30</f>
        <v>577902000</v>
      </c>
    </row>
    <row r="31" spans="1:11" x14ac:dyDescent="0.2">
      <c r="A31" s="3"/>
      <c r="D31" s="5"/>
      <c r="G31" s="5"/>
      <c r="I31" s="9"/>
    </row>
    <row r="32" spans="1:11" x14ac:dyDescent="0.2">
      <c r="A32" s="3">
        <v>2023</v>
      </c>
      <c r="D32" s="5">
        <v>372165000</v>
      </c>
      <c r="G32" s="5">
        <v>103687000</v>
      </c>
      <c r="I32" s="9">
        <f t="shared" si="2"/>
        <v>268478000</v>
      </c>
    </row>
    <row r="33" spans="1:9" x14ac:dyDescent="0.2">
      <c r="A33" s="3"/>
    </row>
    <row r="34" spans="1:9" x14ac:dyDescent="0.2">
      <c r="A34" s="3"/>
    </row>
    <row r="35" spans="1:9" x14ac:dyDescent="0.2">
      <c r="H35" s="28" t="s">
        <v>4</v>
      </c>
      <c r="I35" s="29">
        <f>SUM(I14:I32)/10</f>
        <v>198250700</v>
      </c>
    </row>
    <row r="36" spans="1:9" x14ac:dyDescent="0.2">
      <c r="H36" s="28" t="s">
        <v>34</v>
      </c>
      <c r="I36" s="30">
        <f>(I32/I22)^(1/6)-1</f>
        <v>5.7665300354904137E-2</v>
      </c>
    </row>
    <row r="37" spans="1:9" x14ac:dyDescent="0.2">
      <c r="H37" s="28" t="s">
        <v>39</v>
      </c>
      <c r="I37" s="30">
        <f>(I32/I14)^(1/10)-1</f>
        <v>0.41164256934538623</v>
      </c>
    </row>
    <row r="44" spans="1:9" x14ac:dyDescent="0.2">
      <c r="A44" s="3" t="s">
        <v>25</v>
      </c>
      <c r="H44" s="28" t="s">
        <v>3</v>
      </c>
    </row>
    <row r="45" spans="1:9" x14ac:dyDescent="0.2">
      <c r="A45" t="s">
        <v>26</v>
      </c>
      <c r="D45" s="13">
        <v>0.09</v>
      </c>
      <c r="E45" s="19" t="s">
        <v>3</v>
      </c>
      <c r="F45" s="19"/>
      <c r="G45" s="19"/>
      <c r="H45" s="19"/>
    </row>
    <row r="46" spans="1:9" x14ac:dyDescent="0.2">
      <c r="A46" t="s">
        <v>36</v>
      </c>
      <c r="D46" s="14">
        <v>0.06</v>
      </c>
      <c r="E46" s="15" t="s">
        <v>3</v>
      </c>
    </row>
    <row r="48" spans="1:9" x14ac:dyDescent="0.2">
      <c r="A48" t="s">
        <v>5</v>
      </c>
      <c r="D48" s="16">
        <f>I35</f>
        <v>198250700</v>
      </c>
      <c r="E48" s="33"/>
    </row>
    <row r="49" spans="1:7" x14ac:dyDescent="0.2">
      <c r="A49" t="s">
        <v>6</v>
      </c>
      <c r="D49" s="16">
        <f t="shared" ref="D49:D67" si="3">D48*(1+D$46)</f>
        <v>210145742</v>
      </c>
      <c r="F49" t="s">
        <v>3</v>
      </c>
    </row>
    <row r="50" spans="1:7" x14ac:dyDescent="0.2">
      <c r="A50" t="s">
        <v>7</v>
      </c>
      <c r="D50" s="16">
        <f t="shared" si="3"/>
        <v>222754486.52000001</v>
      </c>
    </row>
    <row r="51" spans="1:7" x14ac:dyDescent="0.2">
      <c r="A51" t="s">
        <v>8</v>
      </c>
      <c r="D51" s="16">
        <f t="shared" si="3"/>
        <v>236119755.71120003</v>
      </c>
    </row>
    <row r="52" spans="1:7" x14ac:dyDescent="0.2">
      <c r="A52" t="s">
        <v>9</v>
      </c>
      <c r="D52" s="16">
        <f t="shared" si="3"/>
        <v>250286941.05387205</v>
      </c>
      <c r="G52" t="s">
        <v>33</v>
      </c>
    </row>
    <row r="53" spans="1:7" x14ac:dyDescent="0.2">
      <c r="A53" t="s">
        <v>10</v>
      </c>
      <c r="D53" s="16">
        <f t="shared" si="3"/>
        <v>265304157.51710439</v>
      </c>
    </row>
    <row r="54" spans="1:7" x14ac:dyDescent="0.2">
      <c r="A54" t="s">
        <v>11</v>
      </c>
      <c r="D54" s="16">
        <f t="shared" si="3"/>
        <v>281222406.96813065</v>
      </c>
    </row>
    <row r="55" spans="1:7" x14ac:dyDescent="0.2">
      <c r="A55" t="s">
        <v>12</v>
      </c>
      <c r="D55" s="16">
        <f t="shared" si="3"/>
        <v>298095751.38621849</v>
      </c>
    </row>
    <row r="56" spans="1:7" x14ac:dyDescent="0.2">
      <c r="A56" t="s">
        <v>13</v>
      </c>
      <c r="D56" s="16">
        <f t="shared" si="3"/>
        <v>315981496.46939158</v>
      </c>
    </row>
    <row r="57" spans="1:7" x14ac:dyDescent="0.2">
      <c r="A57" t="s">
        <v>14</v>
      </c>
      <c r="D57" s="16">
        <f t="shared" si="3"/>
        <v>334940386.25755507</v>
      </c>
    </row>
    <row r="58" spans="1:7" x14ac:dyDescent="0.2">
      <c r="A58" t="s">
        <v>15</v>
      </c>
      <c r="D58" s="16">
        <f t="shared" si="3"/>
        <v>355036809.43300837</v>
      </c>
    </row>
    <row r="59" spans="1:7" x14ac:dyDescent="0.2">
      <c r="A59" t="s">
        <v>16</v>
      </c>
      <c r="D59" s="16">
        <f t="shared" si="3"/>
        <v>376339017.99898887</v>
      </c>
    </row>
    <row r="60" spans="1:7" x14ac:dyDescent="0.2">
      <c r="A60" t="s">
        <v>17</v>
      </c>
      <c r="D60" s="16">
        <f t="shared" si="3"/>
        <v>398919359.07892823</v>
      </c>
    </row>
    <row r="61" spans="1:7" x14ac:dyDescent="0.2">
      <c r="A61" t="s">
        <v>18</v>
      </c>
      <c r="D61" s="16">
        <f t="shared" si="3"/>
        <v>422854520.62366396</v>
      </c>
    </row>
    <row r="62" spans="1:7" x14ac:dyDescent="0.2">
      <c r="A62" t="s">
        <v>19</v>
      </c>
      <c r="D62" s="16">
        <f t="shared" si="3"/>
        <v>448225791.86108381</v>
      </c>
    </row>
    <row r="63" spans="1:7" x14ac:dyDescent="0.2">
      <c r="A63" t="s">
        <v>20</v>
      </c>
      <c r="D63" s="16">
        <f t="shared" si="3"/>
        <v>475119339.37274885</v>
      </c>
    </row>
    <row r="64" spans="1:7" x14ac:dyDescent="0.2">
      <c r="A64" t="s">
        <v>21</v>
      </c>
      <c r="D64" s="16">
        <f t="shared" si="3"/>
        <v>503626499.7351138</v>
      </c>
    </row>
    <row r="65" spans="1:7" x14ac:dyDescent="0.2">
      <c r="A65" t="s">
        <v>22</v>
      </c>
      <c r="D65" s="16">
        <f t="shared" si="3"/>
        <v>533844089.71922064</v>
      </c>
    </row>
    <row r="66" spans="1:7" x14ac:dyDescent="0.2">
      <c r="A66" t="s">
        <v>23</v>
      </c>
      <c r="D66" s="16">
        <f t="shared" si="3"/>
        <v>565874735.10237396</v>
      </c>
    </row>
    <row r="67" spans="1:7" x14ac:dyDescent="0.2">
      <c r="A67" t="s">
        <v>24</v>
      </c>
      <c r="D67" s="16">
        <f t="shared" si="3"/>
        <v>599827219.20851648</v>
      </c>
    </row>
    <row r="68" spans="1:7" x14ac:dyDescent="0.2">
      <c r="D68" s="16"/>
    </row>
    <row r="69" spans="1:7" x14ac:dyDescent="0.2">
      <c r="D69" s="16"/>
    </row>
    <row r="70" spans="1:7" x14ac:dyDescent="0.2">
      <c r="D70" s="16"/>
      <c r="E70" t="s">
        <v>27</v>
      </c>
    </row>
    <row r="71" spans="1:7" x14ac:dyDescent="0.2">
      <c r="D71" s="16"/>
      <c r="E71" s="17">
        <f>+D67/D45/(1+D45)^20</f>
        <v>1189196715.9888725</v>
      </c>
    </row>
    <row r="72" spans="1:7" x14ac:dyDescent="0.2">
      <c r="D72" s="16"/>
    </row>
    <row r="74" spans="1:7" x14ac:dyDescent="0.2">
      <c r="A74" s="19" t="s">
        <v>28</v>
      </c>
      <c r="B74" s="19"/>
      <c r="C74" s="19"/>
      <c r="D74" s="19"/>
      <c r="E74" s="19"/>
      <c r="F74" s="20">
        <f>NPV(D45,D48:D67)+E71</f>
        <v>4015907825.8109217</v>
      </c>
    </row>
    <row r="75" spans="1:7" x14ac:dyDescent="0.2">
      <c r="F75" s="18" t="s">
        <v>3</v>
      </c>
    </row>
    <row r="76" spans="1:7" ht="20" x14ac:dyDescent="0.2">
      <c r="A76" s="19" t="s">
        <v>37</v>
      </c>
      <c r="F76" s="22">
        <v>1304688000</v>
      </c>
      <c r="G76" s="32"/>
    </row>
    <row r="77" spans="1:7" ht="16" thickBot="1" x14ac:dyDescent="0.25">
      <c r="A77" s="19" t="s">
        <v>29</v>
      </c>
      <c r="F77" s="23">
        <f>F74-F76</f>
        <v>2711219825.8109217</v>
      </c>
      <c r="G77" s="19"/>
    </row>
    <row r="78" spans="1:7" ht="16" thickTop="1" x14ac:dyDescent="0.2"/>
    <row r="79" spans="1:7" x14ac:dyDescent="0.2">
      <c r="A79" s="19" t="s">
        <v>35</v>
      </c>
      <c r="F79" s="34">
        <v>37997167</v>
      </c>
    </row>
    <row r="80" spans="1:7" ht="16" thickBot="1" x14ac:dyDescent="0.25"/>
    <row r="81" spans="1:6" ht="16" thickBot="1" x14ac:dyDescent="0.25">
      <c r="A81" s="19" t="s">
        <v>30</v>
      </c>
      <c r="F81" s="31">
        <f>F77/F79</f>
        <v>71.353209722475412</v>
      </c>
    </row>
  </sheetData>
  <pageMargins left="0.25" right="0.25" top="0.75" bottom="0.75" header="0.3" footer="0.3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19CD-54DC-834C-8410-611F6AD386D2}">
  <sheetPr>
    <pageSetUpPr fitToPage="1"/>
  </sheetPr>
  <dimension ref="A1:K81"/>
  <sheetViews>
    <sheetView tabSelected="1" topLeftCell="A44" workbookViewId="0">
      <selection activeCell="H58" sqref="H58"/>
    </sheetView>
  </sheetViews>
  <sheetFormatPr baseColWidth="10" defaultColWidth="8.83203125" defaultRowHeight="15" x14ac:dyDescent="0.2"/>
  <cols>
    <col min="1" max="1" width="22.5" customWidth="1"/>
    <col min="2" max="2" width="1.5" customWidth="1"/>
    <col min="3" max="3" width="9.1640625" customWidth="1"/>
    <col min="4" max="4" width="15.6640625" bestFit="1" customWidth="1"/>
    <col min="5" max="5" width="18.1640625" customWidth="1"/>
    <col min="6" max="6" width="19.83203125" customWidth="1"/>
    <col min="7" max="7" width="19.1640625" customWidth="1"/>
    <col min="8" max="8" width="23.5" customWidth="1"/>
    <col min="9" max="9" width="17.83203125" customWidth="1"/>
    <col min="11" max="11" width="13" customWidth="1"/>
  </cols>
  <sheetData>
    <row r="1" spans="1:11" ht="33" customHeight="1" x14ac:dyDescent="0.35">
      <c r="A1" s="1" t="s">
        <v>38</v>
      </c>
      <c r="B1" s="2"/>
      <c r="C1" s="2"/>
      <c r="D1" s="2"/>
      <c r="E1" s="2"/>
      <c r="F1" s="2"/>
      <c r="G1" s="2"/>
      <c r="H1" s="2"/>
    </row>
    <row r="5" spans="1:11" x14ac:dyDescent="0.2">
      <c r="A5" s="4" t="s">
        <v>32</v>
      </c>
      <c r="C5" s="6" t="s">
        <v>0</v>
      </c>
      <c r="D5" s="6"/>
      <c r="E5" s="6"/>
      <c r="G5" s="24" t="s">
        <v>1</v>
      </c>
      <c r="H5" s="25" t="s">
        <v>31</v>
      </c>
      <c r="I5" s="4" t="s">
        <v>2</v>
      </c>
      <c r="K5" s="3"/>
    </row>
    <row r="6" spans="1:11" x14ac:dyDescent="0.2">
      <c r="A6" s="3">
        <v>2010</v>
      </c>
      <c r="C6" s="7"/>
      <c r="D6" s="5"/>
      <c r="E6" s="7"/>
      <c r="G6" s="5"/>
      <c r="I6" s="9"/>
    </row>
    <row r="7" spans="1:11" x14ac:dyDescent="0.2">
      <c r="A7" s="3"/>
      <c r="D7" s="5"/>
      <c r="G7" s="5"/>
      <c r="I7" s="9"/>
      <c r="K7" s="3"/>
    </row>
    <row r="8" spans="1:11" x14ac:dyDescent="0.2">
      <c r="A8" s="3">
        <v>2011</v>
      </c>
      <c r="D8" s="5"/>
      <c r="G8" s="5"/>
      <c r="I8" s="9"/>
      <c r="K8" s="3"/>
    </row>
    <row r="9" spans="1:11" x14ac:dyDescent="0.2">
      <c r="A9" s="3"/>
      <c r="D9" s="5"/>
      <c r="G9" s="5"/>
      <c r="I9" s="9"/>
      <c r="K9" s="10"/>
    </row>
    <row r="10" spans="1:11" x14ac:dyDescent="0.2">
      <c r="A10" s="3">
        <v>2012</v>
      </c>
      <c r="D10" s="5"/>
      <c r="G10" s="5"/>
      <c r="I10" s="9"/>
      <c r="K10" s="10"/>
    </row>
    <row r="11" spans="1:11" x14ac:dyDescent="0.2">
      <c r="A11" s="36"/>
      <c r="D11" s="5"/>
      <c r="G11" s="5"/>
      <c r="I11" s="9"/>
      <c r="K11" s="10"/>
    </row>
    <row r="12" spans="1:11" x14ac:dyDescent="0.2">
      <c r="A12" s="3">
        <v>2013</v>
      </c>
      <c r="D12" s="5">
        <v>153300000</v>
      </c>
      <c r="G12" s="5"/>
      <c r="I12" s="9"/>
      <c r="K12" s="10"/>
    </row>
    <row r="13" spans="1:11" x14ac:dyDescent="0.2">
      <c r="A13" s="3"/>
      <c r="D13" s="5"/>
      <c r="G13" s="5"/>
      <c r="I13" s="9"/>
      <c r="K13" s="10"/>
    </row>
    <row r="14" spans="1:11" x14ac:dyDescent="0.2">
      <c r="A14" s="3">
        <v>2014</v>
      </c>
      <c r="D14" s="5">
        <v>180600000</v>
      </c>
      <c r="G14" s="5"/>
      <c r="I14" s="9"/>
      <c r="K14" s="10"/>
    </row>
    <row r="15" spans="1:11" x14ac:dyDescent="0.2">
      <c r="A15" s="3"/>
      <c r="D15" s="5"/>
      <c r="G15" s="5"/>
      <c r="I15" s="9"/>
      <c r="K15" s="21"/>
    </row>
    <row r="16" spans="1:11" x14ac:dyDescent="0.2">
      <c r="A16" s="3">
        <v>2015</v>
      </c>
      <c r="D16" s="5">
        <v>259200000</v>
      </c>
      <c r="G16" s="5">
        <v>55800000</v>
      </c>
      <c r="I16" s="9">
        <f t="shared" ref="I14:I16" si="0">D16-G16-H16</f>
        <v>203400000</v>
      </c>
      <c r="K16" s="21"/>
    </row>
    <row r="17" spans="1:11" x14ac:dyDescent="0.2">
      <c r="A17" s="3"/>
      <c r="D17" s="5"/>
      <c r="G17" s="5"/>
      <c r="I17" s="9"/>
      <c r="K17" s="21"/>
    </row>
    <row r="18" spans="1:11" x14ac:dyDescent="0.2">
      <c r="A18" s="3">
        <v>2016</v>
      </c>
      <c r="D18" s="5">
        <v>386500000</v>
      </c>
      <c r="G18" s="5">
        <v>61500000</v>
      </c>
      <c r="H18" s="26">
        <v>0</v>
      </c>
      <c r="I18" s="9">
        <f>D18-G18-H18</f>
        <v>325000000</v>
      </c>
    </row>
    <row r="19" spans="1:11" x14ac:dyDescent="0.2">
      <c r="A19" s="3"/>
      <c r="D19" s="5"/>
      <c r="G19" s="5"/>
      <c r="H19" s="26"/>
      <c r="K19" s="12"/>
    </row>
    <row r="20" spans="1:11" x14ac:dyDescent="0.2">
      <c r="A20" s="3">
        <v>2017</v>
      </c>
      <c r="D20" s="5">
        <v>475600000</v>
      </c>
      <c r="G20" s="5">
        <v>83200000</v>
      </c>
      <c r="H20" s="26">
        <v>0</v>
      </c>
      <c r="I20" s="9">
        <f>D20-G20-H20</f>
        <v>392400000</v>
      </c>
      <c r="J20" t="s">
        <v>3</v>
      </c>
      <c r="K20" s="11" t="s">
        <v>3</v>
      </c>
    </row>
    <row r="21" spans="1:11" x14ac:dyDescent="0.2">
      <c r="A21" s="3"/>
      <c r="D21" s="5"/>
      <c r="G21" s="5"/>
      <c r="H21" s="26"/>
      <c r="I21" s="9" t="s">
        <v>3</v>
      </c>
    </row>
    <row r="22" spans="1:11" x14ac:dyDescent="0.2">
      <c r="A22" s="3">
        <v>2018</v>
      </c>
      <c r="D22" s="5">
        <v>559800000</v>
      </c>
      <c r="G22" s="5">
        <v>87700000</v>
      </c>
      <c r="H22" s="26">
        <v>0</v>
      </c>
      <c r="I22" s="9">
        <f>D22-G22-H22</f>
        <v>472100000</v>
      </c>
    </row>
    <row r="23" spans="1:11" x14ac:dyDescent="0.2">
      <c r="A23" s="3"/>
      <c r="D23" s="5"/>
      <c r="G23" s="5"/>
      <c r="H23" s="26"/>
    </row>
    <row r="24" spans="1:11" x14ac:dyDescent="0.2">
      <c r="A24" s="3">
        <v>2019</v>
      </c>
      <c r="D24" s="5">
        <v>723400000</v>
      </c>
      <c r="G24" s="5">
        <v>87600000</v>
      </c>
      <c r="H24" s="26">
        <v>0</v>
      </c>
      <c r="I24" s="9">
        <f>D24-G24-H24</f>
        <v>635800000</v>
      </c>
    </row>
    <row r="25" spans="1:11" x14ac:dyDescent="0.2">
      <c r="A25" s="3"/>
      <c r="D25" s="5"/>
      <c r="G25" s="5"/>
      <c r="H25" s="26"/>
      <c r="I25" s="9" t="s">
        <v>3</v>
      </c>
    </row>
    <row r="26" spans="1:11" x14ac:dyDescent="0.2">
      <c r="A26" s="3">
        <v>2020</v>
      </c>
      <c r="D26" s="5">
        <v>764600000</v>
      </c>
      <c r="G26" s="5">
        <v>66500000</v>
      </c>
      <c r="H26" s="26">
        <v>0</v>
      </c>
      <c r="I26" s="9">
        <f>D26-G26-H26</f>
        <v>698100000</v>
      </c>
    </row>
    <row r="27" spans="1:11" x14ac:dyDescent="0.2">
      <c r="A27" s="3"/>
      <c r="D27" s="5"/>
      <c r="G27" s="5"/>
      <c r="H27" s="26"/>
      <c r="I27" s="9"/>
    </row>
    <row r="28" spans="1:11" x14ac:dyDescent="0.2">
      <c r="A28" s="3">
        <v>2021</v>
      </c>
      <c r="D28" s="5">
        <v>829300000</v>
      </c>
      <c r="G28" s="5">
        <v>51100000</v>
      </c>
      <c r="H28" s="26">
        <v>0</v>
      </c>
      <c r="I28" s="9">
        <f>D28-G28-H28</f>
        <v>778200000</v>
      </c>
    </row>
    <row r="29" spans="1:11" x14ac:dyDescent="0.2">
      <c r="A29" s="3"/>
      <c r="D29" s="5"/>
      <c r="G29" s="5"/>
      <c r="I29" s="9"/>
    </row>
    <row r="30" spans="1:11" x14ac:dyDescent="0.2">
      <c r="A30" s="3">
        <v>2022</v>
      </c>
      <c r="D30" s="5">
        <v>979700000</v>
      </c>
      <c r="G30" s="5">
        <v>59700000</v>
      </c>
      <c r="I30" s="9">
        <f t="shared" ref="I30:I32" si="1">D30-G30-H30</f>
        <v>920000000</v>
      </c>
    </row>
    <row r="31" spans="1:11" x14ac:dyDescent="0.2">
      <c r="A31" s="3"/>
      <c r="D31" s="5"/>
      <c r="G31" s="5"/>
      <c r="I31" s="9"/>
    </row>
    <row r="32" spans="1:11" x14ac:dyDescent="0.2">
      <c r="A32" s="3">
        <v>2023</v>
      </c>
      <c r="D32" s="5">
        <v>1047600000</v>
      </c>
      <c r="G32" s="5">
        <v>42000000</v>
      </c>
      <c r="I32" s="9">
        <f t="shared" si="1"/>
        <v>1005600000</v>
      </c>
    </row>
    <row r="33" spans="1:9" x14ac:dyDescent="0.2">
      <c r="A33" s="3"/>
    </row>
    <row r="34" spans="1:9" x14ac:dyDescent="0.2">
      <c r="A34" s="3"/>
    </row>
    <row r="35" spans="1:9" x14ac:dyDescent="0.2">
      <c r="H35" s="28" t="s">
        <v>4</v>
      </c>
      <c r="I35" s="29">
        <f>SUM(I14:I32)/10</f>
        <v>543060000</v>
      </c>
    </row>
    <row r="36" spans="1:9" x14ac:dyDescent="0.2">
      <c r="H36" s="28" t="s">
        <v>34</v>
      </c>
      <c r="I36" s="30">
        <f>(I32/I22)^(1/6)-1</f>
        <v>0.13431030444895042</v>
      </c>
    </row>
    <row r="37" spans="1:9" x14ac:dyDescent="0.2">
      <c r="H37" s="28" t="s">
        <v>41</v>
      </c>
      <c r="I37" s="30">
        <f>(I32/I16)^(1/9)-1</f>
        <v>0.19431632439200874</v>
      </c>
    </row>
    <row r="44" spans="1:9" x14ac:dyDescent="0.2">
      <c r="A44" s="3" t="s">
        <v>25</v>
      </c>
      <c r="H44" s="28" t="s">
        <v>3</v>
      </c>
    </row>
    <row r="45" spans="1:9" x14ac:dyDescent="0.2">
      <c r="A45" t="s">
        <v>26</v>
      </c>
      <c r="D45" s="13">
        <v>0.09</v>
      </c>
      <c r="E45" s="19" t="s">
        <v>3</v>
      </c>
      <c r="F45" s="19"/>
      <c r="G45" s="19"/>
      <c r="H45" s="19"/>
    </row>
    <row r="46" spans="1:9" x14ac:dyDescent="0.2">
      <c r="A46" t="s">
        <v>36</v>
      </c>
      <c r="D46" s="14">
        <v>0.13</v>
      </c>
      <c r="E46" s="15" t="s">
        <v>3</v>
      </c>
    </row>
    <row r="48" spans="1:9" x14ac:dyDescent="0.2">
      <c r="A48" t="s">
        <v>5</v>
      </c>
      <c r="D48" s="16">
        <f>I35</f>
        <v>543060000</v>
      </c>
      <c r="E48" s="33"/>
    </row>
    <row r="49" spans="1:7" x14ac:dyDescent="0.2">
      <c r="A49" t="s">
        <v>6</v>
      </c>
      <c r="D49" s="16">
        <f t="shared" ref="D49:D67" si="2">D48*(1+D$46)</f>
        <v>613657800</v>
      </c>
      <c r="F49" t="s">
        <v>3</v>
      </c>
    </row>
    <row r="50" spans="1:7" x14ac:dyDescent="0.2">
      <c r="A50" t="s">
        <v>7</v>
      </c>
      <c r="D50" s="16">
        <f t="shared" si="2"/>
        <v>693433313.99999988</v>
      </c>
    </row>
    <row r="51" spans="1:7" x14ac:dyDescent="0.2">
      <c r="A51" t="s">
        <v>8</v>
      </c>
      <c r="D51" s="16">
        <f t="shared" si="2"/>
        <v>783579644.81999981</v>
      </c>
    </row>
    <row r="52" spans="1:7" x14ac:dyDescent="0.2">
      <c r="A52" t="s">
        <v>9</v>
      </c>
      <c r="D52" s="16">
        <f t="shared" si="2"/>
        <v>885444998.64659965</v>
      </c>
      <c r="G52" t="s">
        <v>33</v>
      </c>
    </row>
    <row r="53" spans="1:7" x14ac:dyDescent="0.2">
      <c r="A53" t="s">
        <v>10</v>
      </c>
      <c r="D53" s="16">
        <f t="shared" si="2"/>
        <v>1000552848.4706575</v>
      </c>
    </row>
    <row r="54" spans="1:7" x14ac:dyDescent="0.2">
      <c r="A54" t="s">
        <v>11</v>
      </c>
      <c r="D54" s="16">
        <f t="shared" si="2"/>
        <v>1130624718.7718427</v>
      </c>
    </row>
    <row r="55" spans="1:7" x14ac:dyDescent="0.2">
      <c r="A55" t="s">
        <v>12</v>
      </c>
      <c r="D55" s="16">
        <f t="shared" si="2"/>
        <v>1277605932.212182</v>
      </c>
    </row>
    <row r="56" spans="1:7" x14ac:dyDescent="0.2">
      <c r="A56" t="s">
        <v>13</v>
      </c>
      <c r="D56" s="16">
        <f t="shared" si="2"/>
        <v>1443694703.3997655</v>
      </c>
    </row>
    <row r="57" spans="1:7" x14ac:dyDescent="0.2">
      <c r="A57" t="s">
        <v>14</v>
      </c>
      <c r="D57" s="16">
        <f t="shared" si="2"/>
        <v>1631375014.8417349</v>
      </c>
    </row>
    <row r="58" spans="1:7" x14ac:dyDescent="0.2">
      <c r="A58" t="s">
        <v>15</v>
      </c>
      <c r="D58" s="16">
        <f t="shared" si="2"/>
        <v>1843453766.7711604</v>
      </c>
    </row>
    <row r="59" spans="1:7" x14ac:dyDescent="0.2">
      <c r="A59" t="s">
        <v>16</v>
      </c>
      <c r="D59" s="16">
        <f t="shared" si="2"/>
        <v>2083102756.451411</v>
      </c>
    </row>
    <row r="60" spans="1:7" x14ac:dyDescent="0.2">
      <c r="A60" t="s">
        <v>17</v>
      </c>
      <c r="D60" s="16">
        <f t="shared" si="2"/>
        <v>2353906114.7900944</v>
      </c>
    </row>
    <row r="61" spans="1:7" x14ac:dyDescent="0.2">
      <c r="A61" t="s">
        <v>18</v>
      </c>
      <c r="D61" s="16">
        <f t="shared" si="2"/>
        <v>2659913909.7128062</v>
      </c>
    </row>
    <row r="62" spans="1:7" x14ac:dyDescent="0.2">
      <c r="A62" t="s">
        <v>19</v>
      </c>
      <c r="D62" s="16">
        <f t="shared" si="2"/>
        <v>3005702717.9754705</v>
      </c>
    </row>
    <row r="63" spans="1:7" x14ac:dyDescent="0.2">
      <c r="A63" t="s">
        <v>20</v>
      </c>
      <c r="D63" s="16">
        <f t="shared" si="2"/>
        <v>3396444071.3122816</v>
      </c>
    </row>
    <row r="64" spans="1:7" x14ac:dyDescent="0.2">
      <c r="A64" t="s">
        <v>21</v>
      </c>
      <c r="D64" s="16">
        <f t="shared" si="2"/>
        <v>3837981800.5828776</v>
      </c>
    </row>
    <row r="65" spans="1:7" x14ac:dyDescent="0.2">
      <c r="A65" t="s">
        <v>22</v>
      </c>
      <c r="D65" s="16">
        <f t="shared" si="2"/>
        <v>4336919434.6586514</v>
      </c>
    </row>
    <row r="66" spans="1:7" x14ac:dyDescent="0.2">
      <c r="A66" t="s">
        <v>23</v>
      </c>
      <c r="D66" s="16">
        <f t="shared" si="2"/>
        <v>4900718961.1642752</v>
      </c>
    </row>
    <row r="67" spans="1:7" x14ac:dyDescent="0.2">
      <c r="A67" t="s">
        <v>24</v>
      </c>
      <c r="D67" s="16">
        <f t="shared" si="2"/>
        <v>5537812426.1156301</v>
      </c>
    </row>
    <row r="68" spans="1:7" x14ac:dyDescent="0.2">
      <c r="D68" s="16"/>
    </row>
    <row r="69" spans="1:7" x14ac:dyDescent="0.2">
      <c r="D69" s="16"/>
    </row>
    <row r="70" spans="1:7" x14ac:dyDescent="0.2">
      <c r="D70" s="16"/>
      <c r="E70" t="s">
        <v>27</v>
      </c>
    </row>
    <row r="71" spans="1:7" x14ac:dyDescent="0.2">
      <c r="D71" s="16"/>
      <c r="E71" s="17">
        <f>+D67/D45/(1+D45)^20</f>
        <v>10979075540.434521</v>
      </c>
    </row>
    <row r="72" spans="1:7" x14ac:dyDescent="0.2">
      <c r="D72" s="16"/>
    </row>
    <row r="74" spans="1:7" x14ac:dyDescent="0.2">
      <c r="A74" s="19" t="s">
        <v>28</v>
      </c>
      <c r="B74" s="19"/>
      <c r="C74" s="19"/>
      <c r="D74" s="19"/>
      <c r="E74" s="19"/>
      <c r="F74" s="20">
        <f>NPV(D45,D48:D67)+E71</f>
        <v>25316875101.989349</v>
      </c>
    </row>
    <row r="75" spans="1:7" x14ac:dyDescent="0.2">
      <c r="F75" s="18" t="s">
        <v>3</v>
      </c>
    </row>
    <row r="76" spans="1:7" ht="20" x14ac:dyDescent="0.2">
      <c r="A76" s="19" t="s">
        <v>37</v>
      </c>
      <c r="F76" s="22">
        <v>3812900000</v>
      </c>
      <c r="G76" s="32"/>
    </row>
    <row r="77" spans="1:7" ht="16" thickBot="1" x14ac:dyDescent="0.25">
      <c r="A77" s="19" t="s">
        <v>29</v>
      </c>
      <c r="F77" s="23">
        <f>F74-F76</f>
        <v>21503975101.989349</v>
      </c>
      <c r="G77" s="19"/>
    </row>
    <row r="78" spans="1:7" ht="16" thickTop="1" x14ac:dyDescent="0.2"/>
    <row r="79" spans="1:7" x14ac:dyDescent="0.2">
      <c r="A79" s="19" t="s">
        <v>35</v>
      </c>
      <c r="F79" s="34">
        <v>37997167</v>
      </c>
    </row>
    <row r="80" spans="1:7" ht="16" thickBot="1" x14ac:dyDescent="0.25"/>
    <row r="81" spans="1:6" ht="16" thickBot="1" x14ac:dyDescent="0.25">
      <c r="A81" s="19" t="s">
        <v>30</v>
      </c>
      <c r="F81" s="31">
        <f>F77/F79</f>
        <v>565.93627366980672</v>
      </c>
    </row>
  </sheetData>
  <pageMargins left="0.25" right="0.25" top="0.75" bottom="0.75" header="0.3" footer="0.3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AMCX</vt:lpstr>
      <vt:lpstr>LEN</vt:lpstr>
      <vt:lpstr>BBW</vt:lpstr>
      <vt:lpstr>VFC</vt:lpstr>
      <vt:lpstr>ANF</vt:lpstr>
      <vt:lpstr>AMN</vt:lpstr>
      <vt:lpstr>GDDY</vt:lpstr>
      <vt:lpstr>Sheet2</vt:lpstr>
      <vt:lpstr>Sheet3</vt:lpstr>
    </vt:vector>
  </TitlesOfParts>
  <Company>Baldwin-Wallace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Kamm</dc:creator>
  <cp:lastModifiedBy>Eli Gooch</cp:lastModifiedBy>
  <cp:lastPrinted>2014-12-31T21:36:26Z</cp:lastPrinted>
  <dcterms:created xsi:type="dcterms:W3CDTF">2012-10-12T17:55:56Z</dcterms:created>
  <dcterms:modified xsi:type="dcterms:W3CDTF">2024-06-26T23:16:52Z</dcterms:modified>
</cp:coreProperties>
</file>