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4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Настя\Desktop\"/>
    </mc:Choice>
  </mc:AlternateContent>
  <xr:revisionPtr revIDLastSave="0" documentId="13_ncr:1_{AB2B92B1-9006-4AD8-9B81-20EFD5A84D14}" xr6:coauthVersionLast="38" xr6:coauthVersionMax="38" xr10:uidLastSave="{00000000-0000-0000-0000-000000000000}"/>
  <bookViews>
    <workbookView xWindow="0" yWindow="0" windowWidth="23040" windowHeight="9060" firstSheet="1" activeTab="4" xr2:uid="{7F3CB2F7-4641-4B47-992D-7D3BD3FB8339}"/>
  </bookViews>
  <sheets>
    <sheet name="задание 1 агломеративный" sheetId="1" r:id="rId1"/>
    <sheet name="задание 2 дивизимный" sheetId="2" r:id="rId2"/>
    <sheet name="задание 3 к-средние" sheetId="3" r:id="rId3"/>
    <sheet name="задание 4 нечеткие к-средние" sheetId="4" r:id="rId4"/>
    <sheet name="задание 5 коррел" sheetId="5" r:id="rId5"/>
  </sheets>
  <calcPr calcId="17902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231" i="5" l="1"/>
  <c r="B226" i="5"/>
  <c r="B224" i="5"/>
  <c r="B216" i="5"/>
  <c r="B211" i="5"/>
  <c r="I187" i="5"/>
  <c r="I182" i="5"/>
  <c r="I180" i="5"/>
  <c r="E176" i="5"/>
  <c r="B71" i="5"/>
  <c r="C56" i="5"/>
  <c r="B134" i="4"/>
  <c r="I124" i="4"/>
  <c r="I110" i="4"/>
  <c r="B65" i="4"/>
  <c r="E43" i="1"/>
  <c r="I165" i="3"/>
  <c r="B151" i="3"/>
  <c r="B144" i="3"/>
  <c r="I133" i="3"/>
  <c r="G69" i="3"/>
  <c r="G59" i="3"/>
  <c r="I61" i="3"/>
  <c r="J56" i="3"/>
  <c r="D56" i="3"/>
  <c r="C56" i="3"/>
  <c r="G160" i="2"/>
  <c r="B165" i="2"/>
  <c r="B160" i="2"/>
  <c r="B159" i="2"/>
  <c r="N100" i="2"/>
  <c r="M100" i="2"/>
  <c r="L100" i="2"/>
  <c r="L86" i="2"/>
  <c r="M40" i="2"/>
  <c r="M41" i="2"/>
  <c r="M42" i="2"/>
  <c r="M43" i="2"/>
  <c r="M44" i="2"/>
  <c r="M45" i="2"/>
  <c r="M46" i="2"/>
  <c r="M47" i="2"/>
  <c r="M48" i="2"/>
  <c r="M39" i="2"/>
  <c r="G40" i="2"/>
  <c r="G41" i="2"/>
  <c r="G42" i="2"/>
  <c r="G43" i="2"/>
  <c r="G44" i="2"/>
  <c r="G45" i="2"/>
  <c r="G46" i="2"/>
  <c r="G47" i="2"/>
  <c r="G48" i="2"/>
  <c r="G39" i="2"/>
  <c r="B233" i="5" l="1"/>
  <c r="B209" i="5"/>
  <c r="B208" i="5"/>
  <c r="I193" i="5"/>
  <c r="B179" i="5"/>
  <c r="B187" i="5"/>
  <c r="B195" i="5"/>
  <c r="D199" i="5"/>
  <c r="B180" i="5" s="1"/>
  <c r="B185" i="5" l="1"/>
  <c r="B192" i="5"/>
  <c r="B184" i="5"/>
  <c r="B186" i="5"/>
  <c r="B193" i="5"/>
  <c r="B177" i="5"/>
  <c r="B176" i="5"/>
  <c r="B199" i="5" s="1"/>
  <c r="B191" i="5"/>
  <c r="B183" i="5"/>
  <c r="B194" i="5"/>
  <c r="B178" i="5"/>
  <c r="B198" i="5"/>
  <c r="B190" i="5"/>
  <c r="B182" i="5"/>
  <c r="B197" i="5"/>
  <c r="B189" i="5"/>
  <c r="B181" i="5"/>
  <c r="B196" i="5"/>
  <c r="B188" i="5"/>
  <c r="G139" i="5" l="1" a="1"/>
  <c r="G139" i="5" s="1"/>
  <c r="G129" i="5" a="1"/>
  <c r="H129" i="5" s="1"/>
  <c r="B118" i="5"/>
  <c r="B95" i="5" a="1"/>
  <c r="C95" i="5" s="1"/>
  <c r="B77" i="5"/>
  <c r="E32" i="5"/>
  <c r="H30" i="5"/>
  <c r="E34" i="5"/>
  <c r="E36" i="5"/>
  <c r="B49" i="5" a="1"/>
  <c r="B49" i="5" s="1"/>
  <c r="H32" i="5"/>
  <c r="E30" i="5"/>
  <c r="B36" i="5"/>
  <c r="B34" i="5"/>
  <c r="B32" i="5"/>
  <c r="B30" i="5"/>
  <c r="G141" i="5" l="1"/>
  <c r="G142" i="5"/>
  <c r="G140" i="5"/>
  <c r="G130" i="5"/>
  <c r="G131" i="5"/>
  <c r="G132" i="5"/>
  <c r="J131" i="5"/>
  <c r="J129" i="5"/>
  <c r="J132" i="5"/>
  <c r="I132" i="5"/>
  <c r="H132" i="5"/>
  <c r="I131" i="5"/>
  <c r="I129" i="5"/>
  <c r="G129" i="5"/>
  <c r="J130" i="5"/>
  <c r="I130" i="5"/>
  <c r="H130" i="5"/>
  <c r="H131" i="5"/>
  <c r="B97" i="5"/>
  <c r="C98" i="5"/>
  <c r="B98" i="5"/>
  <c r="B96" i="5"/>
  <c r="E97" i="5"/>
  <c r="E95" i="5"/>
  <c r="E98" i="5"/>
  <c r="D98" i="5"/>
  <c r="D97" i="5"/>
  <c r="D95" i="5"/>
  <c r="B95" i="5"/>
  <c r="E96" i="5"/>
  <c r="D96" i="5"/>
  <c r="C96" i="5"/>
  <c r="C97" i="5"/>
  <c r="E53" i="5"/>
  <c r="D50" i="5"/>
  <c r="D53" i="5"/>
  <c r="C50" i="5"/>
  <c r="E51" i="5"/>
  <c r="C51" i="5"/>
  <c r="B52" i="5"/>
  <c r="F51" i="5"/>
  <c r="C53" i="5"/>
  <c r="B50" i="5"/>
  <c r="B53" i="5"/>
  <c r="D51" i="5"/>
  <c r="F49" i="5"/>
  <c r="F52" i="5"/>
  <c r="E49" i="5"/>
  <c r="E52" i="5"/>
  <c r="B51" i="5"/>
  <c r="D49" i="5"/>
  <c r="C58" i="5" s="1"/>
  <c r="B72" i="5" s="1"/>
  <c r="C72" i="5" s="1"/>
  <c r="D52" i="5"/>
  <c r="F50" i="5"/>
  <c r="C49" i="5"/>
  <c r="C71" i="5" s="1"/>
  <c r="F53" i="5"/>
  <c r="C52" i="5"/>
  <c r="E50" i="5"/>
  <c r="C62" i="5" l="1"/>
  <c r="B74" i="5" s="1"/>
  <c r="C74" i="5" s="1"/>
  <c r="C60" i="5"/>
  <c r="B73" i="5" s="1"/>
  <c r="C73" i="5" s="1"/>
  <c r="C102" i="5"/>
  <c r="B113" i="5" s="1"/>
  <c r="C113" i="5" s="1"/>
  <c r="C106" i="5"/>
  <c r="B115" i="5" s="1"/>
  <c r="C115" i="5" s="1"/>
  <c r="C104" i="5"/>
  <c r="B114" i="5" s="1"/>
  <c r="C114" i="5" s="1"/>
  <c r="G134" i="5" a="1"/>
  <c r="G134" i="5" s="1"/>
  <c r="I137" i="5" l="1"/>
  <c r="J135" i="5"/>
  <c r="H137" i="5"/>
  <c r="J137" i="5"/>
  <c r="J136" i="5"/>
  <c r="H134" i="5"/>
  <c r="G144" i="5" s="1" a="1"/>
  <c r="G137" i="5"/>
  <c r="G135" i="5"/>
  <c r="J134" i="5"/>
  <c r="I134" i="5"/>
  <c r="G136" i="5"/>
  <c r="H136" i="5"/>
  <c r="I136" i="5"/>
  <c r="I135" i="5"/>
  <c r="H135" i="5"/>
  <c r="G145" i="5" l="1"/>
  <c r="G147" i="5"/>
  <c r="G144" i="5"/>
  <c r="G146" i="5"/>
  <c r="F179" i="5" l="1"/>
  <c r="F187" i="5"/>
  <c r="F195" i="5"/>
  <c r="F180" i="5"/>
  <c r="F188" i="5"/>
  <c r="F196" i="5"/>
  <c r="F181" i="5"/>
  <c r="F189" i="5"/>
  <c r="F197" i="5"/>
  <c r="F185" i="5"/>
  <c r="F182" i="5"/>
  <c r="F190" i="5"/>
  <c r="F176" i="5"/>
  <c r="F198" i="5"/>
  <c r="F192" i="5"/>
  <c r="F177" i="5"/>
  <c r="F193" i="5"/>
  <c r="F178" i="5"/>
  <c r="F186" i="5"/>
  <c r="F183" i="5"/>
  <c r="F191" i="5"/>
  <c r="F184" i="5"/>
  <c r="F194" i="5"/>
  <c r="E190" i="5" l="1"/>
  <c r="C190" i="5"/>
  <c r="E183" i="5"/>
  <c r="C183" i="5"/>
  <c r="C185" i="5"/>
  <c r="E185" i="5"/>
  <c r="C195" i="5"/>
  <c r="E195" i="5"/>
  <c r="E188" i="5"/>
  <c r="C188" i="5"/>
  <c r="E186" i="5"/>
  <c r="C186" i="5"/>
  <c r="C187" i="5"/>
  <c r="E187" i="5"/>
  <c r="E191" i="5"/>
  <c r="C191" i="5"/>
  <c r="C178" i="5"/>
  <c r="E178" i="5"/>
  <c r="C179" i="5"/>
  <c r="E179" i="5"/>
  <c r="C176" i="5"/>
  <c r="E182" i="5"/>
  <c r="C182" i="5"/>
  <c r="C193" i="5"/>
  <c r="E193" i="5"/>
  <c r="C177" i="5"/>
  <c r="E177" i="5"/>
  <c r="E194" i="5"/>
  <c r="C194" i="5"/>
  <c r="E192" i="5"/>
  <c r="C192" i="5"/>
  <c r="E181" i="5"/>
  <c r="C181" i="5"/>
  <c r="E180" i="5"/>
  <c r="C180" i="5"/>
  <c r="E197" i="5"/>
  <c r="C197" i="5"/>
  <c r="E189" i="5"/>
  <c r="C189" i="5"/>
  <c r="C184" i="5"/>
  <c r="E184" i="5"/>
  <c r="E198" i="5"/>
  <c r="C198" i="5"/>
  <c r="E196" i="5"/>
  <c r="C196" i="5"/>
  <c r="C199" i="5" l="1"/>
  <c r="E199" i="5"/>
  <c r="I185" i="5" l="1"/>
  <c r="I190" i="5" s="1"/>
  <c r="J190" i="5" s="1"/>
  <c r="I183" i="5"/>
  <c r="I188" i="5" s="1"/>
  <c r="J188" i="5" s="1"/>
  <c r="J187" i="5"/>
  <c r="I184" i="5"/>
  <c r="I189" i="5" s="1"/>
  <c r="J189" i="5" s="1"/>
  <c r="N125" i="2" l="1"/>
  <c r="M125" i="2"/>
  <c r="L125" i="2"/>
  <c r="B148" i="4" l="1"/>
  <c r="O148" i="4" s="1"/>
  <c r="B143" i="4"/>
  <c r="E142" i="4"/>
  <c r="E143" i="4"/>
  <c r="E144" i="4"/>
  <c r="E145" i="4"/>
  <c r="E146" i="4"/>
  <c r="E147" i="4"/>
  <c r="E148" i="4"/>
  <c r="R148" i="4" s="1"/>
  <c r="E149" i="4"/>
  <c r="R149" i="4" s="1"/>
  <c r="E150" i="4"/>
  <c r="E151" i="4"/>
  <c r="E141" i="4"/>
  <c r="R141" i="4" s="1"/>
  <c r="D142" i="4"/>
  <c r="D143" i="4"/>
  <c r="D144" i="4"/>
  <c r="D145" i="4"/>
  <c r="D146" i="4"/>
  <c r="D147" i="4"/>
  <c r="D148" i="4"/>
  <c r="Q148" i="4" s="1"/>
  <c r="D149" i="4"/>
  <c r="D150" i="4"/>
  <c r="D151" i="4"/>
  <c r="D141" i="4"/>
  <c r="Q141" i="4" s="1"/>
  <c r="C142" i="4"/>
  <c r="C143" i="4"/>
  <c r="C144" i="4"/>
  <c r="P144" i="4" s="1"/>
  <c r="C145" i="4"/>
  <c r="C146" i="4"/>
  <c r="C147" i="4"/>
  <c r="C148" i="4"/>
  <c r="P148" i="4" s="1"/>
  <c r="C149" i="4"/>
  <c r="P149" i="4" s="1"/>
  <c r="C150" i="4"/>
  <c r="C151" i="4"/>
  <c r="C141" i="4"/>
  <c r="P141" i="4"/>
  <c r="R151" i="4"/>
  <c r="Q151" i="4"/>
  <c r="P151" i="4"/>
  <c r="R150" i="4"/>
  <c r="Q150" i="4"/>
  <c r="P150" i="4"/>
  <c r="Q149" i="4"/>
  <c r="R147" i="4"/>
  <c r="P147" i="4"/>
  <c r="R146" i="4"/>
  <c r="Q146" i="4"/>
  <c r="P146" i="4"/>
  <c r="R145" i="4"/>
  <c r="Q145" i="4"/>
  <c r="P145" i="4"/>
  <c r="R144" i="4"/>
  <c r="Q144" i="4"/>
  <c r="R143" i="4"/>
  <c r="Q143" i="4"/>
  <c r="P143" i="4"/>
  <c r="R142" i="4"/>
  <c r="Q142" i="4"/>
  <c r="P142" i="4"/>
  <c r="I123" i="4"/>
  <c r="I127" i="4"/>
  <c r="I126" i="4"/>
  <c r="I125" i="4"/>
  <c r="E137" i="4"/>
  <c r="C137" i="4"/>
  <c r="D137" i="4"/>
  <c r="B137" i="4"/>
  <c r="C136" i="4"/>
  <c r="D136" i="4"/>
  <c r="E136" i="4"/>
  <c r="B136" i="4"/>
  <c r="C135" i="4"/>
  <c r="D135" i="4"/>
  <c r="E135" i="4"/>
  <c r="B135" i="4"/>
  <c r="C134" i="4"/>
  <c r="D134" i="4"/>
  <c r="E134" i="4"/>
  <c r="X111" i="4"/>
  <c r="X121" i="4" s="1"/>
  <c r="X112" i="4"/>
  <c r="X113" i="4"/>
  <c r="X114" i="4"/>
  <c r="X115" i="4"/>
  <c r="X116" i="4"/>
  <c r="X117" i="4"/>
  <c r="X118" i="4"/>
  <c r="X119" i="4"/>
  <c r="X120" i="4"/>
  <c r="W111" i="4"/>
  <c r="W112" i="4"/>
  <c r="W113" i="4"/>
  <c r="W114" i="4"/>
  <c r="W115" i="4"/>
  <c r="W116" i="4"/>
  <c r="W117" i="4"/>
  <c r="W121" i="4" s="1"/>
  <c r="W118" i="4"/>
  <c r="W119" i="4"/>
  <c r="W120" i="4"/>
  <c r="V111" i="4"/>
  <c r="V112" i="4"/>
  <c r="V113" i="4"/>
  <c r="V114" i="4"/>
  <c r="V115" i="4"/>
  <c r="V116" i="4"/>
  <c r="V117" i="4"/>
  <c r="V118" i="4"/>
  <c r="V119" i="4"/>
  <c r="V120" i="4"/>
  <c r="V110" i="4"/>
  <c r="W110" i="4"/>
  <c r="X110" i="4"/>
  <c r="U111" i="4"/>
  <c r="U112" i="4"/>
  <c r="U113" i="4"/>
  <c r="U114" i="4"/>
  <c r="U115" i="4"/>
  <c r="U116" i="4"/>
  <c r="U117" i="4"/>
  <c r="U118" i="4"/>
  <c r="U119" i="4"/>
  <c r="U120" i="4"/>
  <c r="U110" i="4"/>
  <c r="V121" i="4"/>
  <c r="B150" i="4" l="1"/>
  <c r="O150" i="4" s="1"/>
  <c r="J150" i="4" s="1"/>
  <c r="V150" i="4" s="1"/>
  <c r="B149" i="4"/>
  <c r="O149" i="4" s="1"/>
  <c r="J149" i="4" s="1"/>
  <c r="B142" i="4"/>
  <c r="F142" i="4" s="1"/>
  <c r="I148" i="4"/>
  <c r="L148" i="4"/>
  <c r="K148" i="4"/>
  <c r="W148" i="4" s="1"/>
  <c r="J148" i="4"/>
  <c r="O143" i="4"/>
  <c r="F143" i="4"/>
  <c r="K150" i="4"/>
  <c r="W150" i="4" s="1"/>
  <c r="B147" i="4"/>
  <c r="O147" i="4" s="1"/>
  <c r="B146" i="4"/>
  <c r="O146" i="4" s="1"/>
  <c r="B141" i="4"/>
  <c r="B145" i="4"/>
  <c r="B144" i="4"/>
  <c r="B151" i="4"/>
  <c r="O151" i="4" s="1"/>
  <c r="Q147" i="4"/>
  <c r="F149" i="4"/>
  <c r="X148" i="4"/>
  <c r="F148" i="4"/>
  <c r="V148" i="4"/>
  <c r="U148" i="4"/>
  <c r="U121" i="4"/>
  <c r="I120" i="3"/>
  <c r="G57" i="2"/>
  <c r="L112" i="4"/>
  <c r="L113" i="4"/>
  <c r="L116" i="4"/>
  <c r="L117" i="4"/>
  <c r="L118" i="4"/>
  <c r="L120" i="4"/>
  <c r="L110" i="4"/>
  <c r="K112" i="4"/>
  <c r="K113" i="4"/>
  <c r="K116" i="4"/>
  <c r="K117" i="4"/>
  <c r="K118" i="4"/>
  <c r="K120" i="4"/>
  <c r="K110" i="4"/>
  <c r="J112" i="4"/>
  <c r="J113" i="4"/>
  <c r="J116" i="4"/>
  <c r="J117" i="4"/>
  <c r="J118" i="4"/>
  <c r="J120" i="4"/>
  <c r="J110" i="4"/>
  <c r="I121" i="4"/>
  <c r="I112" i="4"/>
  <c r="I113" i="4"/>
  <c r="I116" i="4"/>
  <c r="I117" i="4"/>
  <c r="I118" i="4"/>
  <c r="I120" i="4"/>
  <c r="R111" i="4"/>
  <c r="R112" i="4"/>
  <c r="R113" i="4"/>
  <c r="R114" i="4"/>
  <c r="R115" i="4"/>
  <c r="R116" i="4"/>
  <c r="R117" i="4"/>
  <c r="R118" i="4"/>
  <c r="R119" i="4"/>
  <c r="R120" i="4"/>
  <c r="Q111" i="4"/>
  <c r="Q112" i="4"/>
  <c r="Q113" i="4"/>
  <c r="Q114" i="4"/>
  <c r="Q115" i="4"/>
  <c r="Q116" i="4"/>
  <c r="Q117" i="4"/>
  <c r="Q118" i="4"/>
  <c r="Q119" i="4"/>
  <c r="Q120" i="4"/>
  <c r="P111" i="4"/>
  <c r="P112" i="4"/>
  <c r="P113" i="4"/>
  <c r="P114" i="4"/>
  <c r="P115" i="4"/>
  <c r="P116" i="4"/>
  <c r="P117" i="4"/>
  <c r="P118" i="4"/>
  <c r="P119" i="4"/>
  <c r="P120" i="4"/>
  <c r="P110" i="4"/>
  <c r="Q110" i="4"/>
  <c r="R110" i="4"/>
  <c r="O111" i="4"/>
  <c r="O112" i="4"/>
  <c r="O113" i="4"/>
  <c r="O114" i="4"/>
  <c r="O115" i="4"/>
  <c r="O116" i="4"/>
  <c r="O117" i="4"/>
  <c r="O118" i="4"/>
  <c r="O119" i="4"/>
  <c r="O120" i="4"/>
  <c r="O110" i="4"/>
  <c r="F120" i="4"/>
  <c r="F119" i="4"/>
  <c r="F118" i="4"/>
  <c r="F117" i="4"/>
  <c r="F116" i="4"/>
  <c r="F115" i="4"/>
  <c r="F114" i="4"/>
  <c r="F113" i="4"/>
  <c r="F112" i="4"/>
  <c r="F111" i="4"/>
  <c r="L121" i="4"/>
  <c r="K121" i="4"/>
  <c r="J121" i="4"/>
  <c r="F110" i="4"/>
  <c r="B94" i="3"/>
  <c r="K70" i="4"/>
  <c r="K71" i="4"/>
  <c r="K72" i="4"/>
  <c r="K73" i="4"/>
  <c r="K74" i="4"/>
  <c r="K75" i="4"/>
  <c r="K76" i="4"/>
  <c r="K77" i="4"/>
  <c r="K78" i="4"/>
  <c r="K79" i="4"/>
  <c r="K69" i="4"/>
  <c r="J70" i="4"/>
  <c r="J71" i="4"/>
  <c r="J72" i="4"/>
  <c r="J73" i="4"/>
  <c r="J74" i="4"/>
  <c r="J75" i="4"/>
  <c r="J76" i="4"/>
  <c r="J77" i="4"/>
  <c r="J78" i="4"/>
  <c r="J79" i="4"/>
  <c r="J69" i="4"/>
  <c r="I70" i="4"/>
  <c r="I71" i="4"/>
  <c r="I72" i="4"/>
  <c r="I73" i="4"/>
  <c r="I74" i="4"/>
  <c r="I75" i="4"/>
  <c r="I76" i="4"/>
  <c r="I77" i="4"/>
  <c r="I78" i="4"/>
  <c r="I79" i="4"/>
  <c r="I69" i="4"/>
  <c r="H70" i="4"/>
  <c r="H71" i="4"/>
  <c r="H72" i="4"/>
  <c r="H73" i="4"/>
  <c r="H74" i="4"/>
  <c r="H75" i="4"/>
  <c r="H76" i="4"/>
  <c r="H77" i="4"/>
  <c r="H78" i="4"/>
  <c r="H79" i="4"/>
  <c r="H69" i="4"/>
  <c r="C81" i="4"/>
  <c r="D81" i="4"/>
  <c r="E81" i="4"/>
  <c r="B81" i="4"/>
  <c r="C80" i="4"/>
  <c r="D80" i="4"/>
  <c r="E80" i="4"/>
  <c r="B80" i="4"/>
  <c r="D63" i="4"/>
  <c r="D53" i="4"/>
  <c r="D54" i="4"/>
  <c r="D55" i="4"/>
  <c r="D56" i="4"/>
  <c r="D57" i="4"/>
  <c r="D58" i="4"/>
  <c r="D59" i="4"/>
  <c r="D60" i="4"/>
  <c r="D61" i="4"/>
  <c r="D62" i="4"/>
  <c r="D52" i="4"/>
  <c r="C53" i="4"/>
  <c r="C54" i="4"/>
  <c r="C55" i="4"/>
  <c r="C56" i="4"/>
  <c r="C63" i="4" s="1"/>
  <c r="G55" i="4" s="1"/>
  <c r="C57" i="4"/>
  <c r="C58" i="4"/>
  <c r="C59" i="4"/>
  <c r="C60" i="4"/>
  <c r="C61" i="4"/>
  <c r="C62" i="4"/>
  <c r="I57" i="3"/>
  <c r="B70" i="3"/>
  <c r="B64" i="4"/>
  <c r="B63" i="4"/>
  <c r="E151" i="3"/>
  <c r="E152" i="3"/>
  <c r="E153" i="3"/>
  <c r="E154" i="3"/>
  <c r="E155" i="3"/>
  <c r="E156" i="3"/>
  <c r="E157" i="3"/>
  <c r="E158" i="3"/>
  <c r="E159" i="3"/>
  <c r="E160" i="3"/>
  <c r="E161" i="3"/>
  <c r="D152" i="3"/>
  <c r="D153" i="3"/>
  <c r="D154" i="3"/>
  <c r="D155" i="3"/>
  <c r="D156" i="3"/>
  <c r="D157" i="3"/>
  <c r="D158" i="3"/>
  <c r="D159" i="3"/>
  <c r="D160" i="3"/>
  <c r="D161" i="3"/>
  <c r="D151" i="3"/>
  <c r="C152" i="3"/>
  <c r="C153" i="3"/>
  <c r="C154" i="3"/>
  <c r="C155" i="3"/>
  <c r="C156" i="3"/>
  <c r="C157" i="3"/>
  <c r="C158" i="3"/>
  <c r="C159" i="3"/>
  <c r="C160" i="3"/>
  <c r="C161" i="3"/>
  <c r="C151" i="3"/>
  <c r="C147" i="3"/>
  <c r="D147" i="3"/>
  <c r="E147" i="3"/>
  <c r="C146" i="3"/>
  <c r="D146" i="3"/>
  <c r="E146" i="3"/>
  <c r="C145" i="3"/>
  <c r="D145" i="3"/>
  <c r="E145" i="3"/>
  <c r="B147" i="3"/>
  <c r="B146" i="3"/>
  <c r="B145" i="3"/>
  <c r="O142" i="4" l="1"/>
  <c r="I150" i="4"/>
  <c r="O141" i="4"/>
  <c r="I141" i="4" s="1"/>
  <c r="M148" i="4"/>
  <c r="F150" i="4"/>
  <c r="L150" i="4"/>
  <c r="X150" i="4" s="1"/>
  <c r="U150" i="4"/>
  <c r="F147" i="4"/>
  <c r="V149" i="4"/>
  <c r="I149" i="4"/>
  <c r="L149" i="4"/>
  <c r="X149" i="4" s="1"/>
  <c r="K149" i="4"/>
  <c r="W149" i="4" s="1"/>
  <c r="F145" i="4"/>
  <c r="O145" i="4"/>
  <c r="F146" i="4"/>
  <c r="L146" i="4"/>
  <c r="X146" i="4" s="1"/>
  <c r="K146" i="4"/>
  <c r="W146" i="4" s="1"/>
  <c r="I146" i="4"/>
  <c r="J146" i="4"/>
  <c r="V146" i="4" s="1"/>
  <c r="I147" i="4"/>
  <c r="L147" i="4"/>
  <c r="X147" i="4" s="1"/>
  <c r="K147" i="4"/>
  <c r="W147" i="4" s="1"/>
  <c r="J147" i="4"/>
  <c r="V147" i="4" s="1"/>
  <c r="K143" i="4"/>
  <c r="W143" i="4" s="1"/>
  <c r="J143" i="4"/>
  <c r="V143" i="4" s="1"/>
  <c r="I143" i="4"/>
  <c r="L143" i="4"/>
  <c r="X143" i="4" s="1"/>
  <c r="K141" i="4"/>
  <c r="W141" i="4" s="1"/>
  <c r="K151" i="4"/>
  <c r="W151" i="4" s="1"/>
  <c r="J151" i="4"/>
  <c r="V151" i="4" s="1"/>
  <c r="I151" i="4"/>
  <c r="L151" i="4"/>
  <c r="X151" i="4" s="1"/>
  <c r="F141" i="4"/>
  <c r="F151" i="4"/>
  <c r="L141" i="4"/>
  <c r="X141" i="4" s="1"/>
  <c r="F144" i="4"/>
  <c r="O144" i="4"/>
  <c r="J142" i="4"/>
  <c r="V142" i="4" s="1"/>
  <c r="I142" i="4"/>
  <c r="L142" i="4"/>
  <c r="X142" i="4" s="1"/>
  <c r="K142" i="4"/>
  <c r="W142" i="4" s="1"/>
  <c r="F120" i="3"/>
  <c r="U141" i="4" l="1"/>
  <c r="M150" i="4"/>
  <c r="U147" i="4"/>
  <c r="M147" i="4"/>
  <c r="U143" i="4"/>
  <c r="M143" i="4"/>
  <c r="U146" i="4"/>
  <c r="M146" i="4"/>
  <c r="U149" i="4"/>
  <c r="M149" i="4"/>
  <c r="U142" i="4"/>
  <c r="M142" i="4"/>
  <c r="U151" i="4"/>
  <c r="M151" i="4"/>
  <c r="J141" i="4"/>
  <c r="V141" i="4" s="1"/>
  <c r="L145" i="4"/>
  <c r="X145" i="4" s="1"/>
  <c r="K145" i="4"/>
  <c r="W145" i="4" s="1"/>
  <c r="J145" i="4"/>
  <c r="V145" i="4" s="1"/>
  <c r="I145" i="4"/>
  <c r="K144" i="4"/>
  <c r="W144" i="4" s="1"/>
  <c r="L144" i="4"/>
  <c r="J144" i="4"/>
  <c r="I144" i="4"/>
  <c r="F121" i="3"/>
  <c r="F122" i="3"/>
  <c r="F123" i="3"/>
  <c r="F124" i="3"/>
  <c r="F125" i="3"/>
  <c r="F126" i="3"/>
  <c r="F127" i="3"/>
  <c r="F128" i="3"/>
  <c r="F129" i="3"/>
  <c r="F130" i="3"/>
  <c r="J107" i="3"/>
  <c r="J108" i="3"/>
  <c r="J109" i="3"/>
  <c r="J110" i="3"/>
  <c r="J111" i="3"/>
  <c r="J112" i="3"/>
  <c r="J113" i="3"/>
  <c r="J106" i="3"/>
  <c r="J114" i="3" s="1"/>
  <c r="D107" i="3"/>
  <c r="D108" i="3"/>
  <c r="D109" i="3"/>
  <c r="D110" i="3"/>
  <c r="D111" i="3"/>
  <c r="D112" i="3"/>
  <c r="D113" i="3"/>
  <c r="D114" i="3"/>
  <c r="D115" i="3" s="1"/>
  <c r="D106" i="3"/>
  <c r="M93" i="3"/>
  <c r="K82" i="3"/>
  <c r="K84" i="3"/>
  <c r="I83" i="3"/>
  <c r="I84" i="3"/>
  <c r="I86" i="3"/>
  <c r="C90" i="3"/>
  <c r="I79" i="3" s="1"/>
  <c r="D90" i="3"/>
  <c r="J82" i="3" s="1"/>
  <c r="E90" i="3"/>
  <c r="K85" i="3" s="1"/>
  <c r="B90" i="3"/>
  <c r="H84" i="3" s="1"/>
  <c r="C89" i="3"/>
  <c r="D89" i="3"/>
  <c r="E89" i="3"/>
  <c r="K81" i="3" s="1"/>
  <c r="B89" i="3"/>
  <c r="H81" i="3" s="1"/>
  <c r="U144" i="4" l="1"/>
  <c r="M144" i="4"/>
  <c r="C167" i="4"/>
  <c r="W152" i="4"/>
  <c r="B167" i="4" s="1"/>
  <c r="U145" i="4"/>
  <c r="M145" i="4"/>
  <c r="I155" i="4"/>
  <c r="M141" i="4"/>
  <c r="X144" i="4"/>
  <c r="L152" i="4"/>
  <c r="K152" i="4"/>
  <c r="I157" i="4"/>
  <c r="I152" i="4"/>
  <c r="V144" i="4"/>
  <c r="J152" i="4"/>
  <c r="J81" i="3"/>
  <c r="J128" i="3"/>
  <c r="I128" i="3"/>
  <c r="K128" i="3"/>
  <c r="L128" i="3"/>
  <c r="H82" i="3"/>
  <c r="I85" i="3"/>
  <c r="J88" i="3"/>
  <c r="J80" i="3"/>
  <c r="K83" i="3"/>
  <c r="J127" i="3"/>
  <c r="I127" i="3"/>
  <c r="K127" i="3"/>
  <c r="L127" i="3"/>
  <c r="J126" i="3"/>
  <c r="I126" i="3"/>
  <c r="K126" i="3"/>
  <c r="L126" i="3"/>
  <c r="H78" i="3"/>
  <c r="J87" i="3"/>
  <c r="K78" i="3"/>
  <c r="K125" i="3"/>
  <c r="J125" i="3"/>
  <c r="L125" i="3"/>
  <c r="I125" i="3"/>
  <c r="J79" i="3"/>
  <c r="H88" i="3"/>
  <c r="E103" i="3" s="1"/>
  <c r="J86" i="3"/>
  <c r="H87" i="3"/>
  <c r="E102" i="3" s="1"/>
  <c r="H79" i="3"/>
  <c r="I82" i="3"/>
  <c r="J85" i="3"/>
  <c r="K88" i="3"/>
  <c r="K80" i="3"/>
  <c r="J124" i="3"/>
  <c r="K124" i="3"/>
  <c r="L124" i="3"/>
  <c r="I124" i="3"/>
  <c r="J78" i="3"/>
  <c r="H86" i="3"/>
  <c r="I78" i="3"/>
  <c r="I81" i="3"/>
  <c r="E97" i="3" s="1"/>
  <c r="J84" i="3"/>
  <c r="K87" i="3"/>
  <c r="K79" i="3"/>
  <c r="J120" i="3"/>
  <c r="J131" i="3" s="1"/>
  <c r="L120" i="3"/>
  <c r="L131" i="3" s="1"/>
  <c r="K120" i="3"/>
  <c r="K131" i="3" s="1"/>
  <c r="I131" i="3"/>
  <c r="J123" i="3"/>
  <c r="K123" i="3"/>
  <c r="L123" i="3"/>
  <c r="I123" i="3"/>
  <c r="H83" i="3"/>
  <c r="E98" i="3" s="1"/>
  <c r="H80" i="3"/>
  <c r="H85" i="3"/>
  <c r="H100" i="3" s="1"/>
  <c r="I88" i="3"/>
  <c r="I80" i="3"/>
  <c r="J83" i="3"/>
  <c r="K86" i="3"/>
  <c r="J130" i="3"/>
  <c r="K130" i="3"/>
  <c r="L130" i="3"/>
  <c r="I130" i="3"/>
  <c r="J122" i="3"/>
  <c r="I122" i="3"/>
  <c r="K122" i="3"/>
  <c r="L122" i="3"/>
  <c r="I87" i="3"/>
  <c r="J129" i="3"/>
  <c r="K129" i="3"/>
  <c r="L129" i="3"/>
  <c r="I129" i="3"/>
  <c r="I121" i="3"/>
  <c r="J121" i="3"/>
  <c r="K121" i="3"/>
  <c r="L121" i="3"/>
  <c r="U152" i="4" l="1"/>
  <c r="D167" i="4"/>
  <c r="D174" i="4" s="1"/>
  <c r="Q174" i="4" s="1"/>
  <c r="E167" i="4"/>
  <c r="D177" i="4" s="1"/>
  <c r="Q177" i="4" s="1"/>
  <c r="I156" i="4"/>
  <c r="D168" i="4"/>
  <c r="E168" i="4"/>
  <c r="B165" i="4"/>
  <c r="C166" i="4"/>
  <c r="V152" i="4"/>
  <c r="E166" i="4" s="1"/>
  <c r="I158" i="4"/>
  <c r="X152" i="4"/>
  <c r="B168" i="4" s="1"/>
  <c r="C144" i="3"/>
  <c r="D144" i="3"/>
  <c r="E144" i="3"/>
  <c r="E100" i="3"/>
  <c r="B95" i="3"/>
  <c r="B103" i="3"/>
  <c r="B100" i="3"/>
  <c r="B96" i="3"/>
  <c r="M96" i="3" s="1"/>
  <c r="M94" i="3"/>
  <c r="B97" i="3"/>
  <c r="B98" i="3"/>
  <c r="B99" i="3"/>
  <c r="B101" i="3"/>
  <c r="B102" i="3"/>
  <c r="E99" i="3"/>
  <c r="I101" i="3"/>
  <c r="I102" i="3"/>
  <c r="I103" i="3"/>
  <c r="J102" i="3"/>
  <c r="J103" i="3"/>
  <c r="H103" i="3"/>
  <c r="K103" i="3"/>
  <c r="D98" i="3"/>
  <c r="D102" i="3"/>
  <c r="D99" i="3"/>
  <c r="D100" i="3"/>
  <c r="D103" i="3"/>
  <c r="D101" i="3"/>
  <c r="D96" i="3"/>
  <c r="D97" i="3"/>
  <c r="H102" i="3"/>
  <c r="G103" i="3"/>
  <c r="G99" i="3"/>
  <c r="G100" i="3"/>
  <c r="G101" i="3"/>
  <c r="G102" i="3"/>
  <c r="C97" i="3"/>
  <c r="C98" i="3"/>
  <c r="C99" i="3"/>
  <c r="C100" i="3"/>
  <c r="C101" i="3"/>
  <c r="C102" i="3"/>
  <c r="C103" i="3"/>
  <c r="C96" i="3"/>
  <c r="C95" i="3"/>
  <c r="F99" i="3"/>
  <c r="F102" i="3"/>
  <c r="F100" i="3"/>
  <c r="F101" i="3"/>
  <c r="F103" i="3"/>
  <c r="F98" i="3"/>
  <c r="E101" i="3"/>
  <c r="H101" i="3"/>
  <c r="E174" i="4" l="1"/>
  <c r="R174" i="4" s="1"/>
  <c r="B166" i="4"/>
  <c r="D176" i="4"/>
  <c r="Q176" i="4" s="1"/>
  <c r="D180" i="4"/>
  <c r="Q180" i="4" s="1"/>
  <c r="D178" i="4"/>
  <c r="Q178" i="4" s="1"/>
  <c r="E165" i="4"/>
  <c r="C165" i="4"/>
  <c r="B172" i="4" s="1"/>
  <c r="D165" i="4"/>
  <c r="D172" i="4"/>
  <c r="Q172" i="4" s="1"/>
  <c r="C168" i="4"/>
  <c r="E177" i="4" s="1"/>
  <c r="R177" i="4" s="1"/>
  <c r="D181" i="4"/>
  <c r="Q181" i="4" s="1"/>
  <c r="D175" i="4"/>
  <c r="Q175" i="4" s="1"/>
  <c r="B175" i="4"/>
  <c r="B179" i="4"/>
  <c r="B180" i="4"/>
  <c r="B181" i="4"/>
  <c r="O181" i="4" s="1"/>
  <c r="D173" i="4"/>
  <c r="Q173" i="4" s="1"/>
  <c r="D182" i="4"/>
  <c r="Q182" i="4" s="1"/>
  <c r="D166" i="4"/>
  <c r="D179" i="4"/>
  <c r="Q179" i="4" s="1"/>
  <c r="I154" i="4"/>
  <c r="B155" i="3"/>
  <c r="B153" i="3"/>
  <c r="B154" i="3"/>
  <c r="B160" i="3"/>
  <c r="B161" i="3"/>
  <c r="B152" i="3"/>
  <c r="B159" i="3"/>
  <c r="B158" i="3"/>
  <c r="B157" i="3"/>
  <c r="B156" i="3"/>
  <c r="M98" i="3"/>
  <c r="M97" i="3"/>
  <c r="M100" i="3"/>
  <c r="M102" i="3"/>
  <c r="M103" i="3"/>
  <c r="M101" i="3"/>
  <c r="M95" i="3"/>
  <c r="M104" i="3" s="1"/>
  <c r="M99" i="3"/>
  <c r="O172" i="4" l="1"/>
  <c r="O175" i="4"/>
  <c r="E175" i="4"/>
  <c r="R175" i="4" s="1"/>
  <c r="L175" i="4" s="1"/>
  <c r="X175" i="4" s="1"/>
  <c r="E181" i="4"/>
  <c r="R181" i="4" s="1"/>
  <c r="C179" i="4"/>
  <c r="P179" i="4" s="1"/>
  <c r="C177" i="4"/>
  <c r="C180" i="4"/>
  <c r="P180" i="4" s="1"/>
  <c r="C172" i="4"/>
  <c r="P172" i="4" s="1"/>
  <c r="C173" i="4"/>
  <c r="C181" i="4"/>
  <c r="C174" i="4"/>
  <c r="P174" i="4" s="1"/>
  <c r="C182" i="4"/>
  <c r="P182" i="4" s="1"/>
  <c r="C175" i="4"/>
  <c r="P175" i="4" s="1"/>
  <c r="K175" i="4" s="1"/>
  <c r="W175" i="4" s="1"/>
  <c r="C176" i="4"/>
  <c r="P176" i="4" s="1"/>
  <c r="C178" i="4"/>
  <c r="P178" i="4" s="1"/>
  <c r="E173" i="4"/>
  <c r="R173" i="4" s="1"/>
  <c r="E180" i="4"/>
  <c r="R180" i="4" s="1"/>
  <c r="I159" i="4"/>
  <c r="J159" i="4" s="1"/>
  <c r="B177" i="4"/>
  <c r="O177" i="4" s="1"/>
  <c r="E176" i="4"/>
  <c r="R176" i="4" s="1"/>
  <c r="E179" i="4"/>
  <c r="R179" i="4" s="1"/>
  <c r="L179" i="4" s="1"/>
  <c r="X179" i="4" s="1"/>
  <c r="O179" i="4"/>
  <c r="E172" i="4"/>
  <c r="R172" i="4" s="1"/>
  <c r="L172" i="4" s="1"/>
  <c r="E178" i="4"/>
  <c r="R178" i="4" s="1"/>
  <c r="O180" i="4"/>
  <c r="I180" i="4" s="1"/>
  <c r="F180" i="4"/>
  <c r="B178" i="4"/>
  <c r="B173" i="4"/>
  <c r="O173" i="4" s="1"/>
  <c r="B182" i="4"/>
  <c r="B176" i="4"/>
  <c r="B174" i="4"/>
  <c r="E182" i="4"/>
  <c r="R182" i="4" s="1"/>
  <c r="F161" i="3"/>
  <c r="I161" i="3"/>
  <c r="F152" i="3"/>
  <c r="I152" i="3"/>
  <c r="F160" i="3"/>
  <c r="I160" i="3" s="1"/>
  <c r="F159" i="3"/>
  <c r="F154" i="3"/>
  <c r="I154" i="3" s="1"/>
  <c r="F151" i="3"/>
  <c r="I151" i="3" s="1"/>
  <c r="F157" i="3"/>
  <c r="I157" i="3" s="1"/>
  <c r="F153" i="3"/>
  <c r="I153" i="3" s="1"/>
  <c r="F156" i="3"/>
  <c r="I156" i="3"/>
  <c r="F158" i="3"/>
  <c r="I158" i="3"/>
  <c r="F155" i="3"/>
  <c r="J60" i="3"/>
  <c r="J61" i="3"/>
  <c r="J62" i="3"/>
  <c r="J63" i="3"/>
  <c r="D58" i="3"/>
  <c r="D60" i="3"/>
  <c r="D61" i="3"/>
  <c r="D62" i="3"/>
  <c r="D63" i="3"/>
  <c r="D66" i="3"/>
  <c r="I62" i="3"/>
  <c r="B69" i="3"/>
  <c r="C61" i="3" s="1"/>
  <c r="B68" i="3"/>
  <c r="B67" i="3"/>
  <c r="J64" i="3" s="1"/>
  <c r="U180" i="4" l="1"/>
  <c r="J172" i="4"/>
  <c r="K180" i="4"/>
  <c r="W180" i="4" s="1"/>
  <c r="J180" i="4"/>
  <c r="V180" i="4" s="1"/>
  <c r="X172" i="4"/>
  <c r="F177" i="4"/>
  <c r="P177" i="4"/>
  <c r="L177" i="4" s="1"/>
  <c r="X177" i="4" s="1"/>
  <c r="I175" i="4"/>
  <c r="F174" i="4"/>
  <c r="O174" i="4"/>
  <c r="I179" i="4"/>
  <c r="J175" i="4"/>
  <c r="V175" i="4" s="1"/>
  <c r="J179" i="4"/>
  <c r="V179" i="4" s="1"/>
  <c r="F175" i="4"/>
  <c r="O176" i="4"/>
  <c r="J176" i="4" s="1"/>
  <c r="V176" i="4" s="1"/>
  <c r="F176" i="4"/>
  <c r="L180" i="4"/>
  <c r="X180" i="4" s="1"/>
  <c r="F179" i="4"/>
  <c r="K172" i="4"/>
  <c r="J182" i="4"/>
  <c r="V182" i="4" s="1"/>
  <c r="F173" i="4"/>
  <c r="P173" i="4"/>
  <c r="F172" i="4"/>
  <c r="F182" i="4"/>
  <c r="O182" i="4"/>
  <c r="F178" i="4"/>
  <c r="O178" i="4"/>
  <c r="J178" i="4" s="1"/>
  <c r="V178" i="4" s="1"/>
  <c r="J174" i="4"/>
  <c r="V174" i="4" s="1"/>
  <c r="L176" i="4"/>
  <c r="X176" i="4" s="1"/>
  <c r="K179" i="4"/>
  <c r="W179" i="4" s="1"/>
  <c r="F181" i="4"/>
  <c r="P181" i="4"/>
  <c r="I172" i="4"/>
  <c r="L153" i="3"/>
  <c r="J153" i="3"/>
  <c r="K153" i="3"/>
  <c r="K160" i="3"/>
  <c r="L160" i="3"/>
  <c r="J160" i="3"/>
  <c r="K159" i="3"/>
  <c r="J159" i="3"/>
  <c r="L159" i="3"/>
  <c r="K155" i="3"/>
  <c r="J155" i="3"/>
  <c r="L155" i="3"/>
  <c r="I155" i="3"/>
  <c r="I162" i="3" s="1"/>
  <c r="J151" i="3"/>
  <c r="K151" i="3"/>
  <c r="L151" i="3"/>
  <c r="L152" i="3"/>
  <c r="J152" i="3"/>
  <c r="K152" i="3"/>
  <c r="I159" i="3"/>
  <c r="J157" i="3"/>
  <c r="L157" i="3"/>
  <c r="K157" i="3"/>
  <c r="L158" i="3"/>
  <c r="J158" i="3"/>
  <c r="K158" i="3"/>
  <c r="K156" i="3"/>
  <c r="L156" i="3"/>
  <c r="J156" i="3"/>
  <c r="J154" i="3"/>
  <c r="L154" i="3"/>
  <c r="K154" i="3"/>
  <c r="K161" i="3"/>
  <c r="L161" i="3"/>
  <c r="J161" i="3"/>
  <c r="C60" i="3"/>
  <c r="I58" i="3"/>
  <c r="C58" i="3"/>
  <c r="C65" i="3"/>
  <c r="I66" i="3"/>
  <c r="C64" i="3"/>
  <c r="D59" i="3"/>
  <c r="I65" i="3"/>
  <c r="J67" i="3"/>
  <c r="J59" i="3"/>
  <c r="I64" i="3"/>
  <c r="J66" i="3"/>
  <c r="J58" i="3"/>
  <c r="C59" i="3"/>
  <c r="I60" i="3"/>
  <c r="I59" i="3"/>
  <c r="C57" i="3"/>
  <c r="C63" i="3"/>
  <c r="C62" i="3"/>
  <c r="D65" i="3"/>
  <c r="D57" i="3"/>
  <c r="I63" i="3"/>
  <c r="J65" i="3"/>
  <c r="J57" i="3"/>
  <c r="D64" i="3"/>
  <c r="M178" i="2"/>
  <c r="M179" i="2"/>
  <c r="M180" i="2"/>
  <c r="M177" i="2"/>
  <c r="L177" i="2"/>
  <c r="L180" i="2"/>
  <c r="L179" i="2"/>
  <c r="L178" i="2"/>
  <c r="L173" i="2"/>
  <c r="L168" i="2"/>
  <c r="L172" i="2"/>
  <c r="L171" i="2"/>
  <c r="L170" i="2"/>
  <c r="L169" i="2"/>
  <c r="G165" i="2"/>
  <c r="G161" i="2"/>
  <c r="G162" i="2"/>
  <c r="G163" i="2"/>
  <c r="G164" i="2"/>
  <c r="B161" i="2"/>
  <c r="B162" i="2"/>
  <c r="B163" i="2"/>
  <c r="B164" i="2"/>
  <c r="G159" i="2"/>
  <c r="I159" i="2"/>
  <c r="H159" i="2"/>
  <c r="C159" i="2"/>
  <c r="D159" i="2"/>
  <c r="M147" i="2"/>
  <c r="M148" i="2"/>
  <c r="M149" i="2"/>
  <c r="M150" i="2"/>
  <c r="M146" i="2"/>
  <c r="L150" i="2"/>
  <c r="L149" i="2"/>
  <c r="N149" i="2" s="1"/>
  <c r="L148" i="2"/>
  <c r="N148" i="2" s="1"/>
  <c r="L147" i="2"/>
  <c r="N147" i="2" s="1"/>
  <c r="L146" i="2"/>
  <c r="M137" i="2"/>
  <c r="M138" i="2"/>
  <c r="M139" i="2"/>
  <c r="M140" i="2"/>
  <c r="M141" i="2"/>
  <c r="M136" i="2"/>
  <c r="L141" i="2"/>
  <c r="N141" i="2" s="1"/>
  <c r="L140" i="2"/>
  <c r="L139" i="2"/>
  <c r="L138" i="2"/>
  <c r="N138" i="2" s="1"/>
  <c r="L137" i="2"/>
  <c r="N137" i="2" s="1"/>
  <c r="L136" i="2"/>
  <c r="M126" i="2"/>
  <c r="M127" i="2"/>
  <c r="M128" i="2"/>
  <c r="M129" i="2"/>
  <c r="M130" i="2"/>
  <c r="M131" i="2"/>
  <c r="L131" i="2"/>
  <c r="L130" i="2"/>
  <c r="L129" i="2"/>
  <c r="L128" i="2"/>
  <c r="N128" i="2" s="1"/>
  <c r="L127" i="2"/>
  <c r="L126" i="2"/>
  <c r="N113" i="2"/>
  <c r="M114" i="2"/>
  <c r="M115" i="2"/>
  <c r="M116" i="2"/>
  <c r="M117" i="2"/>
  <c r="M118" i="2"/>
  <c r="M119" i="2"/>
  <c r="M120" i="2"/>
  <c r="M113" i="2"/>
  <c r="L113" i="2"/>
  <c r="L120" i="2"/>
  <c r="L119" i="2"/>
  <c r="L118" i="2"/>
  <c r="L117" i="2"/>
  <c r="N117" i="2" s="1"/>
  <c r="L116" i="2"/>
  <c r="L115" i="2"/>
  <c r="N115" i="2" s="1"/>
  <c r="L114" i="2"/>
  <c r="L107" i="2"/>
  <c r="N107" i="2" s="1"/>
  <c r="M101" i="2"/>
  <c r="M102" i="2"/>
  <c r="N102" i="2" s="1"/>
  <c r="M103" i="2"/>
  <c r="M104" i="2"/>
  <c r="N104" i="2" s="1"/>
  <c r="M105" i="2"/>
  <c r="M106" i="2"/>
  <c r="N106" i="2" s="1"/>
  <c r="M107" i="2"/>
  <c r="M108" i="2"/>
  <c r="N108" i="2" s="1"/>
  <c r="N105" i="2"/>
  <c r="N101" i="2"/>
  <c r="N103" i="2"/>
  <c r="L101" i="2"/>
  <c r="L102" i="2"/>
  <c r="L103" i="2"/>
  <c r="L104" i="2"/>
  <c r="L105" i="2"/>
  <c r="L106" i="2"/>
  <c r="L108" i="2"/>
  <c r="L96" i="2"/>
  <c r="L87" i="2"/>
  <c r="L88" i="2"/>
  <c r="L89" i="2"/>
  <c r="L90" i="2"/>
  <c r="L91" i="2"/>
  <c r="L92" i="2"/>
  <c r="L93" i="2"/>
  <c r="L94" i="2"/>
  <c r="L95" i="2"/>
  <c r="K173" i="4" l="1"/>
  <c r="W173" i="4" s="1"/>
  <c r="J173" i="4"/>
  <c r="V173" i="4" s="1"/>
  <c r="U175" i="4"/>
  <c r="M175" i="4"/>
  <c r="I178" i="4"/>
  <c r="K178" i="4"/>
  <c r="W178" i="4" s="1"/>
  <c r="V172" i="4"/>
  <c r="J183" i="4"/>
  <c r="K177" i="4"/>
  <c r="W177" i="4" s="1"/>
  <c r="J177" i="4"/>
  <c r="V177" i="4" s="1"/>
  <c r="L173" i="4"/>
  <c r="I176" i="4"/>
  <c r="K176" i="4"/>
  <c r="W176" i="4" s="1"/>
  <c r="U172" i="4"/>
  <c r="M172" i="4"/>
  <c r="I182" i="4"/>
  <c r="K182" i="4"/>
  <c r="W182" i="4" s="1"/>
  <c r="W172" i="4"/>
  <c r="M180" i="4"/>
  <c r="L181" i="4"/>
  <c r="X181" i="4" s="1"/>
  <c r="J181" i="4"/>
  <c r="V181" i="4" s="1"/>
  <c r="K181" i="4"/>
  <c r="W181" i="4" s="1"/>
  <c r="I181" i="4"/>
  <c r="U179" i="4"/>
  <c r="M179" i="4"/>
  <c r="L178" i="4"/>
  <c r="X178" i="4" s="1"/>
  <c r="I173" i="4"/>
  <c r="I174" i="4"/>
  <c r="K174" i="4"/>
  <c r="W174" i="4" s="1"/>
  <c r="L174" i="4"/>
  <c r="X174" i="4" s="1"/>
  <c r="L182" i="4"/>
  <c r="X182" i="4" s="1"/>
  <c r="I177" i="4"/>
  <c r="I183" i="4" s="1"/>
  <c r="B175" i="3"/>
  <c r="C175" i="3"/>
  <c r="D175" i="3"/>
  <c r="E175" i="3"/>
  <c r="K162" i="3"/>
  <c r="C177" i="3" s="1"/>
  <c r="L162" i="3"/>
  <c r="C178" i="3" s="1"/>
  <c r="B177" i="3"/>
  <c r="D177" i="3"/>
  <c r="E177" i="3"/>
  <c r="J162" i="3"/>
  <c r="D176" i="3" s="1"/>
  <c r="C176" i="3"/>
  <c r="B176" i="3"/>
  <c r="I67" i="3"/>
  <c r="C67" i="3"/>
  <c r="D67" i="3"/>
  <c r="N178" i="2"/>
  <c r="N179" i="2"/>
  <c r="N180" i="2"/>
  <c r="N177" i="2"/>
  <c r="N181" i="2" s="1"/>
  <c r="N150" i="2"/>
  <c r="N146" i="2"/>
  <c r="N151" i="2"/>
  <c r="N139" i="2"/>
  <c r="N142" i="2" s="1"/>
  <c r="N136" i="2"/>
  <c r="N140" i="2"/>
  <c r="N129" i="2"/>
  <c r="N126" i="2"/>
  <c r="N130" i="2"/>
  <c r="N127" i="2"/>
  <c r="N131" i="2"/>
  <c r="N132" i="2"/>
  <c r="N119" i="2"/>
  <c r="N118" i="2"/>
  <c r="N120" i="2"/>
  <c r="N114" i="2"/>
  <c r="N121" i="2" s="1"/>
  <c r="N116" i="2"/>
  <c r="N109" i="2"/>
  <c r="I187" i="4" l="1"/>
  <c r="V183" i="4"/>
  <c r="C197" i="4" s="1"/>
  <c r="U178" i="4"/>
  <c r="M178" i="4"/>
  <c r="M181" i="4"/>
  <c r="U181" i="4"/>
  <c r="I186" i="4"/>
  <c r="U174" i="4"/>
  <c r="M174" i="4"/>
  <c r="W183" i="4"/>
  <c r="B198" i="4" s="1"/>
  <c r="I188" i="4"/>
  <c r="M176" i="4"/>
  <c r="U176" i="4"/>
  <c r="M177" i="4"/>
  <c r="U177" i="4"/>
  <c r="M173" i="4"/>
  <c r="U173" i="4"/>
  <c r="U183" i="4" s="1"/>
  <c r="K183" i="4"/>
  <c r="X173" i="4"/>
  <c r="L183" i="4"/>
  <c r="U182" i="4"/>
  <c r="M182" i="4"/>
  <c r="D209" i="3"/>
  <c r="E209" i="3"/>
  <c r="D178" i="3"/>
  <c r="C209" i="3"/>
  <c r="D184" i="3"/>
  <c r="D192" i="3"/>
  <c r="D185" i="3"/>
  <c r="D182" i="3"/>
  <c r="D186" i="3"/>
  <c r="D190" i="3"/>
  <c r="K190" i="3" s="1"/>
  <c r="D187" i="3"/>
  <c r="D188" i="3"/>
  <c r="D189" i="3"/>
  <c r="D183" i="3"/>
  <c r="D191" i="3"/>
  <c r="C189" i="3"/>
  <c r="C187" i="3"/>
  <c r="C186" i="3"/>
  <c r="C188" i="3"/>
  <c r="B178" i="3"/>
  <c r="E176" i="3"/>
  <c r="C191" i="3" s="1"/>
  <c r="E178" i="3"/>
  <c r="B186" i="3"/>
  <c r="B184" i="3"/>
  <c r="B187" i="3"/>
  <c r="B188" i="3"/>
  <c r="B192" i="3"/>
  <c r="B189" i="3"/>
  <c r="B190" i="3"/>
  <c r="B183" i="3"/>
  <c r="B191" i="3"/>
  <c r="B185" i="3"/>
  <c r="B182" i="3"/>
  <c r="I169" i="3"/>
  <c r="I168" i="3"/>
  <c r="I166" i="3"/>
  <c r="C74" i="2"/>
  <c r="C75" i="2"/>
  <c r="C76" i="2"/>
  <c r="C77" i="2"/>
  <c r="C78" i="2"/>
  <c r="C79" i="2"/>
  <c r="C80" i="2"/>
  <c r="C81" i="2"/>
  <c r="J81" i="2"/>
  <c r="I81" i="2"/>
  <c r="I80" i="2"/>
  <c r="H80" i="2"/>
  <c r="H81" i="2"/>
  <c r="H79" i="2"/>
  <c r="G79" i="2"/>
  <c r="G80" i="2"/>
  <c r="G81" i="2"/>
  <c r="G78" i="2"/>
  <c r="F78" i="2"/>
  <c r="F79" i="2"/>
  <c r="F80" i="2"/>
  <c r="F81" i="2"/>
  <c r="F77" i="2"/>
  <c r="E77" i="2"/>
  <c r="E78" i="2"/>
  <c r="E79" i="2"/>
  <c r="E80" i="2"/>
  <c r="E81" i="2"/>
  <c r="E76" i="2"/>
  <c r="D76" i="2"/>
  <c r="D77" i="2"/>
  <c r="D78" i="2"/>
  <c r="D79" i="2"/>
  <c r="D80" i="2"/>
  <c r="D81" i="2"/>
  <c r="D75" i="2"/>
  <c r="B74" i="2"/>
  <c r="B75" i="2"/>
  <c r="B76" i="2"/>
  <c r="B77" i="2"/>
  <c r="B78" i="2"/>
  <c r="B79" i="2"/>
  <c r="B80" i="2"/>
  <c r="B81" i="2"/>
  <c r="B73" i="2"/>
  <c r="I58" i="2"/>
  <c r="I59" i="2"/>
  <c r="I60" i="2"/>
  <c r="I61" i="2"/>
  <c r="I62" i="2"/>
  <c r="I63" i="2"/>
  <c r="I64" i="2"/>
  <c r="I65" i="2"/>
  <c r="I66" i="2"/>
  <c r="I57" i="2"/>
  <c r="H58" i="2"/>
  <c r="H59" i="2"/>
  <c r="H60" i="2"/>
  <c r="H61" i="2"/>
  <c r="H62" i="2"/>
  <c r="H63" i="2"/>
  <c r="H64" i="2"/>
  <c r="H65" i="2"/>
  <c r="H66" i="2"/>
  <c r="H57" i="2"/>
  <c r="G58" i="2"/>
  <c r="G59" i="2"/>
  <c r="G60" i="2"/>
  <c r="G61" i="2"/>
  <c r="G62" i="2"/>
  <c r="G63" i="2"/>
  <c r="G64" i="2"/>
  <c r="G65" i="2"/>
  <c r="G66" i="2"/>
  <c r="C68" i="2"/>
  <c r="D68" i="2"/>
  <c r="B68" i="2"/>
  <c r="D67" i="2"/>
  <c r="C67" i="2"/>
  <c r="B67" i="2"/>
  <c r="E53" i="1"/>
  <c r="M49" i="2"/>
  <c r="P42" i="2" s="1"/>
  <c r="L49" i="2"/>
  <c r="L40" i="2"/>
  <c r="L41" i="2"/>
  <c r="L42" i="2"/>
  <c r="L43" i="2"/>
  <c r="L44" i="2"/>
  <c r="L45" i="2"/>
  <c r="L46" i="2"/>
  <c r="L47" i="2"/>
  <c r="L48" i="2"/>
  <c r="G49" i="2"/>
  <c r="J42" i="2" s="1"/>
  <c r="F49" i="2"/>
  <c r="F40" i="2"/>
  <c r="F41" i="2"/>
  <c r="F42" i="2"/>
  <c r="F43" i="2"/>
  <c r="F44" i="2"/>
  <c r="F45" i="2"/>
  <c r="F46" i="2"/>
  <c r="F47" i="2"/>
  <c r="F39" i="2"/>
  <c r="B52" i="2"/>
  <c r="B51" i="2"/>
  <c r="B50" i="2"/>
  <c r="B49" i="2"/>
  <c r="D196" i="4" l="1"/>
  <c r="B196" i="4"/>
  <c r="E196" i="4"/>
  <c r="C196" i="4"/>
  <c r="I189" i="4"/>
  <c r="X183" i="4"/>
  <c r="C198" i="4"/>
  <c r="E198" i="4"/>
  <c r="E197" i="4"/>
  <c r="I185" i="4"/>
  <c r="I190" i="4" s="1"/>
  <c r="J190" i="4" s="1"/>
  <c r="D198" i="4"/>
  <c r="D197" i="4"/>
  <c r="B197" i="4"/>
  <c r="C182" i="3"/>
  <c r="C185" i="3"/>
  <c r="C192" i="3"/>
  <c r="C183" i="3"/>
  <c r="I164" i="3"/>
  <c r="I170" i="3"/>
  <c r="C190" i="3"/>
  <c r="J190" i="3" s="1"/>
  <c r="C184" i="3"/>
  <c r="I167" i="3"/>
  <c r="E187" i="3"/>
  <c r="F187" i="3" s="1"/>
  <c r="E182" i="3"/>
  <c r="F182" i="3" s="1"/>
  <c r="E188" i="3"/>
  <c r="E189" i="3"/>
  <c r="F189" i="3" s="1"/>
  <c r="E190" i="3"/>
  <c r="L190" i="3" s="1"/>
  <c r="E185" i="3"/>
  <c r="F185" i="3" s="1"/>
  <c r="E183" i="3"/>
  <c r="E191" i="3"/>
  <c r="F191" i="3" s="1"/>
  <c r="J191" i="3" s="1"/>
  <c r="E184" i="3"/>
  <c r="E192" i="3"/>
  <c r="E186" i="3"/>
  <c r="E172" i="1"/>
  <c r="E170" i="1"/>
  <c r="E171" i="1"/>
  <c r="E169" i="1"/>
  <c r="D170" i="1"/>
  <c r="D169" i="1"/>
  <c r="F165" i="1"/>
  <c r="F162" i="1"/>
  <c r="F163" i="1"/>
  <c r="F164" i="1"/>
  <c r="F161" i="1"/>
  <c r="B164" i="1"/>
  <c r="B163" i="1"/>
  <c r="B162" i="1"/>
  <c r="G157" i="1"/>
  <c r="G153" i="1"/>
  <c r="G154" i="1"/>
  <c r="G155" i="1"/>
  <c r="G156" i="1"/>
  <c r="G152" i="1"/>
  <c r="E156" i="1"/>
  <c r="E154" i="1"/>
  <c r="E153" i="1"/>
  <c r="E152" i="1"/>
  <c r="H148" i="1"/>
  <c r="H143" i="1"/>
  <c r="H144" i="1"/>
  <c r="H145" i="1"/>
  <c r="H146" i="1"/>
  <c r="H147" i="1"/>
  <c r="H142" i="1"/>
  <c r="F147" i="1"/>
  <c r="F145" i="1"/>
  <c r="F144" i="1"/>
  <c r="F143" i="1"/>
  <c r="F142" i="1"/>
  <c r="I138" i="1"/>
  <c r="I132" i="1"/>
  <c r="I133" i="1"/>
  <c r="I134" i="1"/>
  <c r="I135" i="1"/>
  <c r="I136" i="1"/>
  <c r="I137" i="1"/>
  <c r="I131" i="1"/>
  <c r="D137" i="1"/>
  <c r="D136" i="1"/>
  <c r="D135" i="1"/>
  <c r="D134" i="1"/>
  <c r="D132" i="1"/>
  <c r="D131" i="1"/>
  <c r="J121" i="1"/>
  <c r="J127" i="1" s="1"/>
  <c r="J120" i="1"/>
  <c r="J122" i="1"/>
  <c r="J123" i="1"/>
  <c r="J124" i="1"/>
  <c r="J125" i="1"/>
  <c r="J126" i="1"/>
  <c r="J119" i="1"/>
  <c r="D125" i="1"/>
  <c r="D126" i="1"/>
  <c r="D124" i="1"/>
  <c r="D123" i="1"/>
  <c r="D122" i="1"/>
  <c r="D120" i="1"/>
  <c r="D119" i="1"/>
  <c r="F114" i="1"/>
  <c r="F113" i="1"/>
  <c r="F112" i="1"/>
  <c r="F111" i="1"/>
  <c r="F106" i="1"/>
  <c r="K107" i="1"/>
  <c r="K108" i="1"/>
  <c r="K109" i="1"/>
  <c r="K110" i="1"/>
  <c r="K111" i="1"/>
  <c r="K112" i="1"/>
  <c r="K113" i="1"/>
  <c r="K114" i="1"/>
  <c r="K106" i="1"/>
  <c r="F107" i="1"/>
  <c r="F108" i="1"/>
  <c r="F109" i="1"/>
  <c r="L102" i="1"/>
  <c r="L93" i="1"/>
  <c r="L94" i="1"/>
  <c r="L95" i="1"/>
  <c r="L96" i="1"/>
  <c r="L97" i="1"/>
  <c r="L98" i="1"/>
  <c r="L99" i="1"/>
  <c r="L100" i="1"/>
  <c r="L101" i="1"/>
  <c r="L92" i="1"/>
  <c r="J101" i="1"/>
  <c r="I101" i="1"/>
  <c r="I100" i="1"/>
  <c r="H100" i="1"/>
  <c r="H101" i="1"/>
  <c r="H99" i="1"/>
  <c r="G99" i="1"/>
  <c r="G100" i="1"/>
  <c r="G101" i="1"/>
  <c r="G98" i="1"/>
  <c r="F98" i="1"/>
  <c r="F99" i="1"/>
  <c r="F100" i="1"/>
  <c r="F101" i="1"/>
  <c r="F97" i="1"/>
  <c r="E97" i="1"/>
  <c r="E98" i="1"/>
  <c r="E99" i="1"/>
  <c r="E100" i="1"/>
  <c r="E101" i="1"/>
  <c r="E96" i="1"/>
  <c r="D95" i="1"/>
  <c r="D96" i="1"/>
  <c r="D97" i="1"/>
  <c r="D98" i="1"/>
  <c r="D99" i="1"/>
  <c r="D100" i="1"/>
  <c r="D101" i="1"/>
  <c r="C95" i="1"/>
  <c r="C96" i="1"/>
  <c r="C97" i="1"/>
  <c r="C98" i="1"/>
  <c r="C99" i="1"/>
  <c r="C100" i="1"/>
  <c r="C101" i="1"/>
  <c r="C94" i="1"/>
  <c r="B101" i="1"/>
  <c r="B94" i="1"/>
  <c r="B95" i="1"/>
  <c r="B96" i="1"/>
  <c r="B97" i="1"/>
  <c r="B98" i="1"/>
  <c r="B99" i="1"/>
  <c r="B100" i="1"/>
  <c r="B93" i="1"/>
  <c r="B77" i="1"/>
  <c r="D78" i="1"/>
  <c r="D79" i="1"/>
  <c r="D80" i="1"/>
  <c r="D81" i="1"/>
  <c r="D82" i="1"/>
  <c r="D83" i="1"/>
  <c r="D84" i="1"/>
  <c r="D85" i="1"/>
  <c r="D86" i="1"/>
  <c r="D77" i="1"/>
  <c r="C78" i="1"/>
  <c r="C79" i="1"/>
  <c r="C80" i="1"/>
  <c r="C81" i="1"/>
  <c r="C82" i="1"/>
  <c r="C83" i="1"/>
  <c r="C84" i="1"/>
  <c r="C85" i="1"/>
  <c r="C86" i="1"/>
  <c r="C77" i="1"/>
  <c r="B78" i="1"/>
  <c r="B79" i="1"/>
  <c r="B80" i="1"/>
  <c r="B81" i="1"/>
  <c r="B82" i="1"/>
  <c r="B83" i="1"/>
  <c r="B84" i="1"/>
  <c r="B85" i="1"/>
  <c r="B86" i="1"/>
  <c r="C73" i="1"/>
  <c r="D73" i="1"/>
  <c r="C72" i="1"/>
  <c r="D72" i="1"/>
  <c r="B73" i="1"/>
  <c r="B72" i="1"/>
  <c r="B51" i="1"/>
  <c r="B50" i="1"/>
  <c r="C199" i="4" l="1"/>
  <c r="B199" i="4"/>
  <c r="E199" i="4"/>
  <c r="D199" i="4"/>
  <c r="J182" i="3"/>
  <c r="I182" i="3"/>
  <c r="K182" i="3"/>
  <c r="I187" i="3"/>
  <c r="J187" i="3"/>
  <c r="K187" i="3"/>
  <c r="I185" i="3"/>
  <c r="K185" i="3"/>
  <c r="J185" i="3"/>
  <c r="K189" i="3"/>
  <c r="I189" i="3"/>
  <c r="J189" i="3"/>
  <c r="F190" i="3"/>
  <c r="I190" i="3" s="1"/>
  <c r="L189" i="3"/>
  <c r="I191" i="3"/>
  <c r="F186" i="3"/>
  <c r="L186" i="3" s="1"/>
  <c r="L185" i="3"/>
  <c r="L182" i="3"/>
  <c r="K191" i="3"/>
  <c r="F188" i="3"/>
  <c r="L188" i="3" s="1"/>
  <c r="L187" i="3"/>
  <c r="F183" i="3"/>
  <c r="L191" i="3"/>
  <c r="F184" i="3"/>
  <c r="L184" i="3" s="1"/>
  <c r="F192" i="3"/>
  <c r="L192" i="3" s="1"/>
  <c r="I171" i="3"/>
  <c r="J171" i="3" s="1"/>
  <c r="K115" i="1"/>
  <c r="J184" i="3" l="1"/>
  <c r="I183" i="3"/>
  <c r="K183" i="3"/>
  <c r="J183" i="3"/>
  <c r="K186" i="3"/>
  <c r="J186" i="3"/>
  <c r="I186" i="3"/>
  <c r="I188" i="3"/>
  <c r="K188" i="3"/>
  <c r="J188" i="3"/>
  <c r="L183" i="3"/>
  <c r="L193" i="3" s="1"/>
  <c r="B209" i="3" s="1"/>
  <c r="J192" i="3"/>
  <c r="K192" i="3"/>
  <c r="I192" i="3"/>
  <c r="K184" i="3"/>
  <c r="I184" i="3"/>
  <c r="J193" i="3" l="1"/>
  <c r="K193" i="3"/>
  <c r="I193" i="3"/>
  <c r="C206" i="3" l="1"/>
  <c r="B206" i="3"/>
  <c r="D206" i="3"/>
  <c r="E206" i="3"/>
  <c r="C208" i="3"/>
  <c r="D208" i="3"/>
  <c r="E208" i="3"/>
  <c r="B208" i="3"/>
  <c r="D207" i="3"/>
  <c r="E207" i="3"/>
  <c r="B207" i="3"/>
  <c r="C207" i="3"/>
  <c r="I198" i="3" l="1"/>
  <c r="I197" i="3"/>
  <c r="I196" i="3"/>
  <c r="I201" i="3"/>
  <c r="I199" i="3"/>
  <c r="I200" i="3"/>
  <c r="I195" i="3" l="1"/>
  <c r="I202" i="3" s="1"/>
  <c r="J202" i="3" s="1"/>
</calcChain>
</file>

<file path=xl/sharedStrings.xml><?xml version="1.0" encoding="utf-8"?>
<sst xmlns="http://schemas.openxmlformats.org/spreadsheetml/2006/main" count="657" uniqueCount="256">
  <si>
    <t>x1</t>
  </si>
  <si>
    <t>x2</t>
  </si>
  <si>
    <t>x3</t>
  </si>
  <si>
    <t>А) Критерий Смирнова-Граббса</t>
  </si>
  <si>
    <t>хв =</t>
  </si>
  <si>
    <t xml:space="preserve">Sв = </t>
  </si>
  <si>
    <t>1 этап</t>
  </si>
  <si>
    <t>H0: аномальных наблюдений нет</t>
  </si>
  <si>
    <t>2 этап а =</t>
  </si>
  <si>
    <t>3 этап</t>
  </si>
  <si>
    <t>4 этап</t>
  </si>
  <si>
    <t>Gкрит=</t>
  </si>
  <si>
    <t>H1: х(1) - аномально малое</t>
  </si>
  <si>
    <t>G1 =</t>
  </si>
  <si>
    <t>H1: х(10) - аномально большое</t>
  </si>
  <si>
    <t>G10 =</t>
  </si>
  <si>
    <t>G10&lt;Gкрит</t>
  </si>
  <si>
    <t>Нет оснований отвергнуть  H0 и х(10) не аномально большое наблюдение</t>
  </si>
  <si>
    <t>G1&lt;Gкрит</t>
  </si>
  <si>
    <t xml:space="preserve"> Н0 отвергается и х(1) аномально малое наблюдение</t>
  </si>
  <si>
    <t>В) Нормировать данные</t>
  </si>
  <si>
    <t>макс</t>
  </si>
  <si>
    <t>мин</t>
  </si>
  <si>
    <t>Нормированные данные</t>
  </si>
  <si>
    <t>С) Агломеративный метод средней связи</t>
  </si>
  <si>
    <t>Вычислим матрицу расстояний</t>
  </si>
  <si>
    <t>объединяем 5 и 7</t>
  </si>
  <si>
    <t>Объединяем 6 и 10</t>
  </si>
  <si>
    <t>6, 10</t>
  </si>
  <si>
    <t>Объединяем 3 и 5,7</t>
  </si>
  <si>
    <t>Объединяем 357 и 8</t>
  </si>
  <si>
    <t>3,5,7,8</t>
  </si>
  <si>
    <t>Объединяем 4 и 9</t>
  </si>
  <si>
    <t>Объединяем 1 и 3,5,7,8</t>
  </si>
  <si>
    <t>1,3,5,7,8</t>
  </si>
  <si>
    <t>Объединяем 4,9 и 6,10</t>
  </si>
  <si>
    <t>4,9,6,10</t>
  </si>
  <si>
    <t>Е) Граббс</t>
  </si>
  <si>
    <t>хв' =</t>
  </si>
  <si>
    <t>(хв')' =</t>
  </si>
  <si>
    <t>среднее без наибольшего</t>
  </si>
  <si>
    <t>среднее без наиманьшего</t>
  </si>
  <si>
    <t>числитель</t>
  </si>
  <si>
    <t>знаменатель</t>
  </si>
  <si>
    <t xml:space="preserve">сумма = </t>
  </si>
  <si>
    <t>G' 10 =</t>
  </si>
  <si>
    <t>G' 10&gt;Gкрит, то нет оснований отвергнуть H0  и х(10) не аномально большое</t>
  </si>
  <si>
    <t>сумма =</t>
  </si>
  <si>
    <t>G' 1 =</t>
  </si>
  <si>
    <t>G' 1&gt;Gкрит, то Н0 принимается и х(1) не аномально малое наблюдение</t>
  </si>
  <si>
    <t xml:space="preserve">F) Нормаровать данные </t>
  </si>
  <si>
    <t>G) Дивизимный алгоритм</t>
  </si>
  <si>
    <t>Расстояния</t>
  </si>
  <si>
    <t>Первый шаг S1(1,2,3,4,5,6,7,8,9,10)</t>
  </si>
  <si>
    <t>Второй шаг S1(1,2,3,4,5,6,8,9,10) S2(7)</t>
  </si>
  <si>
    <t>d(xm;S2\{xl})</t>
  </si>
  <si>
    <t>d(xm;S3)</t>
  </si>
  <si>
    <t>Дельта</t>
  </si>
  <si>
    <t>Нормируем данные</t>
  </si>
  <si>
    <t>Центр</t>
  </si>
  <si>
    <t>Радиус</t>
  </si>
  <si>
    <t xml:space="preserve"> </t>
  </si>
  <si>
    <t>d(xm;S4)</t>
  </si>
  <si>
    <t>Третий шаг S1(1,2,3,4,6,8,9,10) S2(7,5)</t>
  </si>
  <si>
    <t>Четвертый шаг S1(1,2,3,4,6,9,10) S2(7,5,8)</t>
  </si>
  <si>
    <t>Пятый шаг S1(2,3,4,6,9,10) S2(1,7,5,8)</t>
  </si>
  <si>
    <t>Шестой шаг S1(2,4,6,9,10) S2(1,7,5,8,3)</t>
  </si>
  <si>
    <t>Седьмой шаг S1(4,6,9,10) S2(1,7,5,8,3) S3(2)</t>
  </si>
  <si>
    <t>х1</t>
  </si>
  <si>
    <t>х2</t>
  </si>
  <si>
    <t>х3</t>
  </si>
  <si>
    <t>х4</t>
  </si>
  <si>
    <t>А) критерий Титьена-Мура</t>
  </si>
  <si>
    <t>L' k =</t>
  </si>
  <si>
    <t>Lкрит=</t>
  </si>
  <si>
    <t>H1: х(5) - аномально малое</t>
  </si>
  <si>
    <t>L' k&gt;Lкрит, то Н0 принемается и х(5) не аномально малое наблюдение</t>
  </si>
  <si>
    <t>H1: х(26) - аномально большое</t>
  </si>
  <si>
    <t>L k =</t>
  </si>
  <si>
    <t>L k&lt;Lкрит, то H0 - отвергается и х(10) можно считать аномально большим наблюдением</t>
  </si>
  <si>
    <t>В) к средние</t>
  </si>
  <si>
    <t>d(xm;c1)</t>
  </si>
  <si>
    <t>d(xm;c2)</t>
  </si>
  <si>
    <t>d(xm;c3)</t>
  </si>
  <si>
    <t>d(xm;c4)</t>
  </si>
  <si>
    <t>S1</t>
  </si>
  <si>
    <t>S2</t>
  </si>
  <si>
    <t>S3</t>
  </si>
  <si>
    <t>S4</t>
  </si>
  <si>
    <t>сумма</t>
  </si>
  <si>
    <t>Центроид S1</t>
  </si>
  <si>
    <t>Центроид S2</t>
  </si>
  <si>
    <t>Центроид S3</t>
  </si>
  <si>
    <t>Центроид S4</t>
  </si>
  <si>
    <t>F4(1)</t>
  </si>
  <si>
    <t>F4(2)</t>
  </si>
  <si>
    <t>S1-S2</t>
  </si>
  <si>
    <t>S1-S3</t>
  </si>
  <si>
    <t>S1-S4</t>
  </si>
  <si>
    <t>S2-S3</t>
  </si>
  <si>
    <t>S2-S4</t>
  </si>
  <si>
    <t>S3-S4</t>
  </si>
  <si>
    <t>Разность</t>
  </si>
  <si>
    <t>A) титьен аномально большое</t>
  </si>
  <si>
    <t xml:space="preserve">числитель </t>
  </si>
  <si>
    <t xml:space="preserve">В) </t>
  </si>
  <si>
    <t>НОРМ</t>
  </si>
  <si>
    <t>µ^2</t>
  </si>
  <si>
    <t>F2(1)</t>
  </si>
  <si>
    <t>F2(2)</t>
  </si>
  <si>
    <t>F2(3)</t>
  </si>
  <si>
    <t>F4(3)</t>
  </si>
  <si>
    <t>y</t>
  </si>
  <si>
    <t>x4</t>
  </si>
  <si>
    <t>Белгородская область</t>
  </si>
  <si>
    <t>Брянская область</t>
  </si>
  <si>
    <t>Владимирская область</t>
  </si>
  <si>
    <t>Воронежская область</t>
  </si>
  <si>
    <t>Ивановская область</t>
  </si>
  <si>
    <t>Калужская область</t>
  </si>
  <si>
    <t>Костромская область</t>
  </si>
  <si>
    <t>Курская область</t>
  </si>
  <si>
    <t>Липецкая область</t>
  </si>
  <si>
    <t>Орловская область</t>
  </si>
  <si>
    <t>Рязанская область</t>
  </si>
  <si>
    <t>Смоленская область</t>
  </si>
  <si>
    <t>Тамбовская область</t>
  </si>
  <si>
    <t>Тверская область</t>
  </si>
  <si>
    <t>Тульская область</t>
  </si>
  <si>
    <t>Ярославская область</t>
  </si>
  <si>
    <t>Республика Адыгея</t>
  </si>
  <si>
    <t>Республика Калмыкия</t>
  </si>
  <si>
    <t>Республика Крым</t>
  </si>
  <si>
    <t>Краснодарский край</t>
  </si>
  <si>
    <t>Астраханская область</t>
  </si>
  <si>
    <t>Волгоградская область</t>
  </si>
  <si>
    <t>Ростовская область</t>
  </si>
  <si>
    <t>A) Вычислить выборочные частные коэффициенты корреляции.</t>
  </si>
  <si>
    <t>Pyx</t>
  </si>
  <si>
    <t>Парные коэф. Корреляции</t>
  </si>
  <si>
    <t>r^yx1 =</t>
  </si>
  <si>
    <t>r^yx2 =</t>
  </si>
  <si>
    <t>r^yx3 =</t>
  </si>
  <si>
    <t>r^yx4 =</t>
  </si>
  <si>
    <t>r^х1х2 =</t>
  </si>
  <si>
    <t>r^х1х3 =</t>
  </si>
  <si>
    <t>r^х1х4 =</t>
  </si>
  <si>
    <t>r^х2х3 =</t>
  </si>
  <si>
    <t xml:space="preserve">r^х2х4 = </t>
  </si>
  <si>
    <t>r^х3х4 =</t>
  </si>
  <si>
    <t>Выборочная корреляционная матрица</t>
  </si>
  <si>
    <t>Обратная матрица</t>
  </si>
  <si>
    <t>частные коэф. Корреляции</t>
  </si>
  <si>
    <t>r^yx1,x2x3x4 =</t>
  </si>
  <si>
    <t>r^yx2,x1x3x4 =</t>
  </si>
  <si>
    <t>r^x3,x1x2x4 =</t>
  </si>
  <si>
    <t>r^x4,x1x2x3 =</t>
  </si>
  <si>
    <t>B) На уровне значимости 0,05 проверить гипотезы о статистической значимости коэффициентов. Сделать выводы о силе и направлении связи между переменными.</t>
  </si>
  <si>
    <r>
      <t xml:space="preserve">1 этап. Выдвигаются гипотезы Н0: ryxj,x1x2..xj-1xj+1..xp = 0   H1: ryxj,x1x2..xj-1xj+1..xp </t>
    </r>
    <r>
      <rPr>
        <b/>
        <sz val="11"/>
        <color theme="1"/>
        <rFont val="Calibri"/>
        <family val="2"/>
        <charset val="204"/>
      </rPr>
      <t>≠</t>
    </r>
    <r>
      <rPr>
        <b/>
        <sz val="11"/>
        <color theme="1"/>
        <rFont val="Calibri"/>
        <family val="2"/>
        <charset val="204"/>
        <scheme val="minor"/>
      </rPr>
      <t xml:space="preserve"> 0</t>
    </r>
  </si>
  <si>
    <t>2 этап. Уровень значимости а =</t>
  </si>
  <si>
    <t>3 этап. В качестве стат. Критерия</t>
  </si>
  <si>
    <t>стат значим &gt;tкрит</t>
  </si>
  <si>
    <t>стат незначим &lt;tкрит</t>
  </si>
  <si>
    <t>tкрит =</t>
  </si>
  <si>
    <t>4 этап.</t>
  </si>
  <si>
    <t>Px</t>
  </si>
  <si>
    <t>связь между переменными существенная</t>
  </si>
  <si>
    <t>связь между переменными отсутствует или несущественна</t>
  </si>
  <si>
    <t>tx1,x2x3x4 =</t>
  </si>
  <si>
    <t>t x2,x1x3x4=</t>
  </si>
  <si>
    <t>tx3,x1x2x4 =</t>
  </si>
  <si>
    <t>tx4,x1x2x3 =</t>
  </si>
  <si>
    <t>|Pyx| =</t>
  </si>
  <si>
    <t>|Px| =</t>
  </si>
  <si>
    <t>Ryx1x2..xp =</t>
  </si>
  <si>
    <t>высокое значение выборочного коэфа корреляции свидетельствует о сильной зависимости между у и объясняющими переменными х</t>
  </si>
  <si>
    <t>C) По результатам выполнения п. 2 из совокупности объясняющих переменных выбрать информативные переменные для моделирования.</t>
  </si>
  <si>
    <t>ИСКЛЮЧАЕМ переменную х4</t>
  </si>
  <si>
    <t>r^yx1,x2x3 =</t>
  </si>
  <si>
    <t>r^yx2,x1x3 =</t>
  </si>
  <si>
    <t>r^x3,x1x2 =</t>
  </si>
  <si>
    <t>tx1,x2x3 =</t>
  </si>
  <si>
    <t>t x2,x1x3=</t>
  </si>
  <si>
    <t>tx3,x1x2 =</t>
  </si>
  <si>
    <t>D) Построить эмпирическое уравнение регрессии.</t>
  </si>
  <si>
    <t>Х</t>
  </si>
  <si>
    <t>Х'</t>
  </si>
  <si>
    <t>Х'X</t>
  </si>
  <si>
    <t>(Х'X)^-1</t>
  </si>
  <si>
    <t>X'y</t>
  </si>
  <si>
    <t>b^=(Х'Х)^-1*X'y</t>
  </si>
  <si>
    <t>Строим уравнение регрессии</t>
  </si>
  <si>
    <t>ВЫВОД ИТОГОВ</t>
  </si>
  <si>
    <t>Регрессионная статистика</t>
  </si>
  <si>
    <t>Множественный R</t>
  </si>
  <si>
    <t>R-квадрат</t>
  </si>
  <si>
    <t>Нормированный R-квадрат</t>
  </si>
  <si>
    <t>Стандартная ошибка</t>
  </si>
  <si>
    <t>Наблюдения</t>
  </si>
  <si>
    <t>Дисперсионный анализ</t>
  </si>
  <si>
    <t>Регрессия</t>
  </si>
  <si>
    <t>Остаток</t>
  </si>
  <si>
    <t>Итого</t>
  </si>
  <si>
    <t>Y-пересечение</t>
  </si>
  <si>
    <t>df</t>
  </si>
  <si>
    <t>SS</t>
  </si>
  <si>
    <t>MS</t>
  </si>
  <si>
    <t>F</t>
  </si>
  <si>
    <t>Значимость F</t>
  </si>
  <si>
    <t>Коэффициенты</t>
  </si>
  <si>
    <t>t-статистика</t>
  </si>
  <si>
    <t>P-Значение</t>
  </si>
  <si>
    <t>Нижние 95%</t>
  </si>
  <si>
    <t>Верхние 95%</t>
  </si>
  <si>
    <t>Переменная X 1</t>
  </si>
  <si>
    <t>Переменная X 2</t>
  </si>
  <si>
    <t>Переменная X 3</t>
  </si>
  <si>
    <t>E) Провести проверку статистической значимости теоретических коэффициентов. Сделать выводы об адекватности построенного уравнения регрессии.</t>
  </si>
  <si>
    <t>(yi-ycp)^2</t>
  </si>
  <si>
    <t>(yi^-ycp)^2</t>
  </si>
  <si>
    <t>e^2</t>
  </si>
  <si>
    <t>y^</t>
  </si>
  <si>
    <t>Проверка гипотезы стат значимости коэфф регрессии</t>
  </si>
  <si>
    <t>2. Задается уровень значимости =0,05.</t>
  </si>
  <si>
    <t>3. t-статистика</t>
  </si>
  <si>
    <t>S^2ост =</t>
  </si>
  <si>
    <t>Sb^0=</t>
  </si>
  <si>
    <t>Sb^1=</t>
  </si>
  <si>
    <t>Sb^2=</t>
  </si>
  <si>
    <t>Sb^3=</t>
  </si>
  <si>
    <t xml:space="preserve">tb^0 = </t>
  </si>
  <si>
    <t xml:space="preserve">tb^1 = </t>
  </si>
  <si>
    <t>&gt;tкрит стат значим</t>
  </si>
  <si>
    <t xml:space="preserve">tb^2= </t>
  </si>
  <si>
    <t xml:space="preserve">tb^3 = </t>
  </si>
  <si>
    <t>4.</t>
  </si>
  <si>
    <t>t(крит) =</t>
  </si>
  <si>
    <t>yi^ = 57568,38+468,19xi1+0,82xi2+2,75xi3</t>
  </si>
  <si>
    <r>
      <t>1. Выдвигаюстя гипотезы Н0: b0=0    Н1: b0</t>
    </r>
    <r>
      <rPr>
        <b/>
        <sz val="10"/>
        <rFont val="Calibri"/>
        <family val="2"/>
        <charset val="204"/>
      </rPr>
      <t>≠</t>
    </r>
    <r>
      <rPr>
        <b/>
        <sz val="11"/>
        <color theme="1"/>
        <rFont val="Calibri"/>
        <family val="2"/>
        <charset val="204"/>
        <scheme val="minor"/>
      </rPr>
      <t>0</t>
    </r>
  </si>
  <si>
    <t>F) Вычислить выборочный коэффициент линейной множественной корреляции. Интерпретировать результат.</t>
  </si>
  <si>
    <t>выборочный  коэффициент детерминации.</t>
  </si>
  <si>
    <t>R^2 =</t>
  </si>
  <si>
    <t>G) Вычислить выборочный коэффициент детерминации. Интерпретировать результат.</t>
  </si>
  <si>
    <t xml:space="preserve"> 98% вариаций зависимой переменной у объясняется уравнением регрессии, а на долю прочих факторов приходится 2%</t>
  </si>
  <si>
    <t>проверка гипотез</t>
  </si>
  <si>
    <t xml:space="preserve">1. Выдвигаются гипотезы Н0: b0=b1..bp=0    </t>
  </si>
  <si>
    <t>2. a=0,05</t>
  </si>
  <si>
    <t>3.</t>
  </si>
  <si>
    <t xml:space="preserve">Fнабл = </t>
  </si>
  <si>
    <t>&gt; Fкрит стат значим</t>
  </si>
  <si>
    <r>
      <t>H) Проверить гипотезы: Н0: b0=b1..bp=0  Н1: b0=b1..bp</t>
    </r>
    <r>
      <rPr>
        <u/>
        <sz val="11"/>
        <color rgb="FF000000"/>
        <rFont val="Calibri"/>
        <family val="2"/>
        <charset val="204"/>
      </rPr>
      <t>≠</t>
    </r>
    <r>
      <rPr>
        <u/>
        <sz val="11"/>
        <color rgb="FF000000"/>
        <rFont val="Ebrima"/>
      </rPr>
      <t>0 , H0: R^2 = 0  , на уровне значимости 0,05.</t>
    </r>
  </si>
  <si>
    <t>влияние переменных на зависимую переменную существенное</t>
  </si>
  <si>
    <t>1. Выдвигаются гипотезы H0: R^2 = 0</t>
  </si>
  <si>
    <t>Уравнение стат значимо</t>
  </si>
  <si>
    <t>Вывод: модель адекватна</t>
  </si>
  <si>
    <t>I) Сделать выводы об адекватности построенного уравнения регрессии.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</si>
</sst>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"/>
    <numFmt numFmtId="165" formatCode="0.0000"/>
    <numFmt numFmtId="166" formatCode="0.00000"/>
  </numFmts>
  <fonts count="18" x14ac:knownFonts="1"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0"/>
      <color indexed="8"/>
      <name val="Arial"/>
      <family val="2"/>
      <charset val="204"/>
    </font>
    <font>
      <b/>
      <sz val="10"/>
      <color indexed="8"/>
      <name val="Arial"/>
      <family val="2"/>
      <charset val="204"/>
    </font>
    <font>
      <sz val="10"/>
      <name val="Arial Cyr"/>
      <charset val="204"/>
    </font>
    <font>
      <sz val="11"/>
      <color rgb="FFFF0000"/>
      <name val="Calibri"/>
      <family val="2"/>
      <charset val="204"/>
      <scheme val="minor"/>
    </font>
    <font>
      <b/>
      <sz val="10"/>
      <name val="Arial Cyr"/>
      <charset val="204"/>
    </font>
    <font>
      <sz val="11"/>
      <color theme="1"/>
      <name val="Calibri"/>
      <family val="2"/>
      <charset val="204"/>
    </font>
    <font>
      <sz val="11"/>
      <color rgb="FF000000"/>
      <name val="Times New Roman"/>
      <family val="1"/>
      <charset val="204"/>
    </font>
    <font>
      <b/>
      <sz val="11"/>
      <color rgb="FF000000"/>
      <name val="Times New Roman"/>
      <family val="1"/>
      <charset val="204"/>
    </font>
    <font>
      <u/>
      <sz val="11"/>
      <color rgb="FF000000"/>
      <name val="Ebrima"/>
    </font>
    <font>
      <b/>
      <sz val="11"/>
      <color theme="1"/>
      <name val="Calibri"/>
      <family val="2"/>
      <charset val="204"/>
    </font>
    <font>
      <i/>
      <sz val="11"/>
      <color theme="1"/>
      <name val="Calibri"/>
      <family val="2"/>
      <charset val="204"/>
      <scheme val="minor"/>
    </font>
    <font>
      <b/>
      <sz val="10"/>
      <name val="Times New Roman"/>
      <family val="1"/>
      <charset val="204"/>
    </font>
    <font>
      <sz val="11"/>
      <color rgb="FF000000"/>
      <name val="Calibri"/>
      <family val="2"/>
      <charset val="204"/>
      <scheme val="minor"/>
    </font>
    <font>
      <b/>
      <sz val="10"/>
      <name val="Calibri"/>
      <family val="2"/>
      <charset val="204"/>
    </font>
    <font>
      <sz val="11"/>
      <name val="Calibri"/>
      <family val="2"/>
      <charset val="204"/>
      <scheme val="minor"/>
    </font>
    <font>
      <u/>
      <sz val="11"/>
      <color rgb="FF000000"/>
      <name val="Calibri"/>
      <family val="2"/>
      <charset val="204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</fills>
  <borders count="2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33">
    <xf numFmtId="0" fontId="0" fillId="0" borderId="0" xfId="0"/>
    <xf numFmtId="0" fontId="2" fillId="0" borderId="1" xfId="0" applyFont="1" applyBorder="1" applyAlignment="1">
      <alignment horizontal="right" vertical="center" wrapText="1"/>
    </xf>
    <xf numFmtId="0" fontId="0" fillId="0" borderId="1" xfId="0" applyBorder="1"/>
    <xf numFmtId="0" fontId="1" fillId="0" borderId="1" xfId="0" applyFont="1" applyBorder="1"/>
    <xf numFmtId="0" fontId="2" fillId="0" borderId="2" xfId="0" applyFont="1" applyFill="1" applyBorder="1" applyAlignment="1">
      <alignment horizontal="left" vertical="center" wrapText="1"/>
    </xf>
    <xf numFmtId="164" fontId="2" fillId="0" borderId="0" xfId="0" applyNumberFormat="1" applyFont="1" applyBorder="1" applyAlignment="1">
      <alignment horizontal="left" vertical="center" wrapText="1"/>
    </xf>
    <xf numFmtId="2" fontId="2" fillId="0" borderId="0" xfId="0" applyNumberFormat="1" applyFont="1" applyBorder="1" applyAlignment="1">
      <alignment horizontal="left" vertical="center" wrapText="1"/>
    </xf>
    <xf numFmtId="164" fontId="3" fillId="0" borderId="1" xfId="0" applyNumberFormat="1" applyFont="1" applyBorder="1" applyAlignment="1">
      <alignment horizontal="left" vertical="center"/>
    </xf>
    <xf numFmtId="164" fontId="2" fillId="0" borderId="3" xfId="0" applyNumberFormat="1" applyFont="1" applyBorder="1" applyAlignment="1">
      <alignment horizontal="left" vertical="center"/>
    </xf>
    <xf numFmtId="164" fontId="2" fillId="0" borderId="1" xfId="0" applyNumberFormat="1" applyFont="1" applyBorder="1" applyAlignment="1">
      <alignment horizontal="left" vertical="center"/>
    </xf>
    <xf numFmtId="0" fontId="4" fillId="0" borderId="3" xfId="0" applyFont="1" applyBorder="1" applyAlignment="1">
      <alignment horizontal="left" vertical="center"/>
    </xf>
    <xf numFmtId="2" fontId="2" fillId="0" borderId="3" xfId="0" applyNumberFormat="1" applyFont="1" applyBorder="1" applyAlignment="1">
      <alignment horizontal="left" vertical="center"/>
    </xf>
    <xf numFmtId="164" fontId="2" fillId="0" borderId="1" xfId="0" applyNumberFormat="1" applyFont="1" applyBorder="1" applyAlignment="1">
      <alignment horizontal="left" vertical="center" wrapText="1"/>
    </xf>
    <xf numFmtId="164" fontId="2" fillId="0" borderId="4" xfId="0" applyNumberFormat="1" applyFont="1" applyBorder="1" applyAlignment="1">
      <alignment horizontal="left" vertical="center"/>
    </xf>
    <xf numFmtId="164" fontId="2" fillId="0" borderId="0" xfId="0" applyNumberFormat="1" applyFont="1" applyBorder="1" applyAlignment="1">
      <alignment horizontal="left" vertical="center"/>
    </xf>
    <xf numFmtId="164" fontId="2" fillId="0" borderId="5" xfId="0" applyNumberFormat="1" applyFont="1" applyBorder="1" applyAlignment="1">
      <alignment horizontal="left" vertical="center"/>
    </xf>
    <xf numFmtId="164" fontId="2" fillId="0" borderId="6" xfId="0" applyNumberFormat="1" applyFont="1" applyBorder="1" applyAlignment="1">
      <alignment horizontal="left" vertical="center"/>
    </xf>
    <xf numFmtId="164" fontId="3" fillId="0" borderId="7" xfId="0" applyNumberFormat="1" applyFont="1" applyFill="1" applyBorder="1" applyAlignment="1">
      <alignment horizontal="left" vertical="center"/>
    </xf>
    <xf numFmtId="164" fontId="2" fillId="3" borderId="1" xfId="0" applyNumberFormat="1" applyFont="1" applyFill="1" applyBorder="1" applyAlignment="1">
      <alignment horizontal="right" vertical="center" wrapText="1"/>
    </xf>
    <xf numFmtId="164" fontId="0" fillId="0" borderId="1" xfId="0" applyNumberFormat="1" applyBorder="1"/>
    <xf numFmtId="164" fontId="0" fillId="2" borderId="1" xfId="0" applyNumberFormat="1" applyFill="1" applyBorder="1"/>
    <xf numFmtId="2" fontId="2" fillId="0" borderId="1" xfId="0" applyNumberFormat="1" applyFont="1" applyBorder="1" applyAlignment="1">
      <alignment horizontal="right" vertical="center" wrapText="1"/>
    </xf>
    <xf numFmtId="0" fontId="4" fillId="0" borderId="0" xfId="0" applyFont="1" applyFill="1"/>
    <xf numFmtId="2" fontId="0" fillId="0" borderId="1" xfId="0" applyNumberFormat="1" applyBorder="1"/>
    <xf numFmtId="2" fontId="0" fillId="0" borderId="0" xfId="0" applyNumberFormat="1"/>
    <xf numFmtId="2" fontId="0" fillId="3" borderId="0" xfId="0" applyNumberFormat="1" applyFill="1"/>
    <xf numFmtId="2" fontId="1" fillId="3" borderId="0" xfId="0" applyNumberFormat="1" applyFont="1" applyFill="1"/>
    <xf numFmtId="0" fontId="1" fillId="3" borderId="1" xfId="0" applyFont="1" applyFill="1" applyBorder="1"/>
    <xf numFmtId="2" fontId="0" fillId="3" borderId="1" xfId="0" applyNumberFormat="1" applyFill="1" applyBorder="1"/>
    <xf numFmtId="0" fontId="1" fillId="0" borderId="1" xfId="0" applyFont="1" applyFill="1" applyBorder="1"/>
    <xf numFmtId="2" fontId="0" fillId="0" borderId="1" xfId="0" applyNumberFormat="1" applyFill="1" applyBorder="1"/>
    <xf numFmtId="2" fontId="0" fillId="3" borderId="1" xfId="0" applyNumberFormat="1" applyFont="1" applyFill="1" applyBorder="1"/>
    <xf numFmtId="0" fontId="0" fillId="0" borderId="1" xfId="0" applyFill="1" applyBorder="1"/>
    <xf numFmtId="2" fontId="1" fillId="0" borderId="1" xfId="0" applyNumberFormat="1" applyFont="1" applyFill="1" applyBorder="1"/>
    <xf numFmtId="2" fontId="0" fillId="0" borderId="1" xfId="0" applyNumberFormat="1" applyFont="1" applyFill="1" applyBorder="1"/>
    <xf numFmtId="0" fontId="1" fillId="0" borderId="8" xfId="0" applyFont="1" applyFill="1" applyBorder="1"/>
    <xf numFmtId="2" fontId="0" fillId="0" borderId="8" xfId="0" applyNumberFormat="1" applyFill="1" applyBorder="1"/>
    <xf numFmtId="0" fontId="1" fillId="0" borderId="0" xfId="0" applyFont="1" applyFill="1" applyBorder="1"/>
    <xf numFmtId="0" fontId="0" fillId="0" borderId="0" xfId="0" applyFill="1" applyBorder="1"/>
    <xf numFmtId="2" fontId="0" fillId="0" borderId="0" xfId="0" applyNumberFormat="1" applyFill="1" applyBorder="1"/>
    <xf numFmtId="0" fontId="1" fillId="0" borderId="9" xfId="0" applyFont="1" applyFill="1" applyBorder="1"/>
    <xf numFmtId="0" fontId="0" fillId="0" borderId="9" xfId="0" applyFill="1" applyBorder="1"/>
    <xf numFmtId="2" fontId="0" fillId="0" borderId="9" xfId="0" applyNumberFormat="1" applyFill="1" applyBorder="1"/>
    <xf numFmtId="0" fontId="0" fillId="0" borderId="0" xfId="0" applyBorder="1"/>
    <xf numFmtId="2" fontId="0" fillId="0" borderId="0" xfId="0" applyNumberFormat="1" applyBorder="1"/>
    <xf numFmtId="2" fontId="0" fillId="3" borderId="0" xfId="0" applyNumberFormat="1" applyFill="1" applyBorder="1"/>
    <xf numFmtId="2" fontId="1" fillId="0" borderId="1" xfId="0" applyNumberFormat="1" applyFont="1" applyBorder="1"/>
    <xf numFmtId="0" fontId="1" fillId="3" borderId="8" xfId="0" applyFont="1" applyFill="1" applyBorder="1"/>
    <xf numFmtId="2" fontId="0" fillId="3" borderId="8" xfId="0" applyNumberFormat="1" applyFill="1" applyBorder="1"/>
    <xf numFmtId="0" fontId="1" fillId="0" borderId="3" xfId="0" applyFont="1" applyFill="1" applyBorder="1"/>
    <xf numFmtId="2" fontId="0" fillId="0" borderId="3" xfId="0" applyNumberFormat="1" applyFill="1" applyBorder="1"/>
    <xf numFmtId="2" fontId="0" fillId="3" borderId="3" xfId="0" applyNumberFormat="1" applyFont="1" applyFill="1" applyBorder="1"/>
    <xf numFmtId="2" fontId="0" fillId="3" borderId="3" xfId="0" applyNumberFormat="1" applyFill="1" applyBorder="1"/>
    <xf numFmtId="0" fontId="0" fillId="0" borderId="3" xfId="0" applyBorder="1"/>
    <xf numFmtId="2" fontId="0" fillId="0" borderId="3" xfId="0" applyNumberFormat="1" applyBorder="1"/>
    <xf numFmtId="0" fontId="1" fillId="0" borderId="0" xfId="0" applyFont="1"/>
    <xf numFmtId="0" fontId="1" fillId="0" borderId="1" xfId="0" applyFont="1" applyBorder="1" applyAlignment="1">
      <alignment horizontal="right"/>
    </xf>
    <xf numFmtId="0" fontId="1" fillId="3" borderId="1" xfId="0" applyFont="1" applyFill="1" applyBorder="1" applyAlignment="1">
      <alignment horizontal="right"/>
    </xf>
    <xf numFmtId="0" fontId="1" fillId="0" borderId="0" xfId="0" applyFont="1" applyBorder="1" applyAlignment="1">
      <alignment horizontal="right"/>
    </xf>
    <xf numFmtId="0" fontId="1" fillId="0" borderId="0" xfId="0" applyFont="1" applyBorder="1"/>
    <xf numFmtId="0" fontId="2" fillId="0" borderId="0" xfId="0" applyFont="1" applyBorder="1" applyAlignment="1">
      <alignment horizontal="right" vertical="center" wrapText="1"/>
    </xf>
    <xf numFmtId="0" fontId="4" fillId="0" borderId="0" xfId="0" applyFont="1" applyAlignment="1">
      <alignment horizontal="left" vertical="center"/>
    </xf>
    <xf numFmtId="0" fontId="2" fillId="2" borderId="1" xfId="0" applyFont="1" applyFill="1" applyBorder="1" applyAlignment="1">
      <alignment horizontal="right" vertical="center" wrapText="1"/>
    </xf>
    <xf numFmtId="0" fontId="0" fillId="2" borderId="1" xfId="0" applyFill="1" applyBorder="1"/>
    <xf numFmtId="0" fontId="0" fillId="2" borderId="0" xfId="0" applyFill="1"/>
    <xf numFmtId="0" fontId="0" fillId="0" borderId="7" xfId="0" applyFill="1" applyBorder="1"/>
    <xf numFmtId="2" fontId="0" fillId="2" borderId="1" xfId="0" applyNumberFormat="1" applyFill="1" applyBorder="1"/>
    <xf numFmtId="0" fontId="4" fillId="0" borderId="1" xfId="0" applyFont="1" applyBorder="1" applyAlignment="1">
      <alignment horizontal="left" vertical="center"/>
    </xf>
    <xf numFmtId="2" fontId="2" fillId="0" borderId="1" xfId="0" applyNumberFormat="1" applyFont="1" applyBorder="1" applyAlignment="1">
      <alignment horizontal="left" vertical="center"/>
    </xf>
    <xf numFmtId="165" fontId="2" fillId="0" borderId="1" xfId="0" applyNumberFormat="1" applyFont="1" applyBorder="1" applyAlignment="1">
      <alignment horizontal="left" vertical="center"/>
    </xf>
    <xf numFmtId="164" fontId="3" fillId="0" borderId="10" xfId="0" applyNumberFormat="1" applyFont="1" applyBorder="1" applyAlignment="1">
      <alignment horizontal="left" vertical="center"/>
    </xf>
    <xf numFmtId="164" fontId="2" fillId="0" borderId="10" xfId="0" applyNumberFormat="1" applyFont="1" applyBorder="1" applyAlignment="1">
      <alignment horizontal="left" vertical="center"/>
    </xf>
    <xf numFmtId="0" fontId="1" fillId="2" borderId="1" xfId="0" applyFont="1" applyFill="1" applyBorder="1"/>
    <xf numFmtId="0" fontId="6" fillId="0" borderId="1" xfId="0" applyFont="1" applyFill="1" applyBorder="1"/>
    <xf numFmtId="0" fontId="5" fillId="2" borderId="7" xfId="0" applyFont="1" applyFill="1" applyBorder="1"/>
    <xf numFmtId="0" fontId="5" fillId="4" borderId="7" xfId="0" applyFont="1" applyFill="1" applyBorder="1"/>
    <xf numFmtId="0" fontId="0" fillId="2" borderId="7" xfId="0" applyFill="1" applyBorder="1"/>
    <xf numFmtId="166" fontId="2" fillId="0" borderId="1" xfId="0" applyNumberFormat="1" applyFont="1" applyBorder="1" applyAlignment="1">
      <alignment horizontal="left" vertical="center"/>
    </xf>
    <xf numFmtId="0" fontId="0" fillId="5" borderId="0" xfId="0" applyFill="1"/>
    <xf numFmtId="0" fontId="0" fillId="5" borderId="1" xfId="0" applyFill="1" applyBorder="1"/>
    <xf numFmtId="2" fontId="0" fillId="5" borderId="1" xfId="0" applyNumberFormat="1" applyFill="1" applyBorder="1"/>
    <xf numFmtId="0" fontId="1" fillId="5" borderId="1" xfId="0" applyFont="1" applyFill="1" applyBorder="1"/>
    <xf numFmtId="0" fontId="1" fillId="0" borderId="11" xfId="0" applyFont="1" applyBorder="1"/>
    <xf numFmtId="0" fontId="0" fillId="0" borderId="11" xfId="0" applyBorder="1"/>
    <xf numFmtId="0" fontId="6" fillId="0" borderId="0" xfId="0" applyFont="1"/>
    <xf numFmtId="0" fontId="1" fillId="0" borderId="8" xfId="0" applyFont="1" applyBorder="1"/>
    <xf numFmtId="0" fontId="1" fillId="0" borderId="3" xfId="0" applyFont="1" applyBorder="1"/>
    <xf numFmtId="2" fontId="0" fillId="0" borderId="8" xfId="0" applyNumberFormat="1" applyBorder="1"/>
    <xf numFmtId="0" fontId="6" fillId="0" borderId="12" xfId="0" applyFont="1" applyFill="1" applyBorder="1"/>
    <xf numFmtId="2" fontId="0" fillId="0" borderId="13" xfId="0" applyNumberFormat="1" applyBorder="1"/>
    <xf numFmtId="2" fontId="0" fillId="0" borderId="14" xfId="0" applyNumberFormat="1" applyBorder="1"/>
    <xf numFmtId="0" fontId="6" fillId="0" borderId="15" xfId="0" applyFont="1" applyFill="1" applyBorder="1"/>
    <xf numFmtId="2" fontId="0" fillId="0" borderId="16" xfId="0" applyNumberFormat="1" applyBorder="1"/>
    <xf numFmtId="0" fontId="6" fillId="0" borderId="17" xfId="0" applyFont="1" applyFill="1" applyBorder="1"/>
    <xf numFmtId="2" fontId="0" fillId="0" borderId="18" xfId="0" applyNumberFormat="1" applyBorder="1"/>
    <xf numFmtId="2" fontId="0" fillId="0" borderId="19" xfId="0" applyNumberFormat="1" applyBorder="1"/>
    <xf numFmtId="2" fontId="0" fillId="5" borderId="0" xfId="0" applyNumberFormat="1" applyFill="1"/>
    <xf numFmtId="2" fontId="0" fillId="0" borderId="4" xfId="0" applyNumberFormat="1" applyBorder="1"/>
    <xf numFmtId="0" fontId="6" fillId="0" borderId="0" xfId="0" applyFont="1" applyFill="1" applyBorder="1"/>
    <xf numFmtId="0" fontId="0" fillId="5" borderId="3" xfId="0" applyFill="1" applyBorder="1"/>
    <xf numFmtId="0" fontId="7" fillId="0" borderId="0" xfId="0" applyFont="1"/>
    <xf numFmtId="0" fontId="0" fillId="4" borderId="0" xfId="0" applyFill="1"/>
    <xf numFmtId="0" fontId="8" fillId="0" borderId="1" xfId="0" applyFont="1" applyBorder="1" applyAlignment="1">
      <alignment horizontal="left" vertical="center"/>
    </xf>
    <xf numFmtId="0" fontId="8" fillId="0" borderId="1" xfId="0" applyFont="1" applyBorder="1" applyAlignment="1">
      <alignment horizontal="center" vertical="center" wrapText="1"/>
    </xf>
    <xf numFmtId="0" fontId="8" fillId="0" borderId="1" xfId="0" applyFont="1" applyBorder="1" applyAlignment="1">
      <alignment horizontal="right" vertical="center" indent="1"/>
    </xf>
    <xf numFmtId="0" fontId="8" fillId="0" borderId="1" xfId="0" applyFont="1" applyBorder="1" applyAlignment="1">
      <alignment horizontal="right" vertical="top"/>
    </xf>
    <xf numFmtId="0" fontId="8" fillId="0" borderId="1" xfId="0" applyFont="1" applyBorder="1" applyAlignment="1">
      <alignment horizontal="left" vertical="top" wrapText="1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left" vertical="center" wrapText="1"/>
    </xf>
    <xf numFmtId="0" fontId="0" fillId="0" borderId="0" xfId="0" applyAlignment="1">
      <alignment vertical="center"/>
    </xf>
    <xf numFmtId="0" fontId="0" fillId="0" borderId="0" xfId="0" applyAlignment="1">
      <alignment vertical="justify"/>
    </xf>
    <xf numFmtId="2" fontId="0" fillId="0" borderId="0" xfId="0" applyNumberFormat="1" applyAlignment="1">
      <alignment vertical="justify"/>
    </xf>
    <xf numFmtId="0" fontId="10" fillId="0" borderId="0" xfId="0" applyFont="1"/>
    <xf numFmtId="0" fontId="8" fillId="0" borderId="7" xfId="0" applyFont="1" applyFill="1" applyBorder="1" applyAlignment="1">
      <alignment horizontal="left" vertical="center"/>
    </xf>
    <xf numFmtId="0" fontId="4" fillId="0" borderId="0" xfId="0" applyFont="1"/>
    <xf numFmtId="0" fontId="0" fillId="4" borderId="1" xfId="0" applyFill="1" applyBorder="1"/>
    <xf numFmtId="0" fontId="9" fillId="0" borderId="0" xfId="0" applyFont="1" applyBorder="1" applyAlignment="1">
      <alignment horizontal="left" vertical="center" wrapText="1"/>
    </xf>
    <xf numFmtId="0" fontId="8" fillId="0" borderId="8" xfId="0" applyFont="1" applyBorder="1" applyAlignment="1">
      <alignment horizontal="left" vertical="center"/>
    </xf>
    <xf numFmtId="0" fontId="9" fillId="0" borderId="0" xfId="0" applyFont="1" applyFill="1" applyBorder="1" applyAlignment="1">
      <alignment horizontal="left" vertical="center"/>
    </xf>
    <xf numFmtId="165" fontId="0" fillId="0" borderId="1" xfId="0" applyNumberFormat="1" applyBorder="1"/>
    <xf numFmtId="0" fontId="6" fillId="0" borderId="0" xfId="0" applyFont="1" applyAlignment="1">
      <alignment horizontal="right"/>
    </xf>
    <xf numFmtId="0" fontId="0" fillId="0" borderId="0" xfId="0" applyFill="1" applyBorder="1" applyAlignment="1"/>
    <xf numFmtId="0" fontId="0" fillId="0" borderId="20" xfId="0" applyFill="1" applyBorder="1" applyAlignment="1"/>
    <xf numFmtId="0" fontId="12" fillId="0" borderId="21" xfId="0" applyFont="1" applyFill="1" applyBorder="1" applyAlignment="1">
      <alignment horizontal="center"/>
    </xf>
    <xf numFmtId="0" fontId="12" fillId="0" borderId="21" xfId="0" applyFont="1" applyFill="1" applyBorder="1" applyAlignment="1">
      <alignment horizontal="centerContinuous"/>
    </xf>
    <xf numFmtId="0" fontId="12" fillId="0" borderId="0" xfId="0" applyFont="1" applyFill="1" applyBorder="1" applyAlignment="1">
      <alignment horizontal="center"/>
    </xf>
    <xf numFmtId="0" fontId="6" fillId="0" borderId="1" xfId="0" applyFont="1" applyBorder="1"/>
    <xf numFmtId="0" fontId="13" fillId="0" borderId="1" xfId="0" applyFont="1" applyBorder="1" applyAlignment="1">
      <alignment horizontal="center"/>
    </xf>
    <xf numFmtId="0" fontId="14" fillId="0" borderId="1" xfId="0" applyFont="1" applyBorder="1" applyAlignment="1">
      <alignment horizontal="right" vertical="center" indent="1"/>
    </xf>
    <xf numFmtId="0" fontId="16" fillId="0" borderId="0" xfId="0" applyFont="1"/>
    <xf numFmtId="0" fontId="0" fillId="5" borderId="10" xfId="0" applyFill="1" applyBorder="1"/>
    <xf numFmtId="164" fontId="2" fillId="0" borderId="10" xfId="0" applyNumberFormat="1" applyFont="1" applyBorder="1" applyAlignment="1">
      <alignment horizontal="left" vertical="top" wrapText="1"/>
    </xf>
    <xf numFmtId="164" fontId="2" fillId="0" borderId="1" xfId="0" applyNumberFormat="1" applyFont="1" applyBorder="1" applyAlignment="1">
      <alignment horizontal="left" vertical="top" wrapText="1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'задание 3 к-средние'!$B$42</c:f>
              <c:strCache>
                <c:ptCount val="1"/>
                <c:pt idx="0">
                  <c:v>х1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'задание 3 к-средние'!$A$43:$A$53</c:f>
              <c:numCache>
                <c:formatCode>General</c:formatCode>
                <c:ptCount val="11"/>
                <c:pt idx="0">
                  <c:v>10</c:v>
                </c:pt>
                <c:pt idx="1">
                  <c:v>1</c:v>
                </c:pt>
                <c:pt idx="2">
                  <c:v>8</c:v>
                </c:pt>
                <c:pt idx="3">
                  <c:v>9</c:v>
                </c:pt>
                <c:pt idx="4">
                  <c:v>4</c:v>
                </c:pt>
                <c:pt idx="5">
                  <c:v>6</c:v>
                </c:pt>
                <c:pt idx="6">
                  <c:v>2</c:v>
                </c:pt>
                <c:pt idx="7">
                  <c:v>3</c:v>
                </c:pt>
                <c:pt idx="8">
                  <c:v>11</c:v>
                </c:pt>
                <c:pt idx="9">
                  <c:v>7</c:v>
                </c:pt>
                <c:pt idx="10">
                  <c:v>5</c:v>
                </c:pt>
              </c:numCache>
            </c:numRef>
          </c:cat>
          <c:val>
            <c:numRef>
              <c:f>'задание 3 к-средние'!$B$43:$B$53</c:f>
              <c:numCache>
                <c:formatCode>General</c:formatCode>
                <c:ptCount val="11"/>
                <c:pt idx="0">
                  <c:v>33.700000000000003</c:v>
                </c:pt>
                <c:pt idx="1">
                  <c:v>29.9</c:v>
                </c:pt>
                <c:pt idx="2">
                  <c:v>29.3</c:v>
                </c:pt>
                <c:pt idx="3">
                  <c:v>29.2</c:v>
                </c:pt>
                <c:pt idx="4">
                  <c:v>28.8</c:v>
                </c:pt>
                <c:pt idx="5">
                  <c:v>28.8</c:v>
                </c:pt>
                <c:pt idx="6">
                  <c:v>28.7</c:v>
                </c:pt>
                <c:pt idx="7">
                  <c:v>27.8</c:v>
                </c:pt>
                <c:pt idx="8">
                  <c:v>27.6</c:v>
                </c:pt>
                <c:pt idx="9">
                  <c:v>26.9</c:v>
                </c:pt>
                <c:pt idx="10">
                  <c:v>25.7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39C-4D19-AEB9-4662D2E119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516600904"/>
        <c:axId val="516605496"/>
      </c:barChart>
      <c:catAx>
        <c:axId val="51660090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16605496"/>
        <c:crosses val="autoZero"/>
        <c:auto val="1"/>
        <c:lblAlgn val="ctr"/>
        <c:lblOffset val="100"/>
        <c:noMultiLvlLbl val="0"/>
      </c:catAx>
      <c:valAx>
        <c:axId val="516605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166009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'задание 4 нечеткие к-средние'!$B$38</c:f>
              <c:strCache>
                <c:ptCount val="1"/>
                <c:pt idx="0">
                  <c:v>х1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'задание 4 нечеткие к-средние'!$B$39:$B$49</c:f>
              <c:numCache>
                <c:formatCode>General</c:formatCode>
                <c:ptCount val="11"/>
                <c:pt idx="0">
                  <c:v>33.700000000000003</c:v>
                </c:pt>
                <c:pt idx="1">
                  <c:v>29.9</c:v>
                </c:pt>
                <c:pt idx="2">
                  <c:v>29.3</c:v>
                </c:pt>
                <c:pt idx="3">
                  <c:v>29.2</c:v>
                </c:pt>
                <c:pt idx="4">
                  <c:v>28.8</c:v>
                </c:pt>
                <c:pt idx="5">
                  <c:v>28.8</c:v>
                </c:pt>
                <c:pt idx="6">
                  <c:v>28.7</c:v>
                </c:pt>
                <c:pt idx="7">
                  <c:v>27.8</c:v>
                </c:pt>
                <c:pt idx="8">
                  <c:v>27.6</c:v>
                </c:pt>
                <c:pt idx="9">
                  <c:v>26.9</c:v>
                </c:pt>
                <c:pt idx="10">
                  <c:v>25.7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0B6-486C-9610-9277FB7A45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639698880"/>
        <c:axId val="639698552"/>
      </c:barChart>
      <c:catAx>
        <c:axId val="639698880"/>
        <c:scaling>
          <c:orientation val="minMax"/>
        </c:scaling>
        <c:delete val="1"/>
        <c:axPos val="l"/>
        <c:majorTickMark val="none"/>
        <c:minorTickMark val="none"/>
        <c:tickLblPos val="nextTo"/>
        <c:crossAx val="639698552"/>
        <c:crosses val="autoZero"/>
        <c:auto val="1"/>
        <c:lblAlgn val="ctr"/>
        <c:lblOffset val="100"/>
        <c:noMultiLvlLbl val="0"/>
      </c:catAx>
      <c:valAx>
        <c:axId val="6396985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396988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2152729</xdr:colOff>
      <xdr:row>23</xdr:row>
      <xdr:rowOff>50800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2211EEF7-5C41-4E8E-9A98-0A5350CC97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145609" cy="41402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8</xdr:col>
      <xdr:colOff>92151</xdr:colOff>
      <xdr:row>22</xdr:row>
      <xdr:rowOff>0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75081E70-54D2-42AF-A5FD-6533B2CB8C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"/>
          <a:ext cx="5479491" cy="402335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1</xdr:rowOff>
    </xdr:from>
    <xdr:to>
      <xdr:col>6</xdr:col>
      <xdr:colOff>127571</xdr:colOff>
      <xdr:row>25</xdr:row>
      <xdr:rowOff>152400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E1C40B73-9C98-4246-BBCD-0D33C4FA40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1"/>
          <a:ext cx="6071170" cy="4724399"/>
        </a:xfrm>
        <a:prstGeom prst="rect">
          <a:avLst/>
        </a:prstGeom>
      </xdr:spPr>
    </xdr:pic>
    <xdr:clientData/>
  </xdr:twoCellAnchor>
  <xdr:twoCellAnchor>
    <xdr:from>
      <xdr:col>3</xdr:col>
      <xdr:colOff>19051</xdr:colOff>
      <xdr:row>40</xdr:row>
      <xdr:rowOff>171450</xdr:rowOff>
    </xdr:from>
    <xdr:to>
      <xdr:col>6</xdr:col>
      <xdr:colOff>114301</xdr:colOff>
      <xdr:row>52</xdr:row>
      <xdr:rowOff>123825</xdr:rowOff>
    </xdr:to>
    <xdr:graphicFrame macro="">
      <xdr:nvGraphicFramePr>
        <xdr:cNvPr id="4" name="Диаграмма 3">
          <a:extLst>
            <a:ext uri="{FF2B5EF4-FFF2-40B4-BE49-F238E27FC236}">
              <a16:creationId xmlns:a16="http://schemas.microsoft.com/office/drawing/2014/main" id="{1C6892B7-A311-4529-8EAD-D706EB989D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5</xdr:col>
      <xdr:colOff>1082041</xdr:colOff>
      <xdr:row>16</xdr:row>
      <xdr:rowOff>65840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F68ACE2A-81EB-48BB-A5A9-BBCE9B2509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0"/>
          <a:ext cx="4815840" cy="299192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22861</xdr:rowOff>
    </xdr:from>
    <xdr:to>
      <xdr:col>5</xdr:col>
      <xdr:colOff>1082040</xdr:colOff>
      <xdr:row>21</xdr:row>
      <xdr:rowOff>107430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157DA1CF-03B8-4842-A449-FAEE8A2EEF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948941"/>
          <a:ext cx="4815840" cy="998969"/>
        </a:xfrm>
        <a:prstGeom prst="rect">
          <a:avLst/>
        </a:prstGeom>
      </xdr:spPr>
    </xdr:pic>
    <xdr:clientData/>
  </xdr:twoCellAnchor>
  <xdr:twoCellAnchor>
    <xdr:from>
      <xdr:col>3</xdr:col>
      <xdr:colOff>22860</xdr:colOff>
      <xdr:row>37</xdr:row>
      <xdr:rowOff>7620</xdr:rowOff>
    </xdr:from>
    <xdr:to>
      <xdr:col>9</xdr:col>
      <xdr:colOff>556260</xdr:colOff>
      <xdr:row>49</xdr:row>
      <xdr:rowOff>0</xdr:rowOff>
    </xdr:to>
    <xdr:graphicFrame macro="">
      <xdr:nvGraphicFramePr>
        <xdr:cNvPr id="5" name="Диаграмма 4">
          <a:extLst>
            <a:ext uri="{FF2B5EF4-FFF2-40B4-BE49-F238E27FC236}">
              <a16:creationId xmlns:a16="http://schemas.microsoft.com/office/drawing/2014/main" id="{8F1B8000-D7AA-4AA4-A57B-DE7D47C69A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1AAAE9-DBCE-4C66-A32F-3A56AC71F1F5}">
  <dimension ref="A25:M173"/>
  <sheetViews>
    <sheetView topLeftCell="A25" zoomScale="70" zoomScaleNormal="70" workbookViewId="0">
      <selection activeCell="K41" sqref="K41"/>
    </sheetView>
  </sheetViews>
  <sheetFormatPr defaultRowHeight="14.4" x14ac:dyDescent="0.3"/>
  <cols>
    <col min="2" max="2" width="9.5546875" customWidth="1"/>
    <col min="4" max="4" width="30.88671875" customWidth="1"/>
    <col min="5" max="5" width="36.44140625" customWidth="1"/>
  </cols>
  <sheetData>
    <row r="25" spans="1:4" x14ac:dyDescent="0.3">
      <c r="A25" s="3"/>
      <c r="B25" s="3" t="s">
        <v>0</v>
      </c>
      <c r="C25" s="3" t="s">
        <v>1</v>
      </c>
      <c r="D25" s="3" t="s">
        <v>2</v>
      </c>
    </row>
    <row r="26" spans="1:4" x14ac:dyDescent="0.3">
      <c r="A26" s="3">
        <v>1</v>
      </c>
      <c r="B26" s="1">
        <v>4</v>
      </c>
      <c r="C26" s="2">
        <v>8.1999999999999993</v>
      </c>
      <c r="D26" s="2">
        <v>31.8</v>
      </c>
    </row>
    <row r="27" spans="1:4" x14ac:dyDescent="0.3">
      <c r="A27" s="3">
        <v>2</v>
      </c>
      <c r="B27" s="2">
        <v>4.5999999999999996</v>
      </c>
      <c r="C27" s="2">
        <v>13.6</v>
      </c>
      <c r="D27" s="2">
        <v>47.5</v>
      </c>
    </row>
    <row r="28" spans="1:4" x14ac:dyDescent="0.3">
      <c r="A28" s="3">
        <v>3</v>
      </c>
      <c r="B28" s="2">
        <v>4.5</v>
      </c>
      <c r="C28" s="2">
        <v>9.3000000000000007</v>
      </c>
      <c r="D28" s="2">
        <v>36.4</v>
      </c>
    </row>
    <row r="29" spans="1:4" x14ac:dyDescent="0.3">
      <c r="A29" s="3">
        <v>4</v>
      </c>
      <c r="B29" s="2">
        <v>5.6</v>
      </c>
      <c r="C29" s="2">
        <v>14.9</v>
      </c>
      <c r="D29" s="2">
        <v>34.4</v>
      </c>
    </row>
    <row r="30" spans="1:4" x14ac:dyDescent="0.3">
      <c r="A30" s="3">
        <v>5</v>
      </c>
      <c r="B30" s="2">
        <v>4.2</v>
      </c>
      <c r="C30" s="2">
        <v>10.4</v>
      </c>
      <c r="D30" s="2">
        <v>38.4</v>
      </c>
    </row>
    <row r="31" spans="1:4" x14ac:dyDescent="0.3">
      <c r="A31" s="3">
        <v>6</v>
      </c>
      <c r="B31" s="2">
        <v>5.5</v>
      </c>
      <c r="C31" s="2">
        <v>13.2</v>
      </c>
      <c r="D31" s="2">
        <v>37.6</v>
      </c>
    </row>
    <row r="32" spans="1:4" x14ac:dyDescent="0.3">
      <c r="A32" s="3">
        <v>7</v>
      </c>
      <c r="B32" s="2">
        <v>4.3</v>
      </c>
      <c r="C32" s="2">
        <v>10.3</v>
      </c>
      <c r="D32" s="2">
        <v>36.6</v>
      </c>
    </row>
    <row r="33" spans="1:5" x14ac:dyDescent="0.3">
      <c r="A33" s="3">
        <v>8</v>
      </c>
      <c r="B33" s="2">
        <v>4</v>
      </c>
      <c r="C33" s="2">
        <v>9</v>
      </c>
      <c r="D33" s="2">
        <v>37.9</v>
      </c>
    </row>
    <row r="34" spans="1:5" x14ac:dyDescent="0.3">
      <c r="A34" s="3">
        <v>9</v>
      </c>
      <c r="B34" s="2">
        <v>6.4</v>
      </c>
      <c r="C34" s="2">
        <v>14</v>
      </c>
      <c r="D34" s="2">
        <v>33.799999999999997</v>
      </c>
    </row>
    <row r="35" spans="1:5" x14ac:dyDescent="0.3">
      <c r="A35" s="3">
        <v>10</v>
      </c>
      <c r="B35" s="2">
        <v>5.8</v>
      </c>
      <c r="C35" s="2">
        <v>12.9</v>
      </c>
      <c r="D35" s="2">
        <v>41.5</v>
      </c>
    </row>
    <row r="37" spans="1:5" x14ac:dyDescent="0.3">
      <c r="A37" t="s">
        <v>3</v>
      </c>
    </row>
    <row r="39" spans="1:5" x14ac:dyDescent="0.3">
      <c r="A39" s="3"/>
      <c r="B39" s="3" t="s">
        <v>0</v>
      </c>
      <c r="D39" s="7" t="s">
        <v>6</v>
      </c>
      <c r="E39" s="8"/>
    </row>
    <row r="40" spans="1:5" x14ac:dyDescent="0.3">
      <c r="A40" s="3">
        <v>1</v>
      </c>
      <c r="B40" s="18">
        <v>4</v>
      </c>
      <c r="D40" s="9" t="s">
        <v>7</v>
      </c>
      <c r="E40" s="10" t="s">
        <v>14</v>
      </c>
    </row>
    <row r="41" spans="1:5" x14ac:dyDescent="0.3">
      <c r="A41" s="3">
        <v>8</v>
      </c>
      <c r="B41" s="19">
        <v>4</v>
      </c>
      <c r="D41" s="7" t="s">
        <v>8</v>
      </c>
      <c r="E41" s="11">
        <v>0.05</v>
      </c>
    </row>
    <row r="42" spans="1:5" x14ac:dyDescent="0.3">
      <c r="A42" s="3">
        <v>5</v>
      </c>
      <c r="B42" s="19">
        <v>4.2</v>
      </c>
      <c r="D42" s="7" t="s">
        <v>9</v>
      </c>
      <c r="E42" s="8"/>
    </row>
    <row r="43" spans="1:5" x14ac:dyDescent="0.3">
      <c r="A43" s="3">
        <v>7</v>
      </c>
      <c r="B43" s="19">
        <v>4.3</v>
      </c>
      <c r="D43" s="9" t="s">
        <v>15</v>
      </c>
      <c r="E43" s="8">
        <f>(B49-B50)/B51</f>
        <v>1.7594389113714952</v>
      </c>
    </row>
    <row r="44" spans="1:5" x14ac:dyDescent="0.3">
      <c r="A44" s="3">
        <v>3</v>
      </c>
      <c r="B44" s="19">
        <v>4.5</v>
      </c>
      <c r="D44" s="7" t="s">
        <v>10</v>
      </c>
      <c r="E44" s="8"/>
    </row>
    <row r="45" spans="1:5" x14ac:dyDescent="0.3">
      <c r="A45" s="3">
        <v>2</v>
      </c>
      <c r="B45" s="19">
        <v>4.5999999999999996</v>
      </c>
      <c r="D45" s="9" t="s">
        <v>11</v>
      </c>
      <c r="E45" s="8">
        <v>2.294</v>
      </c>
    </row>
    <row r="46" spans="1:5" x14ac:dyDescent="0.3">
      <c r="A46" s="3">
        <v>6</v>
      </c>
      <c r="B46" s="19">
        <v>5.5</v>
      </c>
      <c r="D46" s="17" t="s">
        <v>16</v>
      </c>
      <c r="E46" s="9"/>
    </row>
    <row r="47" spans="1:5" ht="39.6" x14ac:dyDescent="0.3">
      <c r="A47" s="3">
        <v>4</v>
      </c>
      <c r="B47" s="19">
        <v>5.6</v>
      </c>
      <c r="D47" s="12" t="s">
        <v>17</v>
      </c>
      <c r="E47" s="13"/>
    </row>
    <row r="48" spans="1:5" x14ac:dyDescent="0.3">
      <c r="A48" s="3">
        <v>10</v>
      </c>
      <c r="B48" s="19">
        <v>5.8</v>
      </c>
      <c r="D48" s="14"/>
      <c r="E48" s="15"/>
    </row>
    <row r="49" spans="1:5" x14ac:dyDescent="0.3">
      <c r="A49" s="3">
        <v>9</v>
      </c>
      <c r="B49" s="20">
        <v>6.4</v>
      </c>
      <c r="D49" s="7" t="s">
        <v>6</v>
      </c>
      <c r="E49" s="16"/>
    </row>
    <row r="50" spans="1:5" x14ac:dyDescent="0.3">
      <c r="A50" s="4" t="s">
        <v>4</v>
      </c>
      <c r="B50" s="5">
        <f>AVERAGE(B40:B49)</f>
        <v>4.8899999999999997</v>
      </c>
      <c r="D50" s="9" t="s">
        <v>7</v>
      </c>
      <c r="E50" s="10" t="s">
        <v>12</v>
      </c>
    </row>
    <row r="51" spans="1:5" x14ac:dyDescent="0.3">
      <c r="A51" s="4" t="s">
        <v>5</v>
      </c>
      <c r="B51" s="6">
        <f>SQRT(VAR(B40:B49))</f>
        <v>0.85822814889489107</v>
      </c>
      <c r="D51" s="7" t="s">
        <v>8</v>
      </c>
      <c r="E51" s="11">
        <v>0.05</v>
      </c>
    </row>
    <row r="52" spans="1:5" x14ac:dyDescent="0.3">
      <c r="D52" s="7" t="s">
        <v>9</v>
      </c>
      <c r="E52" s="8"/>
    </row>
    <row r="53" spans="1:5" x14ac:dyDescent="0.3">
      <c r="D53" s="9" t="s">
        <v>13</v>
      </c>
      <c r="E53" s="8">
        <f>(B50-B40)/B51</f>
        <v>1.0370202855103507</v>
      </c>
    </row>
    <row r="54" spans="1:5" x14ac:dyDescent="0.3">
      <c r="D54" s="7" t="s">
        <v>10</v>
      </c>
      <c r="E54" s="8"/>
    </row>
    <row r="55" spans="1:5" x14ac:dyDescent="0.3">
      <c r="D55" s="9" t="s">
        <v>11</v>
      </c>
      <c r="E55" s="8">
        <v>2.294</v>
      </c>
    </row>
    <row r="56" spans="1:5" x14ac:dyDescent="0.3">
      <c r="D56" s="7" t="s">
        <v>18</v>
      </c>
      <c r="E56" s="8"/>
    </row>
    <row r="57" spans="1:5" ht="26.4" x14ac:dyDescent="0.3">
      <c r="D57" s="12" t="s">
        <v>19</v>
      </c>
      <c r="E57" s="8"/>
    </row>
    <row r="59" spans="1:5" x14ac:dyDescent="0.3">
      <c r="A59" t="s">
        <v>20</v>
      </c>
    </row>
    <row r="61" spans="1:5" x14ac:dyDescent="0.3">
      <c r="A61" s="3"/>
      <c r="B61" s="3" t="s">
        <v>0</v>
      </c>
      <c r="C61" s="3" t="s">
        <v>1</v>
      </c>
      <c r="D61" s="3" t="s">
        <v>2</v>
      </c>
    </row>
    <row r="62" spans="1:5" x14ac:dyDescent="0.3">
      <c r="A62" s="3">
        <v>1</v>
      </c>
      <c r="B62" s="1">
        <v>4</v>
      </c>
      <c r="C62" s="2">
        <v>8.1999999999999993</v>
      </c>
      <c r="D62" s="2">
        <v>31.8</v>
      </c>
    </row>
    <row r="63" spans="1:5" x14ac:dyDescent="0.3">
      <c r="A63" s="3">
        <v>2</v>
      </c>
      <c r="B63" s="2">
        <v>4.5999999999999996</v>
      </c>
      <c r="C63" s="2">
        <v>13.6</v>
      </c>
      <c r="D63" s="2">
        <v>47.5</v>
      </c>
    </row>
    <row r="64" spans="1:5" x14ac:dyDescent="0.3">
      <c r="A64" s="3">
        <v>3</v>
      </c>
      <c r="B64" s="2">
        <v>4.5</v>
      </c>
      <c r="C64" s="2">
        <v>9.3000000000000007</v>
      </c>
      <c r="D64" s="2">
        <v>36.4</v>
      </c>
    </row>
    <row r="65" spans="1:4" x14ac:dyDescent="0.3">
      <c r="A65" s="3">
        <v>4</v>
      </c>
      <c r="B65" s="2">
        <v>5.6</v>
      </c>
      <c r="C65" s="2">
        <v>14.9</v>
      </c>
      <c r="D65" s="2">
        <v>34.4</v>
      </c>
    </row>
    <row r="66" spans="1:4" x14ac:dyDescent="0.3">
      <c r="A66" s="3">
        <v>5</v>
      </c>
      <c r="B66" s="2">
        <v>4.2</v>
      </c>
      <c r="C66" s="2">
        <v>10.4</v>
      </c>
      <c r="D66" s="2">
        <v>38.4</v>
      </c>
    </row>
    <row r="67" spans="1:4" x14ac:dyDescent="0.3">
      <c r="A67" s="3">
        <v>6</v>
      </c>
      <c r="B67" s="2">
        <v>5.5</v>
      </c>
      <c r="C67" s="2">
        <v>13.2</v>
      </c>
      <c r="D67" s="2">
        <v>37.6</v>
      </c>
    </row>
    <row r="68" spans="1:4" x14ac:dyDescent="0.3">
      <c r="A68" s="3">
        <v>7</v>
      </c>
      <c r="B68" s="2">
        <v>4.3</v>
      </c>
      <c r="C68" s="2">
        <v>10.3</v>
      </c>
      <c r="D68" s="2">
        <v>36.6</v>
      </c>
    </row>
    <row r="69" spans="1:4" x14ac:dyDescent="0.3">
      <c r="A69" s="3">
        <v>8</v>
      </c>
      <c r="B69" s="2">
        <v>4</v>
      </c>
      <c r="C69" s="2">
        <v>9</v>
      </c>
      <c r="D69" s="2">
        <v>37.9</v>
      </c>
    </row>
    <row r="70" spans="1:4" x14ac:dyDescent="0.3">
      <c r="A70" s="3">
        <v>9</v>
      </c>
      <c r="B70" s="2">
        <v>6.4</v>
      </c>
      <c r="C70" s="2">
        <v>14</v>
      </c>
      <c r="D70" s="2">
        <v>33.799999999999997</v>
      </c>
    </row>
    <row r="71" spans="1:4" x14ac:dyDescent="0.3">
      <c r="A71" s="3">
        <v>10</v>
      </c>
      <c r="B71" s="2">
        <v>5.8</v>
      </c>
      <c r="C71" s="2">
        <v>12.9</v>
      </c>
      <c r="D71" s="2">
        <v>41.5</v>
      </c>
    </row>
    <row r="72" spans="1:4" x14ac:dyDescent="0.3">
      <c r="A72" t="s">
        <v>21</v>
      </c>
      <c r="B72">
        <f>MAX(B62:B71)</f>
        <v>6.4</v>
      </c>
      <c r="C72">
        <f t="shared" ref="C72:D72" si="0">MAX(C62:C71)</f>
        <v>14.9</v>
      </c>
      <c r="D72">
        <f t="shared" si="0"/>
        <v>47.5</v>
      </c>
    </row>
    <row r="73" spans="1:4" x14ac:dyDescent="0.3">
      <c r="A73" t="s">
        <v>22</v>
      </c>
      <c r="B73">
        <f>MIN(B62:B71)</f>
        <v>4</v>
      </c>
      <c r="C73">
        <f t="shared" ref="C73:D73" si="1">MIN(C62:C71)</f>
        <v>8.1999999999999993</v>
      </c>
      <c r="D73">
        <f t="shared" si="1"/>
        <v>31.8</v>
      </c>
    </row>
    <row r="75" spans="1:4" x14ac:dyDescent="0.3">
      <c r="A75" t="s">
        <v>23</v>
      </c>
    </row>
    <row r="76" spans="1:4" x14ac:dyDescent="0.3">
      <c r="A76" s="3"/>
      <c r="B76" s="3" t="s">
        <v>0</v>
      </c>
      <c r="C76" s="3" t="s">
        <v>1</v>
      </c>
      <c r="D76" s="3" t="s">
        <v>2</v>
      </c>
    </row>
    <row r="77" spans="1:4" x14ac:dyDescent="0.3">
      <c r="A77" s="3">
        <v>1</v>
      </c>
      <c r="B77" s="21">
        <f t="shared" ref="B77:B86" si="2">(B62-$B$73)/($B$72-$B$73)</f>
        <v>0</v>
      </c>
      <c r="C77" s="21">
        <f t="shared" ref="C77:C86" si="3">(C62-$C$73)/($C$72-$C$73)</f>
        <v>0</v>
      </c>
      <c r="D77" s="21">
        <f t="shared" ref="D77:D86" si="4">(D62-$D$73)/($D$72-$D$73)</f>
        <v>0</v>
      </c>
    </row>
    <row r="78" spans="1:4" x14ac:dyDescent="0.3">
      <c r="A78" s="3">
        <v>2</v>
      </c>
      <c r="B78" s="21">
        <f t="shared" si="2"/>
        <v>0.24999999999999981</v>
      </c>
      <c r="C78" s="21">
        <f t="shared" si="3"/>
        <v>0.80597014925373123</v>
      </c>
      <c r="D78" s="21">
        <f t="shared" si="4"/>
        <v>1</v>
      </c>
    </row>
    <row r="79" spans="1:4" x14ac:dyDescent="0.3">
      <c r="A79" s="3">
        <v>3</v>
      </c>
      <c r="B79" s="21">
        <f t="shared" si="2"/>
        <v>0.20833333333333331</v>
      </c>
      <c r="C79" s="21">
        <f t="shared" si="3"/>
        <v>0.16417910447761214</v>
      </c>
      <c r="D79" s="21">
        <f t="shared" si="4"/>
        <v>0.29299363057324829</v>
      </c>
    </row>
    <row r="80" spans="1:4" x14ac:dyDescent="0.3">
      <c r="A80" s="3">
        <v>4</v>
      </c>
      <c r="B80" s="21">
        <f t="shared" si="2"/>
        <v>0.66666666666666641</v>
      </c>
      <c r="C80" s="21">
        <f t="shared" si="3"/>
        <v>1</v>
      </c>
      <c r="D80" s="21">
        <f t="shared" si="4"/>
        <v>0.16560509554140115</v>
      </c>
    </row>
    <row r="81" spans="1:12" x14ac:dyDescent="0.3">
      <c r="A81" s="3">
        <v>5</v>
      </c>
      <c r="B81" s="21">
        <f t="shared" si="2"/>
        <v>8.3333333333333398E-2</v>
      </c>
      <c r="C81" s="21">
        <f t="shared" si="3"/>
        <v>0.328358208955224</v>
      </c>
      <c r="D81" s="21">
        <f t="shared" si="4"/>
        <v>0.42038216560509545</v>
      </c>
    </row>
    <row r="82" spans="1:12" x14ac:dyDescent="0.3">
      <c r="A82" s="3">
        <v>6</v>
      </c>
      <c r="B82" s="21">
        <f t="shared" si="2"/>
        <v>0.62499999999999989</v>
      </c>
      <c r="C82" s="21">
        <f t="shared" si="3"/>
        <v>0.74626865671641784</v>
      </c>
      <c r="D82" s="21">
        <f t="shared" si="4"/>
        <v>0.36942675159235677</v>
      </c>
    </row>
    <row r="83" spans="1:12" x14ac:dyDescent="0.3">
      <c r="A83" s="3">
        <v>7</v>
      </c>
      <c r="B83" s="21">
        <f t="shared" si="2"/>
        <v>0.1249999999999999</v>
      </c>
      <c r="C83" s="21">
        <f t="shared" si="3"/>
        <v>0.31343283582089571</v>
      </c>
      <c r="D83" s="21">
        <f t="shared" si="4"/>
        <v>0.30573248407643316</v>
      </c>
    </row>
    <row r="84" spans="1:12" x14ac:dyDescent="0.3">
      <c r="A84" s="3">
        <v>8</v>
      </c>
      <c r="B84" s="21">
        <f t="shared" si="2"/>
        <v>0</v>
      </c>
      <c r="C84" s="21">
        <f t="shared" si="3"/>
        <v>0.11940298507462695</v>
      </c>
      <c r="D84" s="21">
        <f t="shared" si="4"/>
        <v>0.38853503184713362</v>
      </c>
    </row>
    <row r="85" spans="1:12" x14ac:dyDescent="0.3">
      <c r="A85" s="3">
        <v>9</v>
      </c>
      <c r="B85" s="21">
        <f t="shared" si="2"/>
        <v>1</v>
      </c>
      <c r="C85" s="21">
        <f t="shared" si="3"/>
        <v>0.86567164179104472</v>
      </c>
      <c r="D85" s="21">
        <f t="shared" si="4"/>
        <v>0.12738853503184691</v>
      </c>
    </row>
    <row r="86" spans="1:12" x14ac:dyDescent="0.3">
      <c r="A86" s="3">
        <v>10</v>
      </c>
      <c r="B86" s="21">
        <f t="shared" si="2"/>
        <v>0.74999999999999978</v>
      </c>
      <c r="C86" s="21">
        <f t="shared" si="3"/>
        <v>0.70149253731343286</v>
      </c>
      <c r="D86" s="21">
        <f t="shared" si="4"/>
        <v>0.61783439490445857</v>
      </c>
    </row>
    <row r="88" spans="1:12" x14ac:dyDescent="0.3">
      <c r="A88" t="s">
        <v>24</v>
      </c>
    </row>
    <row r="89" spans="1:12" x14ac:dyDescent="0.3">
      <c r="A89" s="22" t="s">
        <v>25</v>
      </c>
    </row>
    <row r="91" spans="1:12" x14ac:dyDescent="0.3">
      <c r="B91" s="3">
        <v>1</v>
      </c>
      <c r="C91" s="3">
        <v>2</v>
      </c>
      <c r="D91" s="3">
        <v>3</v>
      </c>
      <c r="E91" s="3">
        <v>4</v>
      </c>
      <c r="F91" s="3">
        <v>5</v>
      </c>
      <c r="G91" s="3">
        <v>6</v>
      </c>
      <c r="H91" s="3">
        <v>7</v>
      </c>
      <c r="I91" s="3">
        <v>8</v>
      </c>
      <c r="J91" s="3">
        <v>9</v>
      </c>
      <c r="K91" s="3">
        <v>10</v>
      </c>
      <c r="L91" t="s">
        <v>22</v>
      </c>
    </row>
    <row r="92" spans="1:12" x14ac:dyDescent="0.3">
      <c r="A92" s="3">
        <v>1</v>
      </c>
      <c r="B92" s="23"/>
      <c r="C92" s="23">
        <v>1.3084677609662692</v>
      </c>
      <c r="D92" s="23">
        <v>0.39522502916862634</v>
      </c>
      <c r="E92" s="23">
        <v>1.2132062858861723</v>
      </c>
      <c r="F92" s="23">
        <v>0.53989325147806477</v>
      </c>
      <c r="G92" s="23">
        <v>1.0411618667572335</v>
      </c>
      <c r="H92" s="23">
        <v>0.45534327093993054</v>
      </c>
      <c r="I92" s="23">
        <v>0.40646837984913992</v>
      </c>
      <c r="J92" s="23">
        <v>1.3287645503469616</v>
      </c>
      <c r="K92" s="23">
        <v>1.1984619808043124</v>
      </c>
      <c r="L92" s="24">
        <f>MIN(B92:K92)</f>
        <v>0.39522502916862634</v>
      </c>
    </row>
    <row r="93" spans="1:12" x14ac:dyDescent="0.3">
      <c r="A93" s="3">
        <v>2</v>
      </c>
      <c r="B93" s="23">
        <f>SQRT(($B$77-B78)^2+($C$77-C78)^2+($D$77-D78)^2)</f>
        <v>1.3084677609662692</v>
      </c>
      <c r="C93" s="23"/>
      <c r="D93" s="23">
        <v>0.95576663609687174</v>
      </c>
      <c r="E93" s="23">
        <v>0.95261406176804087</v>
      </c>
      <c r="F93" s="23">
        <v>0.76931643505265213</v>
      </c>
      <c r="G93" s="23">
        <v>0.73607872528592366</v>
      </c>
      <c r="H93" s="23">
        <v>0.86036352130382387</v>
      </c>
      <c r="I93" s="23">
        <v>0.95276643423617879</v>
      </c>
      <c r="J93" s="23">
        <v>1.1521783876661851</v>
      </c>
      <c r="K93" s="23">
        <v>0.63793896347126255</v>
      </c>
      <c r="L93" s="24">
        <f t="shared" ref="L93:L101" si="5">MIN(B93:K93)</f>
        <v>0.63793896347126255</v>
      </c>
    </row>
    <row r="94" spans="1:12" x14ac:dyDescent="0.3">
      <c r="A94" s="3">
        <v>3</v>
      </c>
      <c r="B94" s="23">
        <f t="shared" ref="B94:B100" si="6">SQRT(($B$77-B79)^2+($C$77-C79)^2+($D$77-D79)^2)</f>
        <v>0.39522502916862634</v>
      </c>
      <c r="C94" s="23">
        <f>SQRT(($B$78-B79)^2+($C$78-C79)^2+($D$78-D79)^2)</f>
        <v>0.95576663609687174</v>
      </c>
      <c r="D94" s="23"/>
      <c r="E94" s="23">
        <v>0.96171401814356994</v>
      </c>
      <c r="F94" s="23">
        <v>0.24250281896223541</v>
      </c>
      <c r="G94" s="23">
        <v>0.71991762023540296</v>
      </c>
      <c r="H94" s="23">
        <v>0.17141586610612547</v>
      </c>
      <c r="I94" s="23">
        <v>0.23352909455557294</v>
      </c>
      <c r="J94" s="23">
        <v>1.0706320276765617</v>
      </c>
      <c r="K94" s="23">
        <v>0.82923460194017262</v>
      </c>
      <c r="L94" s="24">
        <f t="shared" si="5"/>
        <v>0.17141586610612547</v>
      </c>
    </row>
    <row r="95" spans="1:12" x14ac:dyDescent="0.3">
      <c r="A95" s="3">
        <v>4</v>
      </c>
      <c r="B95" s="23">
        <f t="shared" si="6"/>
        <v>1.2132062858861723</v>
      </c>
      <c r="C95" s="23">
        <f t="shared" ref="C95:C101" si="7">SQRT(($B$78-B80)^2+($C$78-C80)^2+($D$78-D80)^2)</f>
        <v>0.95261406176804087</v>
      </c>
      <c r="D95" s="23">
        <f>SQRT(($B$79-B80)^2+($C$79-C80)^2+($D$79-D80)^2)</f>
        <v>0.96171401814356994</v>
      </c>
      <c r="E95" s="23"/>
      <c r="F95" s="23">
        <v>0.92536037773715629</v>
      </c>
      <c r="G95" s="23">
        <v>0.32811426843548908</v>
      </c>
      <c r="H95" s="23">
        <v>0.8856708947031976</v>
      </c>
      <c r="I95" s="23">
        <v>1.1267623101795692</v>
      </c>
      <c r="J95" s="23">
        <v>0.36140797504676775</v>
      </c>
      <c r="K95" s="23">
        <v>0.54823579683054136</v>
      </c>
      <c r="L95" s="24">
        <f t="shared" si="5"/>
        <v>0.32811426843548908</v>
      </c>
    </row>
    <row r="96" spans="1:12" x14ac:dyDescent="0.3">
      <c r="A96" s="27">
        <v>5</v>
      </c>
      <c r="B96" s="28">
        <f t="shared" si="6"/>
        <v>0.53989325147806477</v>
      </c>
      <c r="C96" s="28">
        <f t="shared" si="7"/>
        <v>0.76931643505265213</v>
      </c>
      <c r="D96" s="28">
        <f t="shared" ref="D96:D101" si="8">SQRT(($B$79-B81)^2+($C$79-C81)^2+($D$79-D81)^2)</f>
        <v>0.24250281896223541</v>
      </c>
      <c r="E96" s="28">
        <f>SQRT(($B$80-B81)^2+($C$80-C81)^2+($D$80-D81)^2)</f>
        <v>0.92536037773715629</v>
      </c>
      <c r="F96" s="28"/>
      <c r="G96" s="28">
        <v>0.68603817265728639</v>
      </c>
      <c r="H96" s="28">
        <v>0.12289600216823049</v>
      </c>
      <c r="I96" s="28">
        <v>0.22720248669420942</v>
      </c>
      <c r="J96" s="28">
        <v>1.1021927102100091</v>
      </c>
      <c r="K96" s="28">
        <v>0.78908874931725137</v>
      </c>
      <c r="L96" s="26">
        <f t="shared" si="5"/>
        <v>0.12289600216823049</v>
      </c>
    </row>
    <row r="97" spans="1:12" x14ac:dyDescent="0.3">
      <c r="A97" s="3">
        <v>6</v>
      </c>
      <c r="B97" s="23">
        <f t="shared" si="6"/>
        <v>1.0411618667572335</v>
      </c>
      <c r="C97" s="23">
        <f t="shared" si="7"/>
        <v>0.73607872528592366</v>
      </c>
      <c r="D97" s="23">
        <f t="shared" si="8"/>
        <v>0.71991762023540296</v>
      </c>
      <c r="E97" s="23">
        <f t="shared" ref="E97:E101" si="9">SQRT(($B$80-B82)^2+($C$80-C82)^2+($D$80-D82)^2)</f>
        <v>0.32811426843548908</v>
      </c>
      <c r="F97" s="23">
        <f>SQRT(($B$81-B82)^2+($C$81-C82)^2+($D$81-D82)^2)</f>
        <v>0.68603817265728639</v>
      </c>
      <c r="G97" s="23"/>
      <c r="H97" s="23">
        <v>0.6643822751734807</v>
      </c>
      <c r="I97" s="23">
        <v>0.88540990318451285</v>
      </c>
      <c r="J97" s="23">
        <v>0.4620222625810621</v>
      </c>
      <c r="K97" s="23">
        <v>0.28166692763734746</v>
      </c>
      <c r="L97" s="24">
        <f t="shared" si="5"/>
        <v>0.28166692763734746</v>
      </c>
    </row>
    <row r="98" spans="1:12" x14ac:dyDescent="0.3">
      <c r="A98" s="27">
        <v>7</v>
      </c>
      <c r="B98" s="28">
        <f t="shared" si="6"/>
        <v>0.45534327093993054</v>
      </c>
      <c r="C98" s="28">
        <f t="shared" si="7"/>
        <v>0.86036352130382387</v>
      </c>
      <c r="D98" s="28">
        <f t="shared" si="8"/>
        <v>0.17141586610612547</v>
      </c>
      <c r="E98" s="28">
        <f t="shared" si="9"/>
        <v>0.8856708947031976</v>
      </c>
      <c r="F98" s="28">
        <f t="shared" ref="F98:F101" si="10">SQRT(($B$81-B83)^2+($C$81-C83)^2+($D$81-D83)^2)</f>
        <v>0.12289600216823049</v>
      </c>
      <c r="G98" s="28">
        <f>SQRT(($B$82-B83)^2+($C$82-C83)^2+($D$82-D83)^2)</f>
        <v>0.6643822751734807</v>
      </c>
      <c r="H98" s="28"/>
      <c r="I98" s="28">
        <v>0.24521183678186997</v>
      </c>
      <c r="J98" s="28">
        <v>1.0499520288947273</v>
      </c>
      <c r="K98" s="28">
        <v>0.79913887070081979</v>
      </c>
      <c r="L98" s="26">
        <f t="shared" si="5"/>
        <v>0.12289600216823049</v>
      </c>
    </row>
    <row r="99" spans="1:12" x14ac:dyDescent="0.3">
      <c r="A99" s="3">
        <v>8</v>
      </c>
      <c r="B99" s="23">
        <f t="shared" si="6"/>
        <v>0.40646837984913992</v>
      </c>
      <c r="C99" s="23">
        <f t="shared" si="7"/>
        <v>0.95276643423617879</v>
      </c>
      <c r="D99" s="23">
        <f t="shared" si="8"/>
        <v>0.23352909455557294</v>
      </c>
      <c r="E99" s="23">
        <f t="shared" si="9"/>
        <v>1.1267623101795692</v>
      </c>
      <c r="F99" s="23">
        <f t="shared" si="10"/>
        <v>0.22720248669420942</v>
      </c>
      <c r="G99" s="23">
        <f t="shared" ref="G99:G101" si="11">SQRT(($B$82-B84)^2+($C$82-C84)^2+($D$82-D84)^2)</f>
        <v>0.88540990318451285</v>
      </c>
      <c r="H99" s="23">
        <f>SQRT(($B$83-B84)^2+($C$83-C84)^2+($D$83-D84)^2)</f>
        <v>0.24521183678186997</v>
      </c>
      <c r="I99" s="23"/>
      <c r="J99" s="23">
        <v>1.2747997492925007</v>
      </c>
      <c r="K99" s="23">
        <v>0.97668134246747451</v>
      </c>
      <c r="L99" s="24">
        <f t="shared" si="5"/>
        <v>0.22720248669420942</v>
      </c>
    </row>
    <row r="100" spans="1:12" x14ac:dyDescent="0.3">
      <c r="A100" s="3">
        <v>9</v>
      </c>
      <c r="B100" s="23">
        <f t="shared" si="6"/>
        <v>1.3287645503469616</v>
      </c>
      <c r="C100" s="23">
        <f t="shared" si="7"/>
        <v>1.1521783876661851</v>
      </c>
      <c r="D100" s="23">
        <f t="shared" si="8"/>
        <v>1.0706320276765617</v>
      </c>
      <c r="E100" s="23">
        <f t="shared" si="9"/>
        <v>0.36140797504676775</v>
      </c>
      <c r="F100" s="23">
        <f t="shared" si="10"/>
        <v>1.1021927102100091</v>
      </c>
      <c r="G100" s="23">
        <f t="shared" si="11"/>
        <v>0.4620222625810621</v>
      </c>
      <c r="H100" s="23">
        <f t="shared" ref="H100:H101" si="12">SQRT(($B$83-B85)^2+($C$83-C85)^2+($D$83-D85)^2)</f>
        <v>1.0499520288947273</v>
      </c>
      <c r="I100" s="23">
        <f>SQRT(($B$84-B85)^2+($C$84-C85)^2+($D$84-D85)^2)</f>
        <v>1.2747997492925007</v>
      </c>
      <c r="J100" s="23"/>
      <c r="K100" s="23">
        <v>0.57444923171091122</v>
      </c>
      <c r="L100" s="24">
        <f t="shared" si="5"/>
        <v>0.36140797504676775</v>
      </c>
    </row>
    <row r="101" spans="1:12" x14ac:dyDescent="0.3">
      <c r="A101" s="3">
        <v>10</v>
      </c>
      <c r="B101" s="23">
        <f>SQRT(($B$77-B86)^2+($C$77-C86)^2+($D$77-D86)^2)</f>
        <v>1.1984619808043124</v>
      </c>
      <c r="C101" s="23">
        <f t="shared" si="7"/>
        <v>0.63793896347126255</v>
      </c>
      <c r="D101" s="23">
        <f t="shared" si="8"/>
        <v>0.82923460194017262</v>
      </c>
      <c r="E101" s="23">
        <f t="shared" si="9"/>
        <v>0.54823579683054136</v>
      </c>
      <c r="F101" s="23">
        <f t="shared" si="10"/>
        <v>0.78908874931725137</v>
      </c>
      <c r="G101" s="23">
        <f t="shared" si="11"/>
        <v>0.28166692763734746</v>
      </c>
      <c r="H101" s="23">
        <f t="shared" si="12"/>
        <v>0.79913887070081979</v>
      </c>
      <c r="I101" s="23">
        <f>SQRT(($B$84-B86)^2+($C$84-C86)^2+($D$84-D86)^2)</f>
        <v>0.97668134246747451</v>
      </c>
      <c r="J101" s="23">
        <f>SQRT(($B$85-B86)^2+($C$85-C86)^2+($D$85-D86)^2)</f>
        <v>0.57444923171091122</v>
      </c>
      <c r="K101" s="23"/>
      <c r="L101" s="24">
        <f t="shared" si="5"/>
        <v>0.28166692763734746</v>
      </c>
    </row>
    <row r="102" spans="1:12" x14ac:dyDescent="0.3">
      <c r="L102" s="25">
        <f>MIN(L92:L101)</f>
        <v>0.12289600216823049</v>
      </c>
    </row>
    <row r="103" spans="1:12" x14ac:dyDescent="0.3">
      <c r="A103" t="s">
        <v>26</v>
      </c>
    </row>
    <row r="105" spans="1:12" x14ac:dyDescent="0.3">
      <c r="A105" s="2"/>
      <c r="B105" s="3">
        <v>1</v>
      </c>
      <c r="C105" s="3">
        <v>2</v>
      </c>
      <c r="D105" s="3">
        <v>3</v>
      </c>
      <c r="E105" s="3">
        <v>4</v>
      </c>
      <c r="F105" s="3">
        <v>5.7</v>
      </c>
      <c r="G105" s="3">
        <v>6</v>
      </c>
      <c r="H105" s="3">
        <v>8</v>
      </c>
      <c r="I105" s="3">
        <v>9</v>
      </c>
      <c r="J105" s="53">
        <v>10</v>
      </c>
      <c r="K105" s="2" t="s">
        <v>22</v>
      </c>
    </row>
    <row r="106" spans="1:12" x14ac:dyDescent="0.3">
      <c r="A106" s="3">
        <v>1</v>
      </c>
      <c r="B106" s="23"/>
      <c r="C106" s="23">
        <v>1.3084677609662692</v>
      </c>
      <c r="D106" s="23">
        <v>0.39522502916862634</v>
      </c>
      <c r="E106" s="23">
        <v>1.2132062858861723</v>
      </c>
      <c r="F106" s="30">
        <f>1/2*(F92+H92)</f>
        <v>0.49761826120899766</v>
      </c>
      <c r="G106" s="23">
        <v>1.0411618667572335</v>
      </c>
      <c r="H106" s="23">
        <v>0.40646837984913992</v>
      </c>
      <c r="I106" s="23">
        <v>1.3287645503469616</v>
      </c>
      <c r="J106" s="54">
        <v>1.1984619808043124</v>
      </c>
      <c r="K106" s="23">
        <f>MIN(B106:J106)</f>
        <v>0.39522502916862634</v>
      </c>
    </row>
    <row r="107" spans="1:12" x14ac:dyDescent="0.3">
      <c r="A107" s="3">
        <v>2</v>
      </c>
      <c r="B107" s="23">
        <v>1.3084677609662692</v>
      </c>
      <c r="C107" s="23"/>
      <c r="D107" s="23">
        <v>0.95576663609687174</v>
      </c>
      <c r="E107" s="23">
        <v>0.95261406176804087</v>
      </c>
      <c r="F107" s="30">
        <f t="shared" ref="F107:F109" si="13">1/2*(F93+H93)</f>
        <v>0.81483997817823806</v>
      </c>
      <c r="G107" s="23">
        <v>0.73607872528592366</v>
      </c>
      <c r="H107" s="23">
        <v>0.95276643423617879</v>
      </c>
      <c r="I107" s="23">
        <v>1.1521783876661851</v>
      </c>
      <c r="J107" s="54">
        <v>0.63793896347126255</v>
      </c>
      <c r="K107" s="23">
        <f t="shared" ref="K107:K114" si="14">MIN(B107:J107)</f>
        <v>0.63793896347126255</v>
      </c>
    </row>
    <row r="108" spans="1:12" x14ac:dyDescent="0.3">
      <c r="A108" s="27">
        <v>3</v>
      </c>
      <c r="B108" s="28">
        <v>0.39522502916862634</v>
      </c>
      <c r="C108" s="28">
        <v>0.95576663609687174</v>
      </c>
      <c r="D108" s="28"/>
      <c r="E108" s="28">
        <v>0.96171401814356994</v>
      </c>
      <c r="F108" s="28">
        <f t="shared" si="13"/>
        <v>0.20695934253418044</v>
      </c>
      <c r="G108" s="28">
        <v>0.71991762023540296</v>
      </c>
      <c r="H108" s="28">
        <v>0.23352909455557294</v>
      </c>
      <c r="I108" s="28">
        <v>1.0706320276765617</v>
      </c>
      <c r="J108" s="52">
        <v>0.82923460194017262</v>
      </c>
      <c r="K108" s="28">
        <f t="shared" si="14"/>
        <v>0.20695934253418044</v>
      </c>
    </row>
    <row r="109" spans="1:12" x14ac:dyDescent="0.3">
      <c r="A109" s="3">
        <v>4</v>
      </c>
      <c r="B109" s="23">
        <v>1.2132062858861723</v>
      </c>
      <c r="C109" s="23">
        <v>0.95261406176804087</v>
      </c>
      <c r="D109" s="23">
        <v>0.96171401814356994</v>
      </c>
      <c r="E109" s="23"/>
      <c r="F109" s="30">
        <f t="shared" si="13"/>
        <v>0.90551563622017694</v>
      </c>
      <c r="G109" s="23">
        <v>0.32811426843548908</v>
      </c>
      <c r="H109" s="23">
        <v>1.1267623101795692</v>
      </c>
      <c r="I109" s="23">
        <v>0.36140797504676775</v>
      </c>
      <c r="J109" s="54">
        <v>0.54823579683054136</v>
      </c>
      <c r="K109" s="23">
        <f t="shared" si="14"/>
        <v>0.32811426843548908</v>
      </c>
    </row>
    <row r="110" spans="1:12" x14ac:dyDescent="0.3">
      <c r="A110" s="27">
        <v>5.7</v>
      </c>
      <c r="B110" s="28">
        <v>0.49761826120899766</v>
      </c>
      <c r="C110" s="28">
        <v>0.81483997817823806</v>
      </c>
      <c r="D110" s="28">
        <v>0.20695934253418044</v>
      </c>
      <c r="E110" s="28">
        <v>0.90551563622017694</v>
      </c>
      <c r="F110" s="28"/>
      <c r="G110" s="28">
        <v>0.67521022391538355</v>
      </c>
      <c r="H110" s="28">
        <v>0.23620716173803968</v>
      </c>
      <c r="I110" s="28">
        <v>1.0760723695523682</v>
      </c>
      <c r="J110" s="52">
        <v>0.79411381000903558</v>
      </c>
      <c r="K110" s="28">
        <f t="shared" si="14"/>
        <v>0.20695934253418044</v>
      </c>
    </row>
    <row r="111" spans="1:12" x14ac:dyDescent="0.3">
      <c r="A111" s="3">
        <v>6</v>
      </c>
      <c r="B111" s="23">
        <v>1.0411618667572335</v>
      </c>
      <c r="C111" s="23">
        <v>0.73607872528592366</v>
      </c>
      <c r="D111" s="23">
        <v>0.71991762023540296</v>
      </c>
      <c r="E111" s="23">
        <v>0.32811426843548908</v>
      </c>
      <c r="F111" s="30">
        <f>1/2*(F97+H97)</f>
        <v>0.67521022391538355</v>
      </c>
      <c r="G111" s="23"/>
      <c r="H111" s="23">
        <v>0.88540990318451285</v>
      </c>
      <c r="I111" s="23">
        <v>0.4620222625810621</v>
      </c>
      <c r="J111" s="54">
        <v>0.28166692763734746</v>
      </c>
      <c r="K111" s="23">
        <f t="shared" si="14"/>
        <v>0.28166692763734746</v>
      </c>
    </row>
    <row r="112" spans="1:12" x14ac:dyDescent="0.3">
      <c r="A112" s="29">
        <v>8</v>
      </c>
      <c r="B112" s="30">
        <v>0.40646837984913992</v>
      </c>
      <c r="C112" s="30">
        <v>0.95276643423617879</v>
      </c>
      <c r="D112" s="30">
        <v>0.23352909455557294</v>
      </c>
      <c r="E112" s="30">
        <v>1.1267623101795692</v>
      </c>
      <c r="F112" s="30">
        <f>1/2*(F99+H99)</f>
        <v>0.23620716173803968</v>
      </c>
      <c r="G112" s="30">
        <v>0.88540990318451285</v>
      </c>
      <c r="H112" s="30"/>
      <c r="I112" s="30">
        <v>1.2747997492925001</v>
      </c>
      <c r="J112" s="50">
        <v>0.97668134246747451</v>
      </c>
      <c r="K112" s="30">
        <f t="shared" si="14"/>
        <v>0.23352909455557294</v>
      </c>
    </row>
    <row r="113" spans="1:13" x14ac:dyDescent="0.3">
      <c r="A113" s="3">
        <v>9</v>
      </c>
      <c r="B113" s="23">
        <v>1.3287645503469616</v>
      </c>
      <c r="C113" s="23">
        <v>1.1521783876661851</v>
      </c>
      <c r="D113" s="23">
        <v>1.0706320276765617</v>
      </c>
      <c r="E113" s="23">
        <v>0.36140797504676775</v>
      </c>
      <c r="F113" s="30">
        <f>1/2*(F100+H100)</f>
        <v>1.0760723695523682</v>
      </c>
      <c r="G113" s="23">
        <v>0.4620222625810621</v>
      </c>
      <c r="H113" s="23">
        <v>1.2747997492925007</v>
      </c>
      <c r="I113" s="23"/>
      <c r="J113" s="54">
        <v>0.57444923171091122</v>
      </c>
      <c r="K113" s="23">
        <f t="shared" si="14"/>
        <v>0.36140797504676775</v>
      </c>
    </row>
    <row r="114" spans="1:13" x14ac:dyDescent="0.3">
      <c r="A114" s="46">
        <v>10</v>
      </c>
      <c r="B114" s="23">
        <v>1.1984619808043124</v>
      </c>
      <c r="C114" s="23">
        <v>0.63793896347126255</v>
      </c>
      <c r="D114" s="23">
        <v>0.82923460194017262</v>
      </c>
      <c r="E114" s="23">
        <v>0.54823579683054136</v>
      </c>
      <c r="F114" s="30">
        <f>1/2*(F101+H101)</f>
        <v>0.79411381000903558</v>
      </c>
      <c r="G114" s="23">
        <v>0.28166692763734746</v>
      </c>
      <c r="H114" s="23">
        <v>0.97668134246747451</v>
      </c>
      <c r="I114" s="23">
        <v>0.57444923171091122</v>
      </c>
      <c r="J114" s="50"/>
      <c r="K114" s="23">
        <f t="shared" si="14"/>
        <v>0.28166692763734746</v>
      </c>
    </row>
    <row r="115" spans="1:13" x14ac:dyDescent="0.3">
      <c r="K115" s="28">
        <f>MIN(K106:K114)</f>
        <v>0.20695934253418044</v>
      </c>
    </row>
    <row r="116" spans="1:13" x14ac:dyDescent="0.3">
      <c r="A116" s="38" t="s">
        <v>29</v>
      </c>
      <c r="B116" s="38"/>
      <c r="C116" s="38"/>
      <c r="D116" s="38"/>
      <c r="E116" s="38"/>
      <c r="F116" s="38"/>
      <c r="G116" s="38"/>
      <c r="H116" s="38"/>
      <c r="I116" s="38"/>
      <c r="J116" s="38"/>
      <c r="K116" s="38"/>
      <c r="L116" s="38"/>
      <c r="M116" s="38"/>
    </row>
    <row r="117" spans="1:13" x14ac:dyDescent="0.3">
      <c r="A117" s="38"/>
      <c r="B117" s="38"/>
      <c r="C117" s="38"/>
      <c r="D117" s="38"/>
      <c r="E117" s="38"/>
      <c r="F117" s="38"/>
      <c r="G117" s="38"/>
      <c r="H117" s="38"/>
      <c r="I117" s="38"/>
      <c r="J117" s="38"/>
      <c r="K117" s="38"/>
      <c r="L117" s="38"/>
      <c r="M117" s="38"/>
    </row>
    <row r="118" spans="1:13" x14ac:dyDescent="0.3">
      <c r="A118" s="32"/>
      <c r="B118" s="29">
        <v>1</v>
      </c>
      <c r="C118" s="29">
        <v>2</v>
      </c>
      <c r="D118" s="29">
        <v>3.57</v>
      </c>
      <c r="E118" s="29">
        <v>4</v>
      </c>
      <c r="F118" s="29">
        <v>6</v>
      </c>
      <c r="G118" s="29">
        <v>8</v>
      </c>
      <c r="H118" s="32">
        <v>9</v>
      </c>
      <c r="I118" s="29">
        <v>10</v>
      </c>
      <c r="J118" s="29" t="s">
        <v>22</v>
      </c>
      <c r="L118" s="38"/>
      <c r="M118" s="38"/>
    </row>
    <row r="119" spans="1:13" x14ac:dyDescent="0.3">
      <c r="A119" s="29">
        <v>1</v>
      </c>
      <c r="B119" s="30"/>
      <c r="C119" s="30">
        <v>1.3084677609662692</v>
      </c>
      <c r="D119" s="30">
        <f>1/3*(D92+F92+H92)</f>
        <v>0.46348718386220722</v>
      </c>
      <c r="E119" s="30">
        <v>1.2132062858861723</v>
      </c>
      <c r="F119" s="30">
        <v>1.0411618667572335</v>
      </c>
      <c r="G119" s="30">
        <v>0.40646837984913992</v>
      </c>
      <c r="H119" s="30">
        <v>1.3287645503469616</v>
      </c>
      <c r="I119" s="30">
        <v>1.1984619808043124</v>
      </c>
      <c r="J119" s="30">
        <f>MIN(B119:I119)</f>
        <v>0.40646837984913992</v>
      </c>
      <c r="L119" s="38"/>
      <c r="M119" s="38"/>
    </row>
    <row r="120" spans="1:13" x14ac:dyDescent="0.3">
      <c r="A120" s="29">
        <v>2</v>
      </c>
      <c r="B120" s="30">
        <v>1.3084677609662692</v>
      </c>
      <c r="C120" s="30"/>
      <c r="D120" s="30">
        <f>1/3*(D93+F93+H93)</f>
        <v>0.86181553081778262</v>
      </c>
      <c r="E120" s="30">
        <v>0.95261406176804087</v>
      </c>
      <c r="F120" s="30">
        <v>0.73607872528592366</v>
      </c>
      <c r="G120" s="30">
        <v>0.95276643423617879</v>
      </c>
      <c r="H120" s="30">
        <v>1.1521783876661851</v>
      </c>
      <c r="I120" s="30">
        <v>0.63793896347126255</v>
      </c>
      <c r="J120" s="30">
        <f t="shared" ref="J120:J126" si="15">MIN(B120:I120)</f>
        <v>0.63793896347126255</v>
      </c>
      <c r="L120" s="38"/>
      <c r="M120" s="38"/>
    </row>
    <row r="121" spans="1:13" x14ac:dyDescent="0.3">
      <c r="A121" s="27">
        <v>3.57</v>
      </c>
      <c r="B121" s="28">
        <v>0.46348718386220722</v>
      </c>
      <c r="C121" s="28">
        <v>0.86181553081778262</v>
      </c>
      <c r="D121" s="28"/>
      <c r="E121" s="28">
        <v>0.9242484301946412</v>
      </c>
      <c r="F121" s="28">
        <v>0.69011268935538994</v>
      </c>
      <c r="G121" s="28">
        <v>0.23531447267721745</v>
      </c>
      <c r="H121" s="28">
        <v>1.0742589222604326</v>
      </c>
      <c r="I121" s="28">
        <v>0.80582074065274789</v>
      </c>
      <c r="J121" s="28">
        <f>MIN(B121:I121)</f>
        <v>0.23531447267721745</v>
      </c>
      <c r="L121" s="38"/>
      <c r="M121" s="38"/>
    </row>
    <row r="122" spans="1:13" x14ac:dyDescent="0.3">
      <c r="A122" s="29">
        <v>4</v>
      </c>
      <c r="B122" s="30">
        <v>1.2132062858861723</v>
      </c>
      <c r="C122" s="30">
        <v>0.95261406176804087</v>
      </c>
      <c r="D122" s="30">
        <f>1/3*(D95+F95+H95)</f>
        <v>0.9242484301946412</v>
      </c>
      <c r="E122" s="30"/>
      <c r="F122" s="30">
        <v>0.32811426843548908</v>
      </c>
      <c r="G122" s="30">
        <v>1.1267623101795692</v>
      </c>
      <c r="H122" s="30">
        <v>0.36140797504676775</v>
      </c>
      <c r="I122" s="30">
        <v>0.54823579683054136</v>
      </c>
      <c r="J122" s="30">
        <f t="shared" si="15"/>
        <v>0.32811426843548908</v>
      </c>
      <c r="L122" s="38"/>
      <c r="M122" s="38"/>
    </row>
    <row r="123" spans="1:13" x14ac:dyDescent="0.3">
      <c r="A123" s="29">
        <v>6</v>
      </c>
      <c r="B123" s="30">
        <v>1.0411618667572335</v>
      </c>
      <c r="C123" s="30">
        <v>0.73607872528592366</v>
      </c>
      <c r="D123" s="30">
        <f>1/3*(D97+F97+H97)</f>
        <v>0.69011268935538994</v>
      </c>
      <c r="E123" s="30">
        <v>0.32811426843548908</v>
      </c>
      <c r="F123" s="30"/>
      <c r="G123" s="30">
        <v>0.88540990318451285</v>
      </c>
      <c r="H123" s="30">
        <v>0.4620222625810621</v>
      </c>
      <c r="I123" s="30">
        <v>0.28166692763734746</v>
      </c>
      <c r="J123" s="30">
        <f t="shared" si="15"/>
        <v>0.28166692763734746</v>
      </c>
      <c r="L123" s="38"/>
      <c r="M123" s="38"/>
    </row>
    <row r="124" spans="1:13" x14ac:dyDescent="0.3">
      <c r="A124" s="27">
        <v>8</v>
      </c>
      <c r="B124" s="28">
        <v>0.40646837984913992</v>
      </c>
      <c r="C124" s="28">
        <v>0.95276643423617879</v>
      </c>
      <c r="D124" s="28">
        <f>1/3*(D99+F99+H99)</f>
        <v>0.23531447267721745</v>
      </c>
      <c r="E124" s="28">
        <v>1.1267623101795692</v>
      </c>
      <c r="F124" s="28">
        <v>0.88540990318451285</v>
      </c>
      <c r="G124" s="28"/>
      <c r="H124" s="28">
        <v>1.2747997492925001</v>
      </c>
      <c r="I124" s="28">
        <v>0.97668134246747451</v>
      </c>
      <c r="J124" s="28">
        <f t="shared" si="15"/>
        <v>0.23531447267721745</v>
      </c>
      <c r="L124" s="38"/>
      <c r="M124" s="38"/>
    </row>
    <row r="125" spans="1:13" x14ac:dyDescent="0.3">
      <c r="A125" s="29">
        <v>9</v>
      </c>
      <c r="B125" s="30">
        <v>1.3287645503469616</v>
      </c>
      <c r="C125" s="30">
        <v>1.1521783876661851</v>
      </c>
      <c r="D125" s="30">
        <f t="shared" ref="D125:D126" si="16">1/3*(D100+F100+H100)</f>
        <v>1.0742589222604326</v>
      </c>
      <c r="E125" s="30">
        <v>0.36140797504676775</v>
      </c>
      <c r="F125" s="30">
        <v>0.4620222625810621</v>
      </c>
      <c r="G125" s="30">
        <v>1.2747997492925007</v>
      </c>
      <c r="H125" s="30"/>
      <c r="I125" s="30">
        <v>0.57444923171091122</v>
      </c>
      <c r="J125" s="30">
        <f t="shared" si="15"/>
        <v>0.36140797504676775</v>
      </c>
      <c r="L125" s="38"/>
      <c r="M125" s="38"/>
    </row>
    <row r="126" spans="1:13" x14ac:dyDescent="0.3">
      <c r="A126" s="35">
        <v>10</v>
      </c>
      <c r="B126" s="36">
        <v>1.1984619808043124</v>
      </c>
      <c r="C126" s="36">
        <v>0.63793896347126255</v>
      </c>
      <c r="D126" s="36">
        <f t="shared" si="16"/>
        <v>0.80582074065274789</v>
      </c>
      <c r="E126" s="36">
        <v>0.54823579683054136</v>
      </c>
      <c r="F126" s="36">
        <v>0.28166692763734746</v>
      </c>
      <c r="G126" s="36">
        <v>0.97668134246747451</v>
      </c>
      <c r="H126" s="36">
        <v>0.57444923171091122</v>
      </c>
      <c r="I126" s="36"/>
      <c r="J126" s="30">
        <f t="shared" si="15"/>
        <v>0.28166692763734746</v>
      </c>
      <c r="L126" s="38"/>
      <c r="M126" s="38"/>
    </row>
    <row r="127" spans="1:13" x14ac:dyDescent="0.3">
      <c r="A127" s="41"/>
      <c r="B127" s="42"/>
      <c r="C127" s="42"/>
      <c r="D127" s="42"/>
      <c r="E127" s="42"/>
      <c r="F127" s="42"/>
      <c r="G127" s="42"/>
      <c r="H127" s="42"/>
      <c r="I127" s="42"/>
      <c r="J127" s="28">
        <f>MIN(J119:J126)</f>
        <v>0.23531447267721745</v>
      </c>
      <c r="L127" s="38"/>
      <c r="M127" s="38"/>
    </row>
    <row r="128" spans="1:13" x14ac:dyDescent="0.3">
      <c r="A128" t="s">
        <v>30</v>
      </c>
      <c r="L128" s="38"/>
      <c r="M128" s="38"/>
    </row>
    <row r="129" spans="1:13" x14ac:dyDescent="0.3">
      <c r="A129" s="38"/>
      <c r="B129" s="38"/>
      <c r="C129" s="38"/>
      <c r="D129" s="38"/>
      <c r="E129" s="38"/>
      <c r="F129" s="38"/>
      <c r="G129" s="38"/>
      <c r="H129" s="38"/>
      <c r="I129" s="38"/>
      <c r="J129" s="38"/>
      <c r="K129" s="38"/>
      <c r="L129" s="38"/>
      <c r="M129" s="38"/>
    </row>
    <row r="130" spans="1:13" x14ac:dyDescent="0.3">
      <c r="A130" s="32"/>
      <c r="B130" s="29">
        <v>1</v>
      </c>
      <c r="C130" s="29">
        <v>2</v>
      </c>
      <c r="D130" s="29" t="s">
        <v>31</v>
      </c>
      <c r="E130" s="29">
        <v>4</v>
      </c>
      <c r="F130" s="29">
        <v>6</v>
      </c>
      <c r="G130" s="29">
        <v>9</v>
      </c>
      <c r="H130" s="49">
        <v>10</v>
      </c>
      <c r="I130" s="2" t="s">
        <v>22</v>
      </c>
      <c r="J130" s="38"/>
      <c r="K130" s="38"/>
      <c r="L130" s="38"/>
      <c r="M130" s="38"/>
    </row>
    <row r="131" spans="1:13" x14ac:dyDescent="0.3">
      <c r="A131" s="29">
        <v>1</v>
      </c>
      <c r="B131" s="30"/>
      <c r="C131" s="30">
        <v>1.3084677609662692</v>
      </c>
      <c r="D131" s="30">
        <f>1/4*(D92+F92+H92+I92)</f>
        <v>0.44923248285894041</v>
      </c>
      <c r="E131" s="30">
        <v>1.2132062858861723</v>
      </c>
      <c r="F131" s="30">
        <v>1.0411618667572335</v>
      </c>
      <c r="G131" s="30">
        <v>1.3287645503469616</v>
      </c>
      <c r="H131" s="50">
        <v>1.1984619808043124</v>
      </c>
      <c r="I131" s="23">
        <f>MIN(B131:H131)</f>
        <v>0.44923248285894041</v>
      </c>
      <c r="J131" s="39"/>
      <c r="K131" s="38"/>
      <c r="L131" s="38"/>
      <c r="M131" s="38"/>
    </row>
    <row r="132" spans="1:13" x14ac:dyDescent="0.3">
      <c r="A132" s="29">
        <v>2</v>
      </c>
      <c r="B132" s="30">
        <v>1.3084677609662692</v>
      </c>
      <c r="C132" s="30"/>
      <c r="D132" s="30">
        <f>1/4*(D93+F93+H93+I93)</f>
        <v>0.88455325667238172</v>
      </c>
      <c r="E132" s="30">
        <v>0.95261406176804087</v>
      </c>
      <c r="F132" s="30">
        <v>0.73607872528592366</v>
      </c>
      <c r="G132" s="30">
        <v>1.1521783876661851</v>
      </c>
      <c r="H132" s="50">
        <v>0.63793896347126255</v>
      </c>
      <c r="I132" s="23">
        <f t="shared" ref="I132:I137" si="17">MIN(B132:H132)</f>
        <v>0.63793896347126255</v>
      </c>
      <c r="J132" s="39"/>
      <c r="K132" s="38"/>
      <c r="L132" s="38"/>
      <c r="M132" s="38"/>
    </row>
    <row r="133" spans="1:13" x14ac:dyDescent="0.3">
      <c r="A133" s="29" t="s">
        <v>31</v>
      </c>
      <c r="B133" s="30">
        <v>0.44923248285894041</v>
      </c>
      <c r="C133" s="30">
        <v>0.88455325667238172</v>
      </c>
      <c r="D133" s="30"/>
      <c r="E133" s="30">
        <v>0.97487690019087325</v>
      </c>
      <c r="F133" s="30">
        <v>0.73893699281267078</v>
      </c>
      <c r="G133" s="30">
        <v>1.1243941290184498</v>
      </c>
      <c r="H133" s="50">
        <v>0.84853589110642957</v>
      </c>
      <c r="I133" s="23">
        <f t="shared" si="17"/>
        <v>0.44923248285894041</v>
      </c>
      <c r="J133" s="39"/>
      <c r="K133" s="38"/>
      <c r="L133" s="38"/>
      <c r="M133" s="38"/>
    </row>
    <row r="134" spans="1:13" x14ac:dyDescent="0.3">
      <c r="A134" s="29">
        <v>4</v>
      </c>
      <c r="B134" s="30">
        <v>1.2132062858861723</v>
      </c>
      <c r="C134" s="30">
        <v>0.95261406176804087</v>
      </c>
      <c r="D134" s="30">
        <f>1/4*(D95+F95+H95+I95)</f>
        <v>0.97487690019087325</v>
      </c>
      <c r="E134" s="30"/>
      <c r="F134" s="30">
        <v>0.32811426843548908</v>
      </c>
      <c r="G134" s="30">
        <v>0.36140797504676775</v>
      </c>
      <c r="H134" s="50">
        <v>0.54823579683054136</v>
      </c>
      <c r="I134" s="23">
        <f t="shared" si="17"/>
        <v>0.32811426843548908</v>
      </c>
      <c r="J134" s="39"/>
      <c r="K134" s="38"/>
      <c r="L134" s="38"/>
      <c r="M134" s="38"/>
    </row>
    <row r="135" spans="1:13" x14ac:dyDescent="0.3">
      <c r="A135" s="27">
        <v>6</v>
      </c>
      <c r="B135" s="28">
        <v>1.0411618667572335</v>
      </c>
      <c r="C135" s="28">
        <v>0.73607872528592366</v>
      </c>
      <c r="D135" s="28">
        <f>1/4*(D97+F97+H97+I97)</f>
        <v>0.73893699281267078</v>
      </c>
      <c r="E135" s="28">
        <v>0.32811426843548908</v>
      </c>
      <c r="F135" s="28"/>
      <c r="G135" s="28">
        <v>0.4620222625810621</v>
      </c>
      <c r="H135" s="51">
        <v>0.28166692763734746</v>
      </c>
      <c r="I135" s="28">
        <f t="shared" si="17"/>
        <v>0.28166692763734746</v>
      </c>
      <c r="J135" s="39"/>
      <c r="K135" s="38"/>
      <c r="L135" s="38"/>
      <c r="M135" s="38"/>
    </row>
    <row r="136" spans="1:13" x14ac:dyDescent="0.3">
      <c r="A136" s="29">
        <v>9</v>
      </c>
      <c r="B136" s="30">
        <v>1.3287645503469616</v>
      </c>
      <c r="C136" s="30">
        <v>1.1521783876661851</v>
      </c>
      <c r="D136" s="30">
        <f>1/4*(D100+F100+H100+I100)</f>
        <v>1.1243941290184498</v>
      </c>
      <c r="E136" s="30">
        <v>0.36140797504676775</v>
      </c>
      <c r="F136" s="30">
        <v>0.4620222625810621</v>
      </c>
      <c r="G136" s="30"/>
      <c r="H136" s="50">
        <v>0.57444923171091122</v>
      </c>
      <c r="I136" s="23">
        <f t="shared" si="17"/>
        <v>0.36140797504676775</v>
      </c>
      <c r="J136" s="39"/>
      <c r="K136" s="38"/>
      <c r="L136" s="38"/>
      <c r="M136" s="38"/>
    </row>
    <row r="137" spans="1:13" x14ac:dyDescent="0.3">
      <c r="A137" s="27">
        <v>10</v>
      </c>
      <c r="B137" s="28">
        <v>1.1984619808043124</v>
      </c>
      <c r="C137" s="28">
        <v>0.63793896347126255</v>
      </c>
      <c r="D137" s="28">
        <f>1/4*(D101+F101+H101+I101)</f>
        <v>0.84853589110642957</v>
      </c>
      <c r="E137" s="28">
        <v>0.54823579683054136</v>
      </c>
      <c r="F137" s="28">
        <v>0.28166692763734746</v>
      </c>
      <c r="G137" s="28">
        <v>0.57444923171091122</v>
      </c>
      <c r="H137" s="52"/>
      <c r="I137" s="28">
        <f t="shared" si="17"/>
        <v>0.28166692763734746</v>
      </c>
      <c r="J137" s="39"/>
      <c r="K137" s="38"/>
      <c r="L137" s="38"/>
      <c r="M137" s="38"/>
    </row>
    <row r="138" spans="1:13" x14ac:dyDescent="0.3">
      <c r="I138" s="28">
        <f>MIN(I131:I137)</f>
        <v>0.28166692763734746</v>
      </c>
      <c r="J138" s="39"/>
      <c r="K138" s="38"/>
      <c r="L138" s="38"/>
      <c r="M138" s="38"/>
    </row>
    <row r="139" spans="1:13" x14ac:dyDescent="0.3">
      <c r="A139" s="38" t="s">
        <v>27</v>
      </c>
      <c r="B139" s="38"/>
      <c r="C139" s="38"/>
      <c r="D139" s="38"/>
      <c r="E139" s="38"/>
      <c r="F139" s="38"/>
      <c r="G139" s="38"/>
      <c r="H139" s="38"/>
      <c r="I139" s="38"/>
      <c r="J139" s="39"/>
      <c r="K139" s="38"/>
      <c r="L139" s="38"/>
      <c r="M139" s="38"/>
    </row>
    <row r="140" spans="1:13" x14ac:dyDescent="0.3">
      <c r="A140" s="38"/>
      <c r="B140" s="38"/>
      <c r="C140" s="38"/>
      <c r="D140" s="38"/>
      <c r="E140" s="38"/>
      <c r="F140" s="38"/>
      <c r="G140" s="38"/>
      <c r="H140" s="38"/>
      <c r="I140" s="38"/>
      <c r="J140" s="38"/>
      <c r="K140" s="38"/>
      <c r="L140" s="38"/>
      <c r="M140" s="38"/>
    </row>
    <row r="141" spans="1:13" x14ac:dyDescent="0.3">
      <c r="A141" s="29"/>
      <c r="B141" s="29">
        <v>1</v>
      </c>
      <c r="C141" s="29">
        <v>2</v>
      </c>
      <c r="D141" s="29" t="s">
        <v>31</v>
      </c>
      <c r="E141" s="29">
        <v>4</v>
      </c>
      <c r="F141" s="29" t="s">
        <v>28</v>
      </c>
      <c r="G141" s="29">
        <v>9</v>
      </c>
      <c r="H141" s="29" t="s">
        <v>22</v>
      </c>
      <c r="I141" s="38"/>
      <c r="J141" s="38"/>
      <c r="K141" s="38"/>
      <c r="L141" s="38"/>
      <c r="M141" s="38"/>
    </row>
    <row r="142" spans="1:13" x14ac:dyDescent="0.3">
      <c r="A142" s="29">
        <v>1</v>
      </c>
      <c r="B142" s="33"/>
      <c r="C142" s="34">
        <v>1.3084677609662692</v>
      </c>
      <c r="D142" s="34">
        <v>0.44923248285894041</v>
      </c>
      <c r="E142" s="34">
        <v>1.2132062858861723</v>
      </c>
      <c r="F142" s="34">
        <f>1/2*(G92+K92)</f>
        <v>1.1198119237807731</v>
      </c>
      <c r="G142" s="34">
        <v>1.3287645503469616</v>
      </c>
      <c r="H142" s="34">
        <f>MIN(B142:G142)</f>
        <v>0.44923248285894041</v>
      </c>
      <c r="I142" s="38"/>
      <c r="J142" s="38"/>
      <c r="K142" s="38"/>
      <c r="L142" s="38"/>
      <c r="M142" s="38"/>
    </row>
    <row r="143" spans="1:13" x14ac:dyDescent="0.3">
      <c r="A143" s="29">
        <v>2</v>
      </c>
      <c r="B143" s="30">
        <v>1.3084677609662692</v>
      </c>
      <c r="C143" s="30"/>
      <c r="D143" s="30">
        <v>0.88455325667238172</v>
      </c>
      <c r="E143" s="30">
        <v>0.95261406176804087</v>
      </c>
      <c r="F143" s="34">
        <f>1/2*(G93+K93)</f>
        <v>0.68700884437859311</v>
      </c>
      <c r="G143" s="30">
        <v>1.1521783876661851</v>
      </c>
      <c r="H143" s="34">
        <f t="shared" ref="H143:H147" si="18">MIN(B143:G143)</f>
        <v>0.68700884437859311</v>
      </c>
      <c r="I143" s="39"/>
      <c r="J143" s="38"/>
      <c r="K143" s="38"/>
      <c r="L143" s="38"/>
      <c r="M143" s="38"/>
    </row>
    <row r="144" spans="1:13" x14ac:dyDescent="0.3">
      <c r="A144" s="29" t="s">
        <v>31</v>
      </c>
      <c r="B144" s="30">
        <v>0.44923248285894041</v>
      </c>
      <c r="C144" s="30">
        <v>0.88455325667238172</v>
      </c>
      <c r="D144" s="30"/>
      <c r="E144" s="30">
        <v>0.97487690019087325</v>
      </c>
      <c r="F144" s="30">
        <f>1/8*(G94+G96+G98+G99+K94+K96+K98+K99)</f>
        <v>0.79373644195955029</v>
      </c>
      <c r="G144" s="30">
        <v>1.1243941290184498</v>
      </c>
      <c r="H144" s="34">
        <f t="shared" si="18"/>
        <v>0.44923248285894041</v>
      </c>
      <c r="I144" s="39"/>
      <c r="J144" s="38"/>
      <c r="K144" s="38"/>
      <c r="L144" s="38"/>
      <c r="M144" s="38"/>
    </row>
    <row r="145" spans="1:13" x14ac:dyDescent="0.3">
      <c r="A145" s="27">
        <v>4</v>
      </c>
      <c r="B145" s="28">
        <v>1.2132062858861723</v>
      </c>
      <c r="C145" s="28">
        <v>0.95261406176804087</v>
      </c>
      <c r="D145" s="28">
        <v>0.97487690019087325</v>
      </c>
      <c r="E145" s="28"/>
      <c r="F145" s="28">
        <f>1/2*(G95+K95)</f>
        <v>0.43817503263301522</v>
      </c>
      <c r="G145" s="28">
        <v>0.36140797504676775</v>
      </c>
      <c r="H145" s="31">
        <f t="shared" si="18"/>
        <v>0.36140797504676775</v>
      </c>
      <c r="I145" s="39"/>
      <c r="J145" s="38"/>
      <c r="K145" s="38"/>
      <c r="L145" s="38"/>
      <c r="M145" s="38"/>
    </row>
    <row r="146" spans="1:13" x14ac:dyDescent="0.3">
      <c r="A146" s="29" t="s">
        <v>28</v>
      </c>
      <c r="B146" s="30">
        <v>1.1198119237807731</v>
      </c>
      <c r="C146" s="30">
        <v>0.68700884437859311</v>
      </c>
      <c r="D146" s="30">
        <v>0.79373644195955029</v>
      </c>
      <c r="E146" s="30">
        <v>0.43817503263301522</v>
      </c>
      <c r="F146" s="30"/>
      <c r="G146" s="30">
        <v>0.51823574714598664</v>
      </c>
      <c r="H146" s="34">
        <f t="shared" si="18"/>
        <v>0.43817503263301522</v>
      </c>
      <c r="I146" s="39"/>
      <c r="J146" s="38"/>
      <c r="K146" s="38"/>
      <c r="L146" s="38"/>
      <c r="M146" s="38"/>
    </row>
    <row r="147" spans="1:13" x14ac:dyDescent="0.3">
      <c r="A147" s="47">
        <v>9</v>
      </c>
      <c r="B147" s="48">
        <v>1.3287645503469616</v>
      </c>
      <c r="C147" s="48">
        <v>1.1521783876661851</v>
      </c>
      <c r="D147" s="48">
        <v>1.1243941290184498</v>
      </c>
      <c r="E147" s="48">
        <v>0.36140797504676775</v>
      </c>
      <c r="F147" s="48">
        <f>1/2*(G100+K100)</f>
        <v>0.51823574714598664</v>
      </c>
      <c r="G147" s="48"/>
      <c r="H147" s="31">
        <f t="shared" si="18"/>
        <v>0.36140797504676775</v>
      </c>
      <c r="I147" s="39"/>
      <c r="J147" s="38"/>
      <c r="K147" s="38"/>
      <c r="L147" s="38"/>
      <c r="M147" s="38"/>
    </row>
    <row r="148" spans="1:13" x14ac:dyDescent="0.3">
      <c r="A148" s="40"/>
      <c r="B148" s="42"/>
      <c r="C148" s="42"/>
      <c r="D148" s="42"/>
      <c r="E148" s="42"/>
      <c r="F148" s="42"/>
      <c r="G148" s="42"/>
      <c r="H148" s="28">
        <f>MIN(H142:H147)</f>
        <v>0.36140797504676775</v>
      </c>
      <c r="I148" s="39"/>
      <c r="J148" s="38"/>
      <c r="K148" s="38"/>
      <c r="L148" s="38"/>
      <c r="M148" s="38"/>
    </row>
    <row r="149" spans="1:13" x14ac:dyDescent="0.3">
      <c r="A149" s="37" t="s">
        <v>32</v>
      </c>
      <c r="B149" s="39"/>
      <c r="C149" s="39"/>
      <c r="D149" s="39"/>
      <c r="E149" s="39"/>
      <c r="F149" s="39"/>
      <c r="G149" s="39"/>
      <c r="H149" s="39"/>
      <c r="I149" s="39"/>
      <c r="J149" s="38"/>
      <c r="K149" s="38"/>
      <c r="L149" s="38"/>
      <c r="M149" s="38"/>
    </row>
    <row r="150" spans="1:13" x14ac:dyDescent="0.3">
      <c r="A150" s="37"/>
      <c r="B150" s="38"/>
      <c r="C150" s="38"/>
      <c r="D150" s="38"/>
      <c r="E150" s="38"/>
      <c r="F150" s="39"/>
      <c r="G150" s="38"/>
      <c r="H150" s="38"/>
      <c r="I150" s="39"/>
      <c r="J150" s="38"/>
      <c r="K150" s="38"/>
      <c r="L150" s="38"/>
      <c r="M150" s="38"/>
    </row>
    <row r="151" spans="1:13" x14ac:dyDescent="0.3">
      <c r="A151" s="29"/>
      <c r="B151" s="29">
        <v>1</v>
      </c>
      <c r="C151" s="29">
        <v>2</v>
      </c>
      <c r="D151" s="29" t="s">
        <v>31</v>
      </c>
      <c r="E151" s="29">
        <v>4.9000000000000004</v>
      </c>
      <c r="F151" s="29" t="s">
        <v>28</v>
      </c>
      <c r="G151" s="38" t="s">
        <v>22</v>
      </c>
      <c r="I151" s="38"/>
      <c r="J151" s="38"/>
      <c r="K151" s="38"/>
      <c r="L151" s="38"/>
      <c r="M151" s="38"/>
    </row>
    <row r="152" spans="1:13" x14ac:dyDescent="0.3">
      <c r="A152" s="27">
        <v>1</v>
      </c>
      <c r="B152" s="28"/>
      <c r="C152" s="28">
        <v>1.3084677609662692</v>
      </c>
      <c r="D152" s="28">
        <v>0.44923248285894041</v>
      </c>
      <c r="E152" s="28">
        <f>1/2*(E92+J92)</f>
        <v>1.270985418116567</v>
      </c>
      <c r="F152" s="28">
        <v>1.1198119237807731</v>
      </c>
      <c r="G152" s="45">
        <f>MIN(B152:F152)</f>
        <v>0.44923248285894041</v>
      </c>
      <c r="I152" s="38"/>
      <c r="J152" s="38"/>
      <c r="K152" s="38"/>
      <c r="L152" s="38"/>
      <c r="M152" s="38"/>
    </row>
    <row r="153" spans="1:13" x14ac:dyDescent="0.3">
      <c r="A153" s="29">
        <v>2</v>
      </c>
      <c r="B153" s="30">
        <v>1.3084677609662692</v>
      </c>
      <c r="C153" s="30"/>
      <c r="D153" s="30">
        <v>0.88455325667238172</v>
      </c>
      <c r="E153" s="30">
        <f>1/2*(E93+J93)</f>
        <v>1.052396224717113</v>
      </c>
      <c r="F153" s="30">
        <v>0.68700884437859311</v>
      </c>
      <c r="G153" s="39">
        <f t="shared" ref="G153:G156" si="19">MIN(B153:F153)</f>
        <v>0.68700884437859311</v>
      </c>
      <c r="I153" s="38"/>
      <c r="J153" s="38"/>
      <c r="K153" s="38"/>
      <c r="L153" s="38"/>
      <c r="M153" s="38"/>
    </row>
    <row r="154" spans="1:13" x14ac:dyDescent="0.3">
      <c r="A154" s="27" t="s">
        <v>31</v>
      </c>
      <c r="B154" s="28">
        <v>0.44923248285894041</v>
      </c>
      <c r="C154" s="28">
        <v>0.88455325667238172</v>
      </c>
      <c r="D154" s="28"/>
      <c r="E154" s="28">
        <f>1/8*(E94+J94+E96+J96+E98+J98+E99+J99)</f>
        <v>1.0496355146046616</v>
      </c>
      <c r="F154" s="28">
        <v>0.79373644195955029</v>
      </c>
      <c r="G154" s="45">
        <f t="shared" si="19"/>
        <v>0.44923248285894041</v>
      </c>
      <c r="I154" s="38"/>
      <c r="J154" s="38"/>
      <c r="K154" s="38"/>
      <c r="L154" s="38"/>
      <c r="M154" s="38"/>
    </row>
    <row r="155" spans="1:13" x14ac:dyDescent="0.3">
      <c r="A155" s="29">
        <v>4.9000000000000004</v>
      </c>
      <c r="B155" s="30">
        <v>1.270985418116567</v>
      </c>
      <c r="C155" s="30">
        <v>1.052396224717113</v>
      </c>
      <c r="D155" s="30">
        <v>1.0496355146046616</v>
      </c>
      <c r="E155" s="30"/>
      <c r="F155" s="30">
        <v>0.4782053898895009</v>
      </c>
      <c r="G155" s="39">
        <f t="shared" si="19"/>
        <v>0.4782053898895009</v>
      </c>
      <c r="I155" s="38"/>
      <c r="J155" s="38"/>
      <c r="K155" s="38"/>
      <c r="L155" s="38"/>
      <c r="M155" s="38"/>
    </row>
    <row r="156" spans="1:13" x14ac:dyDescent="0.3">
      <c r="A156" s="29" t="s">
        <v>28</v>
      </c>
      <c r="B156" s="30">
        <v>1.1198119237807731</v>
      </c>
      <c r="C156" s="30">
        <v>0.68700884437859311</v>
      </c>
      <c r="D156" s="30">
        <v>0.79373644195955029</v>
      </c>
      <c r="E156" s="30">
        <f>1/4*(E97+E101+J97+J101)</f>
        <v>0.4782053898895009</v>
      </c>
      <c r="F156" s="30"/>
      <c r="G156" s="39">
        <f t="shared" si="19"/>
        <v>0.4782053898895009</v>
      </c>
      <c r="I156" s="38"/>
      <c r="J156" s="38"/>
      <c r="K156" s="38"/>
      <c r="L156" s="38"/>
      <c r="M156" s="38"/>
    </row>
    <row r="157" spans="1:13" x14ac:dyDescent="0.3">
      <c r="A157" s="55"/>
      <c r="B157" s="24"/>
      <c r="C157" s="24"/>
      <c r="D157" s="24"/>
      <c r="E157" s="24"/>
      <c r="F157" s="24"/>
      <c r="G157" s="25">
        <f>MIN(G152:G156)</f>
        <v>0.44923248285894041</v>
      </c>
    </row>
    <row r="158" spans="1:13" x14ac:dyDescent="0.3">
      <c r="A158" t="s">
        <v>33</v>
      </c>
    </row>
    <row r="160" spans="1:13" x14ac:dyDescent="0.3">
      <c r="A160" s="56"/>
      <c r="B160" s="56" t="s">
        <v>34</v>
      </c>
      <c r="C160" s="56">
        <v>2</v>
      </c>
      <c r="D160" s="56">
        <v>4.9000000000000004</v>
      </c>
      <c r="E160" s="56" t="s">
        <v>28</v>
      </c>
      <c r="F160" t="s">
        <v>22</v>
      </c>
    </row>
    <row r="161" spans="1:6" x14ac:dyDescent="0.3">
      <c r="A161" s="56" t="s">
        <v>34</v>
      </c>
      <c r="B161" s="23"/>
      <c r="C161" s="23">
        <v>0.9693361575311592</v>
      </c>
      <c r="D161" s="23">
        <v>1.0939054953070426</v>
      </c>
      <c r="E161" s="23">
        <v>0.85895153832379489</v>
      </c>
      <c r="F161" s="24">
        <f>MIN(B161:E161)</f>
        <v>0.85895153832379489</v>
      </c>
    </row>
    <row r="162" spans="1:6" x14ac:dyDescent="0.3">
      <c r="A162" s="56">
        <v>2</v>
      </c>
      <c r="B162" s="23">
        <f>1/5*(B93+D93+F93+H93+I93)</f>
        <v>0.9693361575311592</v>
      </c>
      <c r="C162" s="23"/>
      <c r="D162" s="23">
        <v>1.052396224717113</v>
      </c>
      <c r="E162" s="23">
        <v>0.68700884437859311</v>
      </c>
      <c r="F162" s="24">
        <f t="shared" ref="F162:F164" si="20">MIN(B162:E162)</f>
        <v>0.68700884437859311</v>
      </c>
    </row>
    <row r="163" spans="1:6" x14ac:dyDescent="0.3">
      <c r="A163" s="57">
        <v>4.9000000000000004</v>
      </c>
      <c r="B163" s="28">
        <f>1/10*(B95+B100+D95+D100+F95+F100+H95+H100+I95+I100)</f>
        <v>1.0939054953070426</v>
      </c>
      <c r="C163" s="28">
        <v>1.052396224717113</v>
      </c>
      <c r="D163" s="28"/>
      <c r="E163" s="28">
        <v>0.4782053898895009</v>
      </c>
      <c r="F163" s="25">
        <f t="shared" si="20"/>
        <v>0.4782053898895009</v>
      </c>
    </row>
    <row r="164" spans="1:6" x14ac:dyDescent="0.3">
      <c r="A164" s="57" t="s">
        <v>28</v>
      </c>
      <c r="B164" s="28">
        <f>1/10*(B97+B101+D97+D101+F97+F101+H97+H101+I97+I101)</f>
        <v>0.85895153832379489</v>
      </c>
      <c r="C164" s="28">
        <v>0.68700884437859311</v>
      </c>
      <c r="D164" s="28">
        <v>0.4782053898895009</v>
      </c>
      <c r="E164" s="28"/>
      <c r="F164" s="25">
        <f t="shared" si="20"/>
        <v>0.4782053898895009</v>
      </c>
    </row>
    <row r="165" spans="1:6" x14ac:dyDescent="0.3">
      <c r="F165" s="25">
        <f>MIN(F161:F164)</f>
        <v>0.4782053898895009</v>
      </c>
    </row>
    <row r="166" spans="1:6" x14ac:dyDescent="0.3">
      <c r="A166" t="s">
        <v>35</v>
      </c>
    </row>
    <row r="168" spans="1:6" x14ac:dyDescent="0.3">
      <c r="A168" s="56"/>
      <c r="B168" s="56" t="s">
        <v>34</v>
      </c>
      <c r="C168" s="56">
        <v>2</v>
      </c>
      <c r="D168" s="56" t="s">
        <v>36</v>
      </c>
      <c r="E168" t="s">
        <v>22</v>
      </c>
    </row>
    <row r="169" spans="1:6" x14ac:dyDescent="0.3">
      <c r="A169" s="56" t="s">
        <v>34</v>
      </c>
      <c r="B169" s="23"/>
      <c r="C169" s="23">
        <v>0.9693361575311592</v>
      </c>
      <c r="D169" s="23">
        <f>1/20*(E92+E94+E96+E98+E99+G92+G94+G96+G98+G99+J92+J94+J96+J98+J99+K92+K94+K96+K98+K99)</f>
        <v>0.97642851681541887</v>
      </c>
      <c r="E169" s="24">
        <f>MIN(B169:D169)</f>
        <v>0.9693361575311592</v>
      </c>
    </row>
    <row r="170" spans="1:6" x14ac:dyDescent="0.3">
      <c r="A170" s="56">
        <v>2</v>
      </c>
      <c r="B170" s="23">
        <v>0.9693361575311592</v>
      </c>
      <c r="C170" s="23"/>
      <c r="D170" s="23">
        <f>1/4*(E93+J93+G93+K93)</f>
        <v>0.86970253454785307</v>
      </c>
      <c r="E170" s="24">
        <f t="shared" ref="E170:E171" si="21">MIN(B170:D170)</f>
        <v>0.86970253454785307</v>
      </c>
    </row>
    <row r="171" spans="1:6" x14ac:dyDescent="0.3">
      <c r="A171" s="56" t="s">
        <v>36</v>
      </c>
      <c r="B171" s="23">
        <v>0.97642851681541887</v>
      </c>
      <c r="C171" s="23">
        <v>0.86970253454785307</v>
      </c>
      <c r="D171" s="23"/>
      <c r="E171" s="24">
        <f t="shared" si="21"/>
        <v>0.86970253454785307</v>
      </c>
    </row>
    <row r="172" spans="1:6" x14ac:dyDescent="0.3">
      <c r="A172" s="58"/>
      <c r="B172" s="44"/>
      <c r="C172" s="44"/>
      <c r="D172" s="44"/>
      <c r="E172" s="24">
        <f>MIN(E169:E171)</f>
        <v>0.86970253454785307</v>
      </c>
    </row>
    <row r="173" spans="1:6" x14ac:dyDescent="0.3">
      <c r="A173" s="43"/>
      <c r="B173" s="43"/>
      <c r="C173" s="43"/>
      <c r="D173" s="43"/>
    </row>
  </sheetData>
  <sortState ref="A40:B49">
    <sortCondition ref="B40:B49"/>
  </sortState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86D527-E746-4E88-8779-28C88ECB32A8}">
  <dimension ref="A23:T181"/>
  <sheetViews>
    <sheetView topLeftCell="A28" zoomScale="60" zoomScaleNormal="60" workbookViewId="0">
      <selection activeCell="O56" sqref="O56"/>
    </sheetView>
  </sheetViews>
  <sheetFormatPr defaultRowHeight="14.4" x14ac:dyDescent="0.3"/>
  <cols>
    <col min="6" max="6" width="12.6640625" customWidth="1"/>
    <col min="7" max="7" width="12.5546875" customWidth="1"/>
    <col min="9" max="9" width="29.88671875" customWidth="1"/>
    <col min="10" max="10" width="27.6640625" customWidth="1"/>
    <col min="12" max="12" width="12.5546875" customWidth="1"/>
    <col min="13" max="13" width="11.88671875" customWidth="1"/>
    <col min="15" max="15" width="24.88671875" customWidth="1"/>
    <col min="16" max="16" width="25" customWidth="1"/>
  </cols>
  <sheetData>
    <row r="23" spans="1:9" x14ac:dyDescent="0.3">
      <c r="F23" s="43"/>
      <c r="G23" s="43"/>
      <c r="H23" s="43"/>
      <c r="I23" s="43"/>
    </row>
    <row r="24" spans="1:9" x14ac:dyDescent="0.3">
      <c r="A24" s="3"/>
      <c r="B24" s="3" t="s">
        <v>0</v>
      </c>
      <c r="C24" s="3" t="s">
        <v>1</v>
      </c>
      <c r="D24" s="3" t="s">
        <v>2</v>
      </c>
      <c r="F24" s="59"/>
      <c r="G24" s="59"/>
      <c r="H24" s="59"/>
      <c r="I24" s="59"/>
    </row>
    <row r="25" spans="1:9" x14ac:dyDescent="0.3">
      <c r="A25" s="3">
        <v>1</v>
      </c>
      <c r="B25" s="1">
        <v>4</v>
      </c>
      <c r="C25" s="2">
        <v>8.1999999999999993</v>
      </c>
      <c r="D25" s="2">
        <v>31.8</v>
      </c>
      <c r="F25" s="59"/>
      <c r="G25" s="60"/>
      <c r="H25" s="43"/>
      <c r="I25" s="43"/>
    </row>
    <row r="26" spans="1:9" x14ac:dyDescent="0.3">
      <c r="A26" s="3">
        <v>2</v>
      </c>
      <c r="B26" s="2">
        <v>4.5999999999999996</v>
      </c>
      <c r="C26" s="2">
        <v>13.6</v>
      </c>
      <c r="D26" s="2">
        <v>47.5</v>
      </c>
      <c r="F26" s="59"/>
      <c r="G26" s="60"/>
      <c r="H26" s="43"/>
      <c r="I26" s="43"/>
    </row>
    <row r="27" spans="1:9" x14ac:dyDescent="0.3">
      <c r="A27" s="3">
        <v>3</v>
      </c>
      <c r="B27" s="2">
        <v>4.5</v>
      </c>
      <c r="C27" s="2">
        <v>9.3000000000000007</v>
      </c>
      <c r="D27" s="2">
        <v>36.4</v>
      </c>
      <c r="F27" s="59"/>
      <c r="G27" s="60"/>
      <c r="H27" s="43"/>
      <c r="I27" s="43"/>
    </row>
    <row r="28" spans="1:9" x14ac:dyDescent="0.3">
      <c r="A28" s="3">
        <v>4</v>
      </c>
      <c r="B28" s="2">
        <v>5.6</v>
      </c>
      <c r="C28" s="2">
        <v>14.9</v>
      </c>
      <c r="D28" s="2">
        <v>34.4</v>
      </c>
      <c r="F28" s="59"/>
      <c r="G28" s="60"/>
      <c r="H28" s="43"/>
      <c r="I28" s="43"/>
    </row>
    <row r="29" spans="1:9" x14ac:dyDescent="0.3">
      <c r="A29" s="3">
        <v>5</v>
      </c>
      <c r="B29" s="2">
        <v>4.2</v>
      </c>
      <c r="C29" s="2">
        <v>10.4</v>
      </c>
      <c r="D29" s="2">
        <v>38.4</v>
      </c>
      <c r="F29" s="59"/>
      <c r="G29" s="60"/>
      <c r="H29" s="43"/>
      <c r="I29" s="43"/>
    </row>
    <row r="30" spans="1:9" x14ac:dyDescent="0.3">
      <c r="A30" s="3">
        <v>6</v>
      </c>
      <c r="B30" s="2">
        <v>5.5</v>
      </c>
      <c r="C30" s="2">
        <v>13.2</v>
      </c>
      <c r="D30" s="2">
        <v>37.6</v>
      </c>
      <c r="F30" s="59"/>
      <c r="G30" s="60"/>
      <c r="H30" s="43"/>
      <c r="I30" s="43"/>
    </row>
    <row r="31" spans="1:9" x14ac:dyDescent="0.3">
      <c r="A31" s="3">
        <v>7</v>
      </c>
      <c r="B31" s="2">
        <v>4.3</v>
      </c>
      <c r="C31" s="2">
        <v>10.3</v>
      </c>
      <c r="D31" s="2">
        <v>36.6</v>
      </c>
      <c r="F31" s="59"/>
      <c r="G31" s="60"/>
      <c r="H31" s="43"/>
      <c r="I31" s="43"/>
    </row>
    <row r="32" spans="1:9" x14ac:dyDescent="0.3">
      <c r="A32" s="3">
        <v>8</v>
      </c>
      <c r="B32" s="2">
        <v>4</v>
      </c>
      <c r="C32" s="2">
        <v>9</v>
      </c>
      <c r="D32" s="2">
        <v>37.9</v>
      </c>
      <c r="F32" s="59"/>
      <c r="G32" s="60"/>
      <c r="H32" s="43"/>
      <c r="I32" s="43"/>
    </row>
    <row r="33" spans="1:16" x14ac:dyDescent="0.3">
      <c r="A33" s="3">
        <v>9</v>
      </c>
      <c r="B33" s="2">
        <v>6.4</v>
      </c>
      <c r="C33" s="2">
        <v>14</v>
      </c>
      <c r="D33" s="2">
        <v>33.799999999999997</v>
      </c>
      <c r="F33" s="59"/>
      <c r="G33" s="60"/>
      <c r="H33" s="43"/>
      <c r="I33" s="43"/>
    </row>
    <row r="34" spans="1:16" x14ac:dyDescent="0.3">
      <c r="A34" s="3">
        <v>10</v>
      </c>
      <c r="B34" s="2">
        <v>5.8</v>
      </c>
      <c r="C34" s="2">
        <v>12.9</v>
      </c>
      <c r="D34" s="2">
        <v>41.5</v>
      </c>
      <c r="F34" s="59"/>
      <c r="G34" s="60"/>
      <c r="H34" s="43"/>
      <c r="I34" s="43"/>
    </row>
    <row r="35" spans="1:16" x14ac:dyDescent="0.3">
      <c r="F35" s="43"/>
      <c r="G35" s="43"/>
      <c r="H35" s="43"/>
      <c r="I35" s="43"/>
    </row>
    <row r="36" spans="1:16" x14ac:dyDescent="0.3">
      <c r="A36" t="s">
        <v>37</v>
      </c>
    </row>
    <row r="38" spans="1:16" x14ac:dyDescent="0.3">
      <c r="A38" s="3"/>
      <c r="B38" s="3" t="s">
        <v>0</v>
      </c>
      <c r="C38" s="43"/>
      <c r="F38" s="2" t="s">
        <v>42</v>
      </c>
      <c r="G38" s="2" t="s">
        <v>43</v>
      </c>
      <c r="I38" s="7" t="s">
        <v>6</v>
      </c>
      <c r="J38" s="9"/>
      <c r="L38" s="2" t="s">
        <v>42</v>
      </c>
      <c r="M38" s="2" t="s">
        <v>43</v>
      </c>
      <c r="O38" s="7" t="s">
        <v>6</v>
      </c>
      <c r="P38" s="9"/>
    </row>
    <row r="39" spans="1:16" x14ac:dyDescent="0.3">
      <c r="A39" s="3">
        <v>1</v>
      </c>
      <c r="B39" s="62">
        <v>4</v>
      </c>
      <c r="C39" s="43"/>
      <c r="F39" s="23">
        <f>(B39-$B$51)^2</f>
        <v>0.52160493827160503</v>
      </c>
      <c r="G39" s="23">
        <f>(B39-$B$49)^2</f>
        <v>0.79209999999999947</v>
      </c>
      <c r="I39" s="9" t="s">
        <v>7</v>
      </c>
      <c r="J39" s="67" t="s">
        <v>14</v>
      </c>
      <c r="L39" s="66"/>
      <c r="M39" s="23">
        <f>(B39-$B$49)^2</f>
        <v>0.79209999999999947</v>
      </c>
      <c r="O39" s="9" t="s">
        <v>7</v>
      </c>
      <c r="P39" s="67" t="s">
        <v>12</v>
      </c>
    </row>
    <row r="40" spans="1:16" x14ac:dyDescent="0.3">
      <c r="A40" s="3">
        <v>8</v>
      </c>
      <c r="B40" s="2">
        <v>4</v>
      </c>
      <c r="C40" s="43"/>
      <c r="F40" s="23">
        <f t="shared" ref="F40:F47" si="0">(B40-$B$51)^2</f>
        <v>0.52160493827160503</v>
      </c>
      <c r="G40" s="23">
        <f t="shared" ref="G40:G48" si="1">(B40-$B$49)^2</f>
        <v>0.79209999999999947</v>
      </c>
      <c r="I40" s="7" t="s">
        <v>8</v>
      </c>
      <c r="J40" s="68">
        <v>0.05</v>
      </c>
      <c r="L40" s="23">
        <f t="shared" ref="L40:L48" si="2">(B40-$B$52)^2</f>
        <v>0.97790123456790135</v>
      </c>
      <c r="M40" s="23">
        <f t="shared" ref="M40:M48" si="3">(B40-$B$49)^2</f>
        <v>0.79209999999999947</v>
      </c>
      <c r="O40" s="70" t="s">
        <v>8</v>
      </c>
      <c r="P40" s="68">
        <v>0.05</v>
      </c>
    </row>
    <row r="41" spans="1:16" x14ac:dyDescent="0.3">
      <c r="A41" s="3">
        <v>5</v>
      </c>
      <c r="B41" s="2">
        <v>4.2</v>
      </c>
      <c r="C41" s="43"/>
      <c r="F41" s="23">
        <f t="shared" si="0"/>
        <v>0.27271604938271599</v>
      </c>
      <c r="G41" s="23">
        <f t="shared" si="1"/>
        <v>0.4760999999999993</v>
      </c>
      <c r="I41" s="7" t="s">
        <v>9</v>
      </c>
      <c r="J41" s="9"/>
      <c r="L41" s="23">
        <f t="shared" si="2"/>
        <v>0.6223456790123455</v>
      </c>
      <c r="M41" s="23">
        <f t="shared" si="3"/>
        <v>0.4760999999999993</v>
      </c>
      <c r="O41" s="70" t="s">
        <v>9</v>
      </c>
      <c r="P41" s="9"/>
    </row>
    <row r="42" spans="1:16" x14ac:dyDescent="0.3">
      <c r="A42" s="3">
        <v>7</v>
      </c>
      <c r="B42" s="2">
        <v>4.3</v>
      </c>
      <c r="C42" s="43"/>
      <c r="F42" s="23">
        <f t="shared" si="0"/>
        <v>0.17827160493827185</v>
      </c>
      <c r="G42" s="23">
        <f t="shared" si="1"/>
        <v>0.34809999999999985</v>
      </c>
      <c r="I42" s="9" t="s">
        <v>45</v>
      </c>
      <c r="J42" s="9">
        <f>F49/G49</f>
        <v>0.61782403915455641</v>
      </c>
      <c r="L42" s="23">
        <f t="shared" si="2"/>
        <v>0.47456790123456821</v>
      </c>
      <c r="M42" s="23">
        <f t="shared" si="3"/>
        <v>0.34809999999999985</v>
      </c>
      <c r="O42" s="71" t="s">
        <v>48</v>
      </c>
      <c r="P42" s="9">
        <f>L49/M49</f>
        <v>0.86723320091852318</v>
      </c>
    </row>
    <row r="43" spans="1:16" x14ac:dyDescent="0.3">
      <c r="A43" s="3">
        <v>3</v>
      </c>
      <c r="B43" s="2">
        <v>4.5</v>
      </c>
      <c r="C43" s="43"/>
      <c r="F43" s="23">
        <f t="shared" si="0"/>
        <v>4.9382716049382762E-2</v>
      </c>
      <c r="G43" s="23">
        <f t="shared" si="1"/>
        <v>0.15209999999999976</v>
      </c>
      <c r="I43" s="7" t="s">
        <v>10</v>
      </c>
      <c r="J43" s="9"/>
      <c r="L43" s="23">
        <f t="shared" si="2"/>
        <v>0.23901234567901239</v>
      </c>
      <c r="M43" s="23">
        <f t="shared" si="3"/>
        <v>0.15209999999999976</v>
      </c>
      <c r="O43" s="70" t="s">
        <v>10</v>
      </c>
      <c r="P43" s="9"/>
    </row>
    <row r="44" spans="1:16" x14ac:dyDescent="0.3">
      <c r="A44" s="3">
        <v>2</v>
      </c>
      <c r="B44" s="2">
        <v>4.5999999999999996</v>
      </c>
      <c r="C44" s="43"/>
      <c r="F44" s="23">
        <f t="shared" si="0"/>
        <v>1.4938271604938382E-2</v>
      </c>
      <c r="G44" s="23">
        <f t="shared" si="1"/>
        <v>8.4100000000000022E-2</v>
      </c>
      <c r="I44" s="9" t="s">
        <v>11</v>
      </c>
      <c r="J44" s="69">
        <v>0.41539999999999999</v>
      </c>
      <c r="L44" s="23">
        <f t="shared" si="2"/>
        <v>0.15123456790123488</v>
      </c>
      <c r="M44" s="23">
        <f t="shared" si="3"/>
        <v>8.4100000000000022E-2</v>
      </c>
      <c r="O44" s="71" t="s">
        <v>11</v>
      </c>
      <c r="P44" s="69">
        <v>0.41539999999999999</v>
      </c>
    </row>
    <row r="45" spans="1:16" x14ac:dyDescent="0.3">
      <c r="A45" s="3">
        <v>6</v>
      </c>
      <c r="B45" s="2">
        <v>5.5</v>
      </c>
      <c r="C45" s="43"/>
      <c r="F45" s="23">
        <f t="shared" si="0"/>
        <v>0.60493827160493807</v>
      </c>
      <c r="G45" s="23">
        <f t="shared" si="1"/>
        <v>0.37210000000000037</v>
      </c>
      <c r="I45" s="9"/>
      <c r="J45" s="9"/>
      <c r="L45" s="23">
        <f t="shared" si="2"/>
        <v>0.2612345679012345</v>
      </c>
      <c r="M45" s="23">
        <f t="shared" si="3"/>
        <v>0.37210000000000037</v>
      </c>
      <c r="O45" s="71"/>
      <c r="P45" s="9"/>
    </row>
    <row r="46" spans="1:16" ht="52.8" x14ac:dyDescent="0.3">
      <c r="A46" s="3">
        <v>4</v>
      </c>
      <c r="B46" s="2">
        <v>5.6</v>
      </c>
      <c r="C46" s="43"/>
      <c r="F46" s="23">
        <f t="shared" si="0"/>
        <v>0.77049382716049308</v>
      </c>
      <c r="G46" s="23">
        <f t="shared" si="1"/>
        <v>0.50409999999999999</v>
      </c>
      <c r="I46" s="132" t="s">
        <v>46</v>
      </c>
      <c r="J46" s="9"/>
      <c r="L46" s="23">
        <f t="shared" si="2"/>
        <v>0.37345679012345628</v>
      </c>
      <c r="M46" s="23">
        <f t="shared" si="3"/>
        <v>0.50409999999999999</v>
      </c>
      <c r="O46" s="131" t="s">
        <v>49</v>
      </c>
      <c r="P46" s="9"/>
    </row>
    <row r="47" spans="1:16" x14ac:dyDescent="0.3">
      <c r="A47" s="3">
        <v>10</v>
      </c>
      <c r="B47" s="2">
        <v>5.8</v>
      </c>
      <c r="C47" s="43"/>
      <c r="F47" s="23">
        <f t="shared" si="0"/>
        <v>1.1616049382716043</v>
      </c>
      <c r="G47" s="23">
        <f t="shared" si="1"/>
        <v>0.82810000000000028</v>
      </c>
      <c r="L47" s="23">
        <f t="shared" si="2"/>
        <v>0.65790123456790084</v>
      </c>
      <c r="M47" s="23">
        <f t="shared" si="3"/>
        <v>0.82810000000000028</v>
      </c>
    </row>
    <row r="48" spans="1:16" x14ac:dyDescent="0.3">
      <c r="A48" s="3">
        <v>9</v>
      </c>
      <c r="B48" s="63">
        <v>6.4</v>
      </c>
      <c r="C48" s="43"/>
      <c r="F48" s="66"/>
      <c r="G48" s="23">
        <f t="shared" si="1"/>
        <v>2.2801000000000022</v>
      </c>
      <c r="L48" s="23">
        <f t="shared" si="2"/>
        <v>1.9912345679012355</v>
      </c>
      <c r="M48" s="23">
        <f t="shared" si="3"/>
        <v>2.2801000000000022</v>
      </c>
    </row>
    <row r="49" spans="1:13" x14ac:dyDescent="0.3">
      <c r="A49" s="4" t="s">
        <v>4</v>
      </c>
      <c r="B49" s="43">
        <f>AVERAGE(B39:B48)</f>
        <v>4.8899999999999997</v>
      </c>
      <c r="C49" s="43"/>
      <c r="E49" t="s">
        <v>44</v>
      </c>
      <c r="F49" s="30">
        <f>SUM(F39:F48)</f>
        <v>4.0955555555555545</v>
      </c>
      <c r="G49" s="30">
        <f>SUM(G39:G48)</f>
        <v>6.6289999999999996</v>
      </c>
      <c r="K49" t="s">
        <v>47</v>
      </c>
      <c r="L49" s="30">
        <f>SUM(L39:L48)</f>
        <v>5.7488888888888896</v>
      </c>
      <c r="M49" s="30">
        <f>SUM(M39:M48)</f>
        <v>6.6289999999999996</v>
      </c>
    </row>
    <row r="50" spans="1:13" x14ac:dyDescent="0.3">
      <c r="A50" s="4" t="s">
        <v>5</v>
      </c>
      <c r="B50">
        <f>SQRT(VAR(B39:B48))</f>
        <v>0.85822814889489107</v>
      </c>
    </row>
    <row r="51" spans="1:13" x14ac:dyDescent="0.3">
      <c r="A51" s="61" t="s">
        <v>38</v>
      </c>
      <c r="B51">
        <f>AVERAGE(B39:B47)</f>
        <v>4.7222222222222223</v>
      </c>
      <c r="C51" t="s">
        <v>40</v>
      </c>
    </row>
    <row r="52" spans="1:13" x14ac:dyDescent="0.3">
      <c r="A52" s="61" t="s">
        <v>39</v>
      </c>
      <c r="B52">
        <f>AVERAGE(B40:B48)</f>
        <v>4.9888888888888889</v>
      </c>
      <c r="C52" t="s">
        <v>41</v>
      </c>
    </row>
    <row r="54" spans="1:13" x14ac:dyDescent="0.3">
      <c r="A54" t="s">
        <v>50</v>
      </c>
    </row>
    <row r="56" spans="1:13" x14ac:dyDescent="0.3">
      <c r="A56" s="3"/>
      <c r="B56" s="3" t="s">
        <v>0</v>
      </c>
      <c r="C56" s="3" t="s">
        <v>1</v>
      </c>
      <c r="D56" s="3" t="s">
        <v>2</v>
      </c>
      <c r="F56" s="3"/>
      <c r="G56" s="3" t="s">
        <v>0</v>
      </c>
      <c r="H56" s="3" t="s">
        <v>1</v>
      </c>
      <c r="I56" s="3" t="s">
        <v>2</v>
      </c>
    </row>
    <row r="57" spans="1:13" x14ac:dyDescent="0.3">
      <c r="A57" s="3">
        <v>1</v>
      </c>
      <c r="B57" s="1">
        <v>4</v>
      </c>
      <c r="C57" s="2">
        <v>8.1999999999999993</v>
      </c>
      <c r="D57" s="2">
        <v>31.8</v>
      </c>
      <c r="F57" s="3">
        <v>1</v>
      </c>
      <c r="G57" s="1">
        <f>(B57-$B$68)/($B$67-$B$68)</f>
        <v>0</v>
      </c>
      <c r="H57" s="1">
        <f>(C57-$C$68)/($C$67-$C$68)</f>
        <v>0</v>
      </c>
      <c r="I57" s="1">
        <f>(D57-$D$68)/($D$67-$D$68)</f>
        <v>0</v>
      </c>
    </row>
    <row r="58" spans="1:13" x14ac:dyDescent="0.3">
      <c r="A58" s="3">
        <v>2</v>
      </c>
      <c r="B58" s="2">
        <v>4.5999999999999996</v>
      </c>
      <c r="C58" s="2">
        <v>13.6</v>
      </c>
      <c r="D58" s="2">
        <v>47.5</v>
      </c>
      <c r="F58" s="3">
        <v>2</v>
      </c>
      <c r="G58" s="1">
        <f t="shared" ref="G58:G66" si="4">(B58-$B$68)/($B$67-$B$68)</f>
        <v>0.24999999999999981</v>
      </c>
      <c r="H58" s="1">
        <f t="shared" ref="H58:H66" si="5">(C58-$C$68)/($C$67-$C$68)</f>
        <v>0.80597014925373123</v>
      </c>
      <c r="I58" s="1">
        <f t="shared" ref="I58:I66" si="6">(D58-$D$68)/($D$67-$D$68)</f>
        <v>1</v>
      </c>
    </row>
    <row r="59" spans="1:13" x14ac:dyDescent="0.3">
      <c r="A59" s="3">
        <v>3</v>
      </c>
      <c r="B59" s="2">
        <v>4.5</v>
      </c>
      <c r="C59" s="2">
        <v>9.3000000000000007</v>
      </c>
      <c r="D59" s="2">
        <v>36.4</v>
      </c>
      <c r="F59" s="3">
        <v>3</v>
      </c>
      <c r="G59" s="1">
        <f t="shared" si="4"/>
        <v>0.20833333333333331</v>
      </c>
      <c r="H59" s="1">
        <f t="shared" si="5"/>
        <v>0.16417910447761214</v>
      </c>
      <c r="I59" s="1">
        <f t="shared" si="6"/>
        <v>0.29299363057324829</v>
      </c>
    </row>
    <row r="60" spans="1:13" x14ac:dyDescent="0.3">
      <c r="A60" s="3">
        <v>4</v>
      </c>
      <c r="B60" s="2">
        <v>5.6</v>
      </c>
      <c r="C60" s="2">
        <v>14.9</v>
      </c>
      <c r="D60" s="2">
        <v>34.4</v>
      </c>
      <c r="F60" s="3">
        <v>4</v>
      </c>
      <c r="G60" s="1">
        <f t="shared" si="4"/>
        <v>0.66666666666666641</v>
      </c>
      <c r="H60" s="1">
        <f t="shared" si="5"/>
        <v>1</v>
      </c>
      <c r="I60" s="1">
        <f t="shared" si="6"/>
        <v>0.16560509554140115</v>
      </c>
    </row>
    <row r="61" spans="1:13" x14ac:dyDescent="0.3">
      <c r="A61" s="3">
        <v>5</v>
      </c>
      <c r="B61" s="2">
        <v>4.2</v>
      </c>
      <c r="C61" s="2">
        <v>10.4</v>
      </c>
      <c r="D61" s="2">
        <v>38.4</v>
      </c>
      <c r="F61" s="3">
        <v>5</v>
      </c>
      <c r="G61" s="1">
        <f t="shared" si="4"/>
        <v>8.3333333333333398E-2</v>
      </c>
      <c r="H61" s="1">
        <f t="shared" si="5"/>
        <v>0.328358208955224</v>
      </c>
      <c r="I61" s="1">
        <f t="shared" si="6"/>
        <v>0.42038216560509545</v>
      </c>
    </row>
    <row r="62" spans="1:13" x14ac:dyDescent="0.3">
      <c r="A62" s="3">
        <v>6</v>
      </c>
      <c r="B62" s="2">
        <v>5.5</v>
      </c>
      <c r="C62" s="2">
        <v>13.2</v>
      </c>
      <c r="D62" s="2">
        <v>37.6</v>
      </c>
      <c r="F62" s="3">
        <v>6</v>
      </c>
      <c r="G62" s="1">
        <f t="shared" si="4"/>
        <v>0.62499999999999989</v>
      </c>
      <c r="H62" s="1">
        <f t="shared" si="5"/>
        <v>0.74626865671641784</v>
      </c>
      <c r="I62" s="1">
        <f t="shared" si="6"/>
        <v>0.36942675159235677</v>
      </c>
    </row>
    <row r="63" spans="1:13" x14ac:dyDescent="0.3">
      <c r="A63" s="3">
        <v>7</v>
      </c>
      <c r="B63" s="2">
        <v>4.3</v>
      </c>
      <c r="C63" s="2">
        <v>10.3</v>
      </c>
      <c r="D63" s="2">
        <v>36.6</v>
      </c>
      <c r="F63" s="3">
        <v>7</v>
      </c>
      <c r="G63" s="1">
        <f t="shared" si="4"/>
        <v>0.1249999999999999</v>
      </c>
      <c r="H63" s="1">
        <f t="shared" si="5"/>
        <v>0.31343283582089571</v>
      </c>
      <c r="I63" s="1">
        <f t="shared" si="6"/>
        <v>0.30573248407643316</v>
      </c>
    </row>
    <row r="64" spans="1:13" x14ac:dyDescent="0.3">
      <c r="A64" s="3">
        <v>8</v>
      </c>
      <c r="B64" s="2">
        <v>4</v>
      </c>
      <c r="C64" s="2">
        <v>9</v>
      </c>
      <c r="D64" s="2">
        <v>37.9</v>
      </c>
      <c r="F64" s="3">
        <v>8</v>
      </c>
      <c r="G64" s="1">
        <f t="shared" si="4"/>
        <v>0</v>
      </c>
      <c r="H64" s="1">
        <f t="shared" si="5"/>
        <v>0.11940298507462695</v>
      </c>
      <c r="I64" s="1">
        <f t="shared" si="6"/>
        <v>0.38853503184713362</v>
      </c>
    </row>
    <row r="65" spans="1:11" x14ac:dyDescent="0.3">
      <c r="A65" s="3">
        <v>9</v>
      </c>
      <c r="B65" s="2">
        <v>6.4</v>
      </c>
      <c r="C65" s="2">
        <v>14</v>
      </c>
      <c r="D65" s="2">
        <v>33.799999999999997</v>
      </c>
      <c r="F65" s="3">
        <v>9</v>
      </c>
      <c r="G65" s="1">
        <f t="shared" si="4"/>
        <v>1</v>
      </c>
      <c r="H65" s="1">
        <f t="shared" si="5"/>
        <v>0.86567164179104472</v>
      </c>
      <c r="I65" s="1">
        <f t="shared" si="6"/>
        <v>0.12738853503184691</v>
      </c>
    </row>
    <row r="66" spans="1:11" x14ac:dyDescent="0.3">
      <c r="A66" s="3">
        <v>10</v>
      </c>
      <c r="B66" s="2">
        <v>5.8</v>
      </c>
      <c r="C66" s="2">
        <v>12.9</v>
      </c>
      <c r="D66" s="2">
        <v>41.5</v>
      </c>
      <c r="F66" s="3">
        <v>10</v>
      </c>
      <c r="G66" s="1">
        <f t="shared" si="4"/>
        <v>0.74999999999999978</v>
      </c>
      <c r="H66" s="1">
        <f t="shared" si="5"/>
        <v>0.70149253731343286</v>
      </c>
      <c r="I66" s="1">
        <f t="shared" si="6"/>
        <v>0.61783439490445857</v>
      </c>
    </row>
    <row r="67" spans="1:11" x14ac:dyDescent="0.3">
      <c r="A67" t="s">
        <v>21</v>
      </c>
      <c r="B67">
        <f>MAX(B57:B66)</f>
        <v>6.4</v>
      </c>
      <c r="C67">
        <f t="shared" ref="C67" si="7">MAX(C57:C66)</f>
        <v>14.9</v>
      </c>
      <c r="D67">
        <f>MAX(D57:D66)</f>
        <v>47.5</v>
      </c>
    </row>
    <row r="68" spans="1:11" x14ac:dyDescent="0.3">
      <c r="A68" t="s">
        <v>22</v>
      </c>
      <c r="B68">
        <f>MIN(B57:B66)</f>
        <v>4</v>
      </c>
      <c r="C68">
        <f t="shared" ref="C68:D68" si="8">MIN(C57:C66)</f>
        <v>8.1999999999999993</v>
      </c>
      <c r="D68">
        <f t="shared" si="8"/>
        <v>31.8</v>
      </c>
    </row>
    <row r="70" spans="1:11" x14ac:dyDescent="0.3">
      <c r="A70" t="s">
        <v>51</v>
      </c>
    </row>
    <row r="71" spans="1:11" x14ac:dyDescent="0.3">
      <c r="B71" s="3">
        <v>1</v>
      </c>
      <c r="C71" s="3">
        <v>2</v>
      </c>
      <c r="D71" s="3">
        <v>3</v>
      </c>
      <c r="E71" s="3">
        <v>4</v>
      </c>
      <c r="F71" s="3">
        <v>5</v>
      </c>
      <c r="G71" s="3">
        <v>6</v>
      </c>
      <c r="H71" s="3">
        <v>7</v>
      </c>
      <c r="I71" s="3">
        <v>8</v>
      </c>
      <c r="J71" s="3">
        <v>9</v>
      </c>
      <c r="K71" s="3">
        <v>10</v>
      </c>
    </row>
    <row r="72" spans="1:11" x14ac:dyDescent="0.3">
      <c r="A72" s="3">
        <v>1</v>
      </c>
      <c r="B72" s="2"/>
      <c r="C72" s="2">
        <v>1.3084677609662692</v>
      </c>
      <c r="D72" s="2">
        <v>0.39522502916862634</v>
      </c>
      <c r="E72" s="2">
        <v>1.2132062858861723</v>
      </c>
      <c r="F72" s="2">
        <v>0.53989325147806477</v>
      </c>
      <c r="G72" s="2">
        <v>1.0411618667572335</v>
      </c>
      <c r="H72" s="2">
        <v>0.45534327093993054</v>
      </c>
      <c r="I72" s="2">
        <v>0.40646837984913992</v>
      </c>
      <c r="J72" s="2">
        <v>1.3287645503469616</v>
      </c>
      <c r="K72" s="2">
        <v>1.1984619808043124</v>
      </c>
    </row>
    <row r="73" spans="1:11" x14ac:dyDescent="0.3">
      <c r="A73" s="3">
        <v>2</v>
      </c>
      <c r="B73" s="2">
        <f>SQRT(($G$57-G58)^2+($H$57-H58)^2+($I$57-I58)^2)</f>
        <v>1.3084677609662692</v>
      </c>
      <c r="C73" s="2"/>
      <c r="D73" s="2">
        <v>0.95576663609687174</v>
      </c>
      <c r="E73" s="2">
        <v>0.95261406176804087</v>
      </c>
      <c r="F73" s="2">
        <v>0.76931643505265213</v>
      </c>
      <c r="G73" s="2">
        <v>0.73607872528592366</v>
      </c>
      <c r="H73" s="2">
        <v>0.86036352130382387</v>
      </c>
      <c r="I73" s="2">
        <v>0.95276643423617879</v>
      </c>
      <c r="J73" s="2">
        <v>1.1521783876661851</v>
      </c>
      <c r="K73" s="2">
        <v>0.63793896347126255</v>
      </c>
    </row>
    <row r="74" spans="1:11" x14ac:dyDescent="0.3">
      <c r="A74" s="3">
        <v>3</v>
      </c>
      <c r="B74" s="2">
        <f t="shared" ref="B74:B81" si="9">SQRT(($G$57-G59)^2+($H$57-H59)^2+($I$57-I59)^2)</f>
        <v>0.39522502916862634</v>
      </c>
      <c r="C74" s="2">
        <f>SQRT(($G$58-G59)^2+($H$58-H59)^2+($I$58-I59)^2)</f>
        <v>0.95576663609687174</v>
      </c>
      <c r="D74" s="2"/>
      <c r="E74" s="2">
        <v>0.96171401814356994</v>
      </c>
      <c r="F74" s="2">
        <v>0.24250281896223541</v>
      </c>
      <c r="G74" s="2">
        <v>0.71991762023540296</v>
      </c>
      <c r="H74" s="2">
        <v>0.17141586610612547</v>
      </c>
      <c r="I74" s="2">
        <v>0.23352909455557294</v>
      </c>
      <c r="J74" s="2">
        <v>1.0706320276765617</v>
      </c>
      <c r="K74" s="2">
        <v>0.82923460194017262</v>
      </c>
    </row>
    <row r="75" spans="1:11" x14ac:dyDescent="0.3">
      <c r="A75" s="3">
        <v>4</v>
      </c>
      <c r="B75" s="2">
        <f t="shared" si="9"/>
        <v>1.2132062858861723</v>
      </c>
      <c r="C75" s="2">
        <f t="shared" ref="C75:C81" si="10">SQRT(($G$58-G60)^2+($H$58-H60)^2+($I$58-I60)^2)</f>
        <v>0.95261406176804087</v>
      </c>
      <c r="D75" s="2">
        <f>SQRT(($G$59-G60)^2+($H$59-H60)^2+($I$59-I60)^2)</f>
        <v>0.96171401814356994</v>
      </c>
      <c r="E75" s="2"/>
      <c r="F75" s="2">
        <v>0.92536037773715629</v>
      </c>
      <c r="G75" s="2">
        <v>0.32811426843548908</v>
      </c>
      <c r="H75" s="2">
        <v>0.8856708947031976</v>
      </c>
      <c r="I75" s="2">
        <v>1.1267623101795692</v>
      </c>
      <c r="J75" s="2">
        <v>0.36140797504676775</v>
      </c>
      <c r="K75" s="2">
        <v>0.54823579683054136</v>
      </c>
    </row>
    <row r="76" spans="1:11" x14ac:dyDescent="0.3">
      <c r="A76" s="3">
        <v>5</v>
      </c>
      <c r="B76" s="2">
        <f t="shared" si="9"/>
        <v>0.53989325147806477</v>
      </c>
      <c r="C76" s="2">
        <f t="shared" si="10"/>
        <v>0.76931643505265213</v>
      </c>
      <c r="D76" s="2">
        <f t="shared" ref="D76:D81" si="11">SQRT(($G$59-G61)^2+($H$59-H61)^2+($I$59-I61)^2)</f>
        <v>0.24250281896223541</v>
      </c>
      <c r="E76" s="2">
        <f>SQRT(($G$60-G61)^2+($H$60-H61)^2+($I$60-I61)^2)</f>
        <v>0.92536037773715629</v>
      </c>
      <c r="F76" s="2"/>
      <c r="G76" s="2">
        <v>0.68603817265728639</v>
      </c>
      <c r="H76" s="2">
        <v>0.12289600216823049</v>
      </c>
      <c r="I76" s="2">
        <v>0.22720248669420942</v>
      </c>
      <c r="J76" s="2">
        <v>1.1021927102100091</v>
      </c>
      <c r="K76" s="2">
        <v>0.78908874931725137</v>
      </c>
    </row>
    <row r="77" spans="1:11" x14ac:dyDescent="0.3">
      <c r="A77" s="3">
        <v>6</v>
      </c>
      <c r="B77" s="2">
        <f t="shared" si="9"/>
        <v>1.0411618667572335</v>
      </c>
      <c r="C77" s="2">
        <f t="shared" si="10"/>
        <v>0.73607872528592366</v>
      </c>
      <c r="D77" s="2">
        <f t="shared" si="11"/>
        <v>0.71991762023540296</v>
      </c>
      <c r="E77" s="2">
        <f t="shared" ref="E77:E81" si="12">SQRT(($G$60-G62)^2+($H$60-H62)^2+($I$60-I62)^2)</f>
        <v>0.32811426843548908</v>
      </c>
      <c r="F77" s="2">
        <f>SQRT(($G$61-G62)^2+($H$61-H62)^2+($I$61-I62)^2)</f>
        <v>0.68603817265728639</v>
      </c>
      <c r="G77" s="2"/>
      <c r="H77" s="2">
        <v>0.6643822751734807</v>
      </c>
      <c r="I77" s="2">
        <v>0.88540990318451285</v>
      </c>
      <c r="J77" s="2">
        <v>0.4620222625810621</v>
      </c>
      <c r="K77" s="2">
        <v>0.28166692763734746</v>
      </c>
    </row>
    <row r="78" spans="1:11" x14ac:dyDescent="0.3">
      <c r="A78" s="3">
        <v>7</v>
      </c>
      <c r="B78" s="2">
        <f t="shared" si="9"/>
        <v>0.45534327093993054</v>
      </c>
      <c r="C78" s="2">
        <f t="shared" si="10"/>
        <v>0.86036352130382387</v>
      </c>
      <c r="D78" s="2">
        <f t="shared" si="11"/>
        <v>0.17141586610612547</v>
      </c>
      <c r="E78" s="2">
        <f t="shared" si="12"/>
        <v>0.8856708947031976</v>
      </c>
      <c r="F78" s="2">
        <f t="shared" ref="F78:F81" si="13">SQRT(($G$61-G63)^2+($H$61-H63)^2+($I$61-I63)^2)</f>
        <v>0.12289600216823049</v>
      </c>
      <c r="G78" s="2">
        <f>SQRT(($G$62-G63)^2+($H$62-H63)^2+($I$62-I63)^2)</f>
        <v>0.6643822751734807</v>
      </c>
      <c r="H78" s="2"/>
      <c r="I78" s="2">
        <v>0.24521183678186997</v>
      </c>
      <c r="J78" s="2">
        <v>1.0499520288947273</v>
      </c>
      <c r="K78" s="2">
        <v>0.79913887070081979</v>
      </c>
    </row>
    <row r="79" spans="1:11" x14ac:dyDescent="0.3">
      <c r="A79" s="3">
        <v>8</v>
      </c>
      <c r="B79" s="2">
        <f t="shared" si="9"/>
        <v>0.40646837984913992</v>
      </c>
      <c r="C79" s="2">
        <f t="shared" si="10"/>
        <v>0.95276643423617879</v>
      </c>
      <c r="D79" s="2">
        <f t="shared" si="11"/>
        <v>0.23352909455557294</v>
      </c>
      <c r="E79" s="2">
        <f t="shared" si="12"/>
        <v>1.1267623101795692</v>
      </c>
      <c r="F79" s="2">
        <f t="shared" si="13"/>
        <v>0.22720248669420942</v>
      </c>
      <c r="G79" s="2">
        <f t="shared" ref="G79:G81" si="14">SQRT(($G$62-G64)^2+($H$62-H64)^2+($I$62-I64)^2)</f>
        <v>0.88540990318451285</v>
      </c>
      <c r="H79" s="2">
        <f>SQRT(($G$63-G64)^2+($H$63-H64)^2+($I$63-I64)^2)</f>
        <v>0.24521183678186997</v>
      </c>
      <c r="I79" s="2"/>
      <c r="J79" s="2">
        <v>1.2747997492925007</v>
      </c>
      <c r="K79" s="2">
        <v>0.97668134246747451</v>
      </c>
    </row>
    <row r="80" spans="1:11" x14ac:dyDescent="0.3">
      <c r="A80" s="3">
        <v>9</v>
      </c>
      <c r="B80" s="2">
        <f t="shared" si="9"/>
        <v>1.3287645503469616</v>
      </c>
      <c r="C80" s="2">
        <f t="shared" si="10"/>
        <v>1.1521783876661851</v>
      </c>
      <c r="D80" s="2">
        <f t="shared" si="11"/>
        <v>1.0706320276765617</v>
      </c>
      <c r="E80" s="2">
        <f t="shared" si="12"/>
        <v>0.36140797504676775</v>
      </c>
      <c r="F80" s="2">
        <f t="shared" si="13"/>
        <v>1.1021927102100091</v>
      </c>
      <c r="G80" s="2">
        <f t="shared" si="14"/>
        <v>0.4620222625810621</v>
      </c>
      <c r="H80" s="2">
        <f t="shared" ref="H80:H81" si="15">SQRT(($G$63-G65)^2+($H$63-H65)^2+($I$63-I65)^2)</f>
        <v>1.0499520288947273</v>
      </c>
      <c r="I80" s="2">
        <f>SQRT(($G$64-G65)^2+($H$64-H65)^2+($I$64-I65)^2)</f>
        <v>1.2747997492925007</v>
      </c>
      <c r="J80" s="2"/>
      <c r="K80" s="2">
        <v>0.57444923171091122</v>
      </c>
    </row>
    <row r="81" spans="1:12" x14ac:dyDescent="0.3">
      <c r="A81" s="3">
        <v>10</v>
      </c>
      <c r="B81" s="2">
        <f t="shared" si="9"/>
        <v>1.1984619808043124</v>
      </c>
      <c r="C81" s="2">
        <f t="shared" si="10"/>
        <v>0.63793896347126255</v>
      </c>
      <c r="D81" s="2">
        <f t="shared" si="11"/>
        <v>0.82923460194017262</v>
      </c>
      <c r="E81" s="2">
        <f t="shared" si="12"/>
        <v>0.54823579683054136</v>
      </c>
      <c r="F81" s="2">
        <f t="shared" si="13"/>
        <v>0.78908874931725137</v>
      </c>
      <c r="G81" s="2">
        <f t="shared" si="14"/>
        <v>0.28166692763734746</v>
      </c>
      <c r="H81" s="2">
        <f t="shared" si="15"/>
        <v>0.79913887070081979</v>
      </c>
      <c r="I81" s="2">
        <f>SQRT(($G$64-G66)^2+($H$64-H66)^2+($I$64-I66)^2)</f>
        <v>0.97668134246747451</v>
      </c>
      <c r="J81" s="2">
        <f>SQRT(($G$65-G66)^2+($H$65-H66)^2+($I$65-I66)^2)</f>
        <v>0.57444923171091122</v>
      </c>
      <c r="K81" s="2"/>
    </row>
    <row r="83" spans="1:12" x14ac:dyDescent="0.3">
      <c r="A83" t="s">
        <v>53</v>
      </c>
    </row>
    <row r="85" spans="1:12" x14ac:dyDescent="0.3">
      <c r="A85" s="3"/>
      <c r="B85" s="3">
        <v>1</v>
      </c>
      <c r="C85" s="3">
        <v>2</v>
      </c>
      <c r="D85" s="3">
        <v>3</v>
      </c>
      <c r="E85" s="3">
        <v>4</v>
      </c>
      <c r="F85" s="3">
        <v>5</v>
      </c>
      <c r="G85" s="3">
        <v>6</v>
      </c>
      <c r="H85" s="3">
        <v>7</v>
      </c>
      <c r="I85" s="3">
        <v>8</v>
      </c>
      <c r="J85" s="3">
        <v>9</v>
      </c>
      <c r="K85" s="3">
        <v>10</v>
      </c>
      <c r="L85" s="3" t="s">
        <v>52</v>
      </c>
    </row>
    <row r="86" spans="1:12" x14ac:dyDescent="0.3">
      <c r="A86" s="3">
        <v>1</v>
      </c>
      <c r="B86" s="2"/>
      <c r="C86" s="2">
        <v>1.3084677609662692</v>
      </c>
      <c r="D86" s="2">
        <v>0.39522502916862634</v>
      </c>
      <c r="E86" s="2">
        <v>1.2132062858861723</v>
      </c>
      <c r="F86" s="2">
        <v>0.53989325147806477</v>
      </c>
      <c r="G86" s="2">
        <v>1.0411618667572335</v>
      </c>
      <c r="H86" s="2">
        <v>0.45534327093993054</v>
      </c>
      <c r="I86" s="2">
        <v>0.40646837984913992</v>
      </c>
      <c r="J86" s="2">
        <v>1.3287645503469616</v>
      </c>
      <c r="K86" s="2">
        <v>1.1984619808043124</v>
      </c>
      <c r="L86" s="2">
        <f>AVERAGE(B86:K86)</f>
        <v>0.87633248624407889</v>
      </c>
    </row>
    <row r="87" spans="1:12" x14ac:dyDescent="0.3">
      <c r="A87" s="3">
        <v>2</v>
      </c>
      <c r="B87" s="2">
        <v>1.3084677609662692</v>
      </c>
      <c r="C87" s="2"/>
      <c r="D87" s="2">
        <v>0.95576663609687174</v>
      </c>
      <c r="E87" s="2">
        <v>0.95261406176804087</v>
      </c>
      <c r="F87" s="2">
        <v>0.76931643505265213</v>
      </c>
      <c r="G87" s="2">
        <v>0.73607872528592366</v>
      </c>
      <c r="H87" s="2">
        <v>0.86036352130382387</v>
      </c>
      <c r="I87" s="2">
        <v>0.95276643423617879</v>
      </c>
      <c r="J87" s="2">
        <v>1.1521783876661851</v>
      </c>
      <c r="K87" s="2">
        <v>0.63793896347126255</v>
      </c>
      <c r="L87" s="2">
        <f t="shared" ref="L87:L95" si="16">AVERAGE(B87:K87)</f>
        <v>0.92505454731635639</v>
      </c>
    </row>
    <row r="88" spans="1:12" x14ac:dyDescent="0.3">
      <c r="A88" s="3">
        <v>3</v>
      </c>
      <c r="B88" s="2">
        <v>0.39522502916862634</v>
      </c>
      <c r="C88" s="2">
        <v>0.95576663609687174</v>
      </c>
      <c r="D88" s="2"/>
      <c r="E88" s="2">
        <v>0.96171401814356994</v>
      </c>
      <c r="F88" s="2">
        <v>0.24250281896223541</v>
      </c>
      <c r="G88" s="2">
        <v>0.71991762023540296</v>
      </c>
      <c r="H88" s="2">
        <v>0.17141586610612547</v>
      </c>
      <c r="I88" s="2">
        <v>0.23352909455557294</v>
      </c>
      <c r="J88" s="2">
        <v>1.0706320276765617</v>
      </c>
      <c r="K88" s="2">
        <v>0.82923460194017262</v>
      </c>
      <c r="L88" s="2">
        <f t="shared" si="16"/>
        <v>0.6199930792094599</v>
      </c>
    </row>
    <row r="89" spans="1:12" x14ac:dyDescent="0.3">
      <c r="A89" s="3">
        <v>4</v>
      </c>
      <c r="B89" s="2">
        <v>1.2132062858861723</v>
      </c>
      <c r="C89" s="2">
        <v>0.95261406176804087</v>
      </c>
      <c r="D89" s="2">
        <v>0.96171401814356994</v>
      </c>
      <c r="E89" s="2"/>
      <c r="F89" s="2">
        <v>0.92536037773715629</v>
      </c>
      <c r="G89" s="2">
        <v>0.32811426843548908</v>
      </c>
      <c r="H89" s="2">
        <v>0.8856708947031976</v>
      </c>
      <c r="I89" s="2">
        <v>1.1267623101795692</v>
      </c>
      <c r="J89" s="2">
        <v>0.36140797504676775</v>
      </c>
      <c r="K89" s="2">
        <v>0.54823579683054136</v>
      </c>
      <c r="L89" s="2">
        <f t="shared" si="16"/>
        <v>0.81145399874783386</v>
      </c>
    </row>
    <row r="90" spans="1:12" x14ac:dyDescent="0.3">
      <c r="A90" s="3">
        <v>5</v>
      </c>
      <c r="B90" s="2">
        <v>0.53989325147806477</v>
      </c>
      <c r="C90" s="2">
        <v>0.76931643505265213</v>
      </c>
      <c r="D90" s="2">
        <v>0.24250281896223541</v>
      </c>
      <c r="E90" s="2">
        <v>0.92536037773715629</v>
      </c>
      <c r="F90" s="2"/>
      <c r="G90" s="2">
        <v>0.68603817265728639</v>
      </c>
      <c r="H90" s="2">
        <v>0.12289600216823049</v>
      </c>
      <c r="I90" s="2">
        <v>0.22720248669420942</v>
      </c>
      <c r="J90" s="2">
        <v>1.1021927102100091</v>
      </c>
      <c r="K90" s="2">
        <v>0.78908874931725137</v>
      </c>
      <c r="L90" s="2">
        <f t="shared" si="16"/>
        <v>0.60049900047523286</v>
      </c>
    </row>
    <row r="91" spans="1:12" x14ac:dyDescent="0.3">
      <c r="A91" s="3">
        <v>6</v>
      </c>
      <c r="B91" s="2">
        <v>1.0411618667572335</v>
      </c>
      <c r="C91" s="2">
        <v>0.73607872528592366</v>
      </c>
      <c r="D91" s="2">
        <v>0.71991762023540296</v>
      </c>
      <c r="E91" s="2">
        <v>0.32811426843548908</v>
      </c>
      <c r="F91" s="2">
        <v>0.68603817265728639</v>
      </c>
      <c r="G91" s="2"/>
      <c r="H91" s="2">
        <v>0.6643822751734807</v>
      </c>
      <c r="I91" s="2">
        <v>0.88540990318451285</v>
      </c>
      <c r="J91" s="2">
        <v>0.4620222625810621</v>
      </c>
      <c r="K91" s="2">
        <v>0.28166692763734746</v>
      </c>
      <c r="L91" s="2">
        <f t="shared" si="16"/>
        <v>0.64497689132752656</v>
      </c>
    </row>
    <row r="92" spans="1:12" x14ac:dyDescent="0.3">
      <c r="A92" s="72">
        <v>7</v>
      </c>
      <c r="B92" s="63">
        <v>0.45534327093993054</v>
      </c>
      <c r="C92" s="63">
        <v>0.86036352130382387</v>
      </c>
      <c r="D92" s="63">
        <v>0.17141586610612547</v>
      </c>
      <c r="E92" s="63">
        <v>0.8856708947031976</v>
      </c>
      <c r="F92" s="63">
        <v>0.12289600216823049</v>
      </c>
      <c r="G92" s="63">
        <v>0.6643822751734807</v>
      </c>
      <c r="H92" s="63"/>
      <c r="I92" s="63">
        <v>0.24521183678186997</v>
      </c>
      <c r="J92" s="63">
        <v>1.0499520288947273</v>
      </c>
      <c r="K92" s="63">
        <v>0.79913887070081979</v>
      </c>
      <c r="L92" s="63">
        <f t="shared" si="16"/>
        <v>0.58381939630802282</v>
      </c>
    </row>
    <row r="93" spans="1:12" x14ac:dyDescent="0.3">
      <c r="A93" s="3">
        <v>8</v>
      </c>
      <c r="B93" s="2">
        <v>0.40646837984913992</v>
      </c>
      <c r="C93" s="2">
        <v>0.95276643423617879</v>
      </c>
      <c r="D93" s="2">
        <v>0.23352909455557294</v>
      </c>
      <c r="E93" s="2">
        <v>1.1267623101795692</v>
      </c>
      <c r="F93" s="2">
        <v>0.22720248669420942</v>
      </c>
      <c r="G93" s="2">
        <v>0.88540990318451285</v>
      </c>
      <c r="H93" s="2">
        <v>0.24521183678186997</v>
      </c>
      <c r="I93" s="2"/>
      <c r="J93" s="2">
        <v>1.2747997492925007</v>
      </c>
      <c r="K93" s="2">
        <v>0.97668134246747451</v>
      </c>
      <c r="L93" s="2">
        <f t="shared" si="16"/>
        <v>0.70320350413789201</v>
      </c>
    </row>
    <row r="94" spans="1:12" x14ac:dyDescent="0.3">
      <c r="A94" s="3">
        <v>9</v>
      </c>
      <c r="B94" s="2">
        <v>1.3287645503469616</v>
      </c>
      <c r="C94" s="2">
        <v>1.1521783876661851</v>
      </c>
      <c r="D94" s="2">
        <v>1.0706320276765617</v>
      </c>
      <c r="E94" s="2">
        <v>0.36140797504676775</v>
      </c>
      <c r="F94" s="2">
        <v>1.1021927102100091</v>
      </c>
      <c r="G94" s="2">
        <v>0.4620222625810621</v>
      </c>
      <c r="H94" s="2">
        <v>1.0499520288947273</v>
      </c>
      <c r="I94" s="2">
        <v>1.2747997492925007</v>
      </c>
      <c r="J94" s="2"/>
      <c r="K94" s="2">
        <v>0.57444923171091122</v>
      </c>
      <c r="L94" s="2">
        <f t="shared" si="16"/>
        <v>0.93071099149174286</v>
      </c>
    </row>
    <row r="95" spans="1:12" x14ac:dyDescent="0.3">
      <c r="A95" s="3">
        <v>10</v>
      </c>
      <c r="B95" s="2">
        <v>1.1984619808043124</v>
      </c>
      <c r="C95" s="2">
        <v>0.63793896347126255</v>
      </c>
      <c r="D95" s="2">
        <v>0.82923460194017262</v>
      </c>
      <c r="E95" s="2">
        <v>0.54823579683054136</v>
      </c>
      <c r="F95" s="2">
        <v>0.78908874931725137</v>
      </c>
      <c r="G95" s="2">
        <v>0.28166692763734746</v>
      </c>
      <c r="H95" s="2">
        <v>0.79913887070081979</v>
      </c>
      <c r="I95" s="2">
        <v>0.97668134246747451</v>
      </c>
      <c r="J95" s="2">
        <v>0.57444923171091122</v>
      </c>
      <c r="K95" s="2"/>
      <c r="L95" s="2">
        <f t="shared" si="16"/>
        <v>0.73721071832001028</v>
      </c>
    </row>
    <row r="96" spans="1:12" x14ac:dyDescent="0.3">
      <c r="L96" s="64">
        <f>MIN(L86:L95)</f>
        <v>0.58381939630802282</v>
      </c>
    </row>
    <row r="97" spans="1:17" x14ac:dyDescent="0.3">
      <c r="A97" t="s">
        <v>54</v>
      </c>
    </row>
    <row r="99" spans="1:17" x14ac:dyDescent="0.3">
      <c r="A99" s="3"/>
      <c r="B99" s="3">
        <v>1</v>
      </c>
      <c r="C99" s="3">
        <v>2</v>
      </c>
      <c r="D99" s="3">
        <v>3</v>
      </c>
      <c r="E99" s="3">
        <v>4</v>
      </c>
      <c r="F99" s="3">
        <v>5</v>
      </c>
      <c r="G99" s="3">
        <v>6</v>
      </c>
      <c r="H99" s="3">
        <v>8</v>
      </c>
      <c r="I99" s="3">
        <v>9</v>
      </c>
      <c r="J99" s="3">
        <v>10</v>
      </c>
      <c r="L99" s="73" t="s">
        <v>55</v>
      </c>
      <c r="M99" s="73" t="s">
        <v>56</v>
      </c>
      <c r="N99" s="73" t="s">
        <v>57</v>
      </c>
      <c r="P99" s="3">
        <v>7</v>
      </c>
    </row>
    <row r="100" spans="1:17" x14ac:dyDescent="0.3">
      <c r="A100" s="3">
        <v>1</v>
      </c>
      <c r="B100" s="2"/>
      <c r="C100" s="2">
        <v>1.3084677609662692</v>
      </c>
      <c r="D100" s="2">
        <v>0.39522502916862634</v>
      </c>
      <c r="E100" s="2">
        <v>1.2132062858861723</v>
      </c>
      <c r="F100" s="2">
        <v>0.53989325147806477</v>
      </c>
      <c r="G100" s="2">
        <v>1.0411618667572335</v>
      </c>
      <c r="H100" s="2">
        <v>0.40646837984913992</v>
      </c>
      <c r="I100" s="2">
        <v>1.3287645503469616</v>
      </c>
      <c r="J100" s="2">
        <v>1.1984619808043124</v>
      </c>
      <c r="L100" s="2">
        <f>AVERAGE(B100:J100)</f>
        <v>0.92895613815709743</v>
      </c>
      <c r="M100" s="2">
        <f>AVERAGE(P100)</f>
        <v>0.45534327093993054</v>
      </c>
      <c r="N100" s="32">
        <f>L100-M100</f>
        <v>0.47361286721716689</v>
      </c>
      <c r="P100" s="2">
        <v>0.45534327093993054</v>
      </c>
    </row>
    <row r="101" spans="1:17" x14ac:dyDescent="0.3">
      <c r="A101" s="3">
        <v>2</v>
      </c>
      <c r="B101" s="2">
        <v>1.3084677609662692</v>
      </c>
      <c r="C101" s="2"/>
      <c r="D101" s="2">
        <v>0.95576663609687174</v>
      </c>
      <c r="E101" s="2">
        <v>0.95261406176804087</v>
      </c>
      <c r="F101" s="2">
        <v>0.76931643505265213</v>
      </c>
      <c r="G101" s="2">
        <v>0.73607872528592366</v>
      </c>
      <c r="H101" s="2">
        <v>0.95276643423617879</v>
      </c>
      <c r="I101" s="2">
        <v>1.1521783876661851</v>
      </c>
      <c r="J101" s="2">
        <v>0.63793896347126255</v>
      </c>
      <c r="L101" s="2">
        <f t="shared" ref="L101:L108" si="17">AVERAGE(B101:J101)</f>
        <v>0.93314092556792294</v>
      </c>
      <c r="M101" s="2">
        <f t="shared" ref="M101:M108" si="18">AVERAGE(P101)</f>
        <v>0.86036352130382387</v>
      </c>
      <c r="N101" s="2">
        <f t="shared" ref="N101:N108" si="19">L101-M101</f>
        <v>7.2777404264099066E-2</v>
      </c>
      <c r="P101" s="2">
        <v>0.86036352130382387</v>
      </c>
    </row>
    <row r="102" spans="1:17" x14ac:dyDescent="0.3">
      <c r="A102" s="3">
        <v>3</v>
      </c>
      <c r="B102" s="2">
        <v>0.39522502916862634</v>
      </c>
      <c r="C102" s="2">
        <v>0.95576663609687174</v>
      </c>
      <c r="D102" s="2"/>
      <c r="E102" s="2">
        <v>0.96171401814356994</v>
      </c>
      <c r="F102" s="2">
        <v>0.24250281896223541</v>
      </c>
      <c r="G102" s="2">
        <v>0.71991762023540296</v>
      </c>
      <c r="H102" s="2">
        <v>0.23352909455557294</v>
      </c>
      <c r="I102" s="2">
        <v>1.0706320276765617</v>
      </c>
      <c r="J102" s="2">
        <v>0.82923460194017262</v>
      </c>
      <c r="L102" s="2">
        <f t="shared" si="17"/>
        <v>0.6760652308473768</v>
      </c>
      <c r="M102" s="2">
        <f t="shared" si="18"/>
        <v>0.17141586610612547</v>
      </c>
      <c r="N102" s="2">
        <f t="shared" si="19"/>
        <v>0.50464936474125133</v>
      </c>
      <c r="P102" s="2">
        <v>0.17141586610612547</v>
      </c>
    </row>
    <row r="103" spans="1:17" x14ac:dyDescent="0.3">
      <c r="A103" s="3">
        <v>4</v>
      </c>
      <c r="B103" s="2">
        <v>1.2132062858861723</v>
      </c>
      <c r="C103" s="2">
        <v>0.95261406176804087</v>
      </c>
      <c r="D103" s="2">
        <v>0.96171401814356994</v>
      </c>
      <c r="E103" s="2"/>
      <c r="F103" s="2">
        <v>0.92536037773715629</v>
      </c>
      <c r="G103" s="2">
        <v>0.32811426843548908</v>
      </c>
      <c r="H103" s="2">
        <v>1.1267623101795692</v>
      </c>
      <c r="I103" s="2">
        <v>0.36140797504676775</v>
      </c>
      <c r="J103" s="2">
        <v>0.54823579683054136</v>
      </c>
      <c r="L103" s="2">
        <f t="shared" si="17"/>
        <v>0.80217688675341337</v>
      </c>
      <c r="M103" s="2">
        <f t="shared" si="18"/>
        <v>0.8856708947031976</v>
      </c>
      <c r="N103" s="2">
        <f t="shared" si="19"/>
        <v>-8.3494007949784232E-2</v>
      </c>
      <c r="P103" s="2">
        <v>0.8856708947031976</v>
      </c>
    </row>
    <row r="104" spans="1:17" x14ac:dyDescent="0.3">
      <c r="A104" s="72">
        <v>5</v>
      </c>
      <c r="B104" s="63">
        <v>0.53989325147806477</v>
      </c>
      <c r="C104" s="63">
        <v>0.76931643505265213</v>
      </c>
      <c r="D104" s="63">
        <v>0.24250281896223541</v>
      </c>
      <c r="E104" s="63">
        <v>0.92536037773715629</v>
      </c>
      <c r="F104" s="63"/>
      <c r="G104" s="63">
        <v>0.68603817265728639</v>
      </c>
      <c r="H104" s="63">
        <v>0.22720248669420942</v>
      </c>
      <c r="I104" s="63">
        <v>1.1021927102100091</v>
      </c>
      <c r="J104" s="63">
        <v>0.78908874931725137</v>
      </c>
      <c r="K104" s="64"/>
      <c r="L104" s="63">
        <f t="shared" si="17"/>
        <v>0.66019937526360817</v>
      </c>
      <c r="M104" s="63">
        <f t="shared" si="18"/>
        <v>0.12289600216823049</v>
      </c>
      <c r="N104" s="63">
        <f t="shared" si="19"/>
        <v>0.53730337309537768</v>
      </c>
      <c r="P104" s="2">
        <v>0.12289600216823049</v>
      </c>
    </row>
    <row r="105" spans="1:17" x14ac:dyDescent="0.3">
      <c r="A105" s="3">
        <v>6</v>
      </c>
      <c r="B105" s="2">
        <v>1.0411618667572335</v>
      </c>
      <c r="C105" s="2">
        <v>0.73607872528592366</v>
      </c>
      <c r="D105" s="2">
        <v>0.71991762023540296</v>
      </c>
      <c r="E105" s="2">
        <v>0.32811426843548908</v>
      </c>
      <c r="F105" s="2">
        <v>0.68603817265728639</v>
      </c>
      <c r="G105" s="2"/>
      <c r="H105" s="2">
        <v>0.88540990318451285</v>
      </c>
      <c r="I105" s="2">
        <v>0.4620222625810621</v>
      </c>
      <c r="J105" s="2">
        <v>0.28166692763734746</v>
      </c>
      <c r="L105" s="2">
        <f t="shared" si="17"/>
        <v>0.6425512183467823</v>
      </c>
      <c r="M105" s="2">
        <f t="shared" si="18"/>
        <v>0.6643822751734807</v>
      </c>
      <c r="N105" s="2">
        <f t="shared" si="19"/>
        <v>-2.1831056826698392E-2</v>
      </c>
      <c r="P105" s="2">
        <v>0.6643822751734807</v>
      </c>
    </row>
    <row r="106" spans="1:17" x14ac:dyDescent="0.3">
      <c r="A106" s="3">
        <v>8</v>
      </c>
      <c r="B106" s="2">
        <v>0.40646837984913992</v>
      </c>
      <c r="C106" s="2">
        <v>0.95276643423617879</v>
      </c>
      <c r="D106" s="2">
        <v>0.23352909455557294</v>
      </c>
      <c r="E106" s="2">
        <v>1.1267623101795692</v>
      </c>
      <c r="F106" s="2">
        <v>0.22720248669420942</v>
      </c>
      <c r="G106" s="2">
        <v>0.88540990318451285</v>
      </c>
      <c r="H106" s="2"/>
      <c r="I106" s="2">
        <v>1.2747997492925007</v>
      </c>
      <c r="J106" s="2">
        <v>0.97668134246747451</v>
      </c>
      <c r="L106" s="2">
        <f t="shared" si="17"/>
        <v>0.76045246255739474</v>
      </c>
      <c r="M106" s="2">
        <f t="shared" si="18"/>
        <v>0.24521183678186997</v>
      </c>
      <c r="N106" s="2">
        <f t="shared" si="19"/>
        <v>0.51524062577552476</v>
      </c>
      <c r="P106" s="2">
        <v>0.24521183678186997</v>
      </c>
    </row>
    <row r="107" spans="1:17" x14ac:dyDescent="0.3">
      <c r="A107" s="3">
        <v>9</v>
      </c>
      <c r="B107" s="2">
        <v>1.3287645503469616</v>
      </c>
      <c r="C107" s="2">
        <v>1.1521783876661851</v>
      </c>
      <c r="D107" s="2">
        <v>1.0706320276765617</v>
      </c>
      <c r="E107" s="2">
        <v>0.36140797504676775</v>
      </c>
      <c r="F107" s="2">
        <v>1.1021927102100091</v>
      </c>
      <c r="G107" s="2">
        <v>0.4620222625810621</v>
      </c>
      <c r="H107" s="2">
        <v>1.2747997492925007</v>
      </c>
      <c r="I107" s="2"/>
      <c r="J107" s="2">
        <v>0.57444923171091122</v>
      </c>
      <c r="L107" s="2">
        <f>AVERAGE(B107:J107)</f>
        <v>0.91580586181636991</v>
      </c>
      <c r="M107" s="2">
        <f t="shared" si="18"/>
        <v>1.0499520288947273</v>
      </c>
      <c r="N107" s="2">
        <f t="shared" si="19"/>
        <v>-0.13414616707835736</v>
      </c>
      <c r="P107" s="2">
        <v>1.0499520288947273</v>
      </c>
    </row>
    <row r="108" spans="1:17" x14ac:dyDescent="0.3">
      <c r="A108" s="3">
        <v>10</v>
      </c>
      <c r="B108" s="2">
        <v>1.1984619808043124</v>
      </c>
      <c r="C108" s="2">
        <v>0.63793896347126255</v>
      </c>
      <c r="D108" s="2">
        <v>0.82923460194017262</v>
      </c>
      <c r="E108" s="2">
        <v>0.54823579683054136</v>
      </c>
      <c r="F108" s="2">
        <v>0.78908874931725137</v>
      </c>
      <c r="G108" s="2">
        <v>0.28166692763734746</v>
      </c>
      <c r="H108" s="2">
        <v>0.97668134246747451</v>
      </c>
      <c r="I108" s="2">
        <v>0.57444923171091122</v>
      </c>
      <c r="J108" s="2"/>
      <c r="L108" s="2">
        <f t="shared" si="17"/>
        <v>0.72946969927240923</v>
      </c>
      <c r="M108" s="2">
        <f t="shared" si="18"/>
        <v>0.79913887070081979</v>
      </c>
      <c r="N108" s="2">
        <f t="shared" si="19"/>
        <v>-6.9669171428410559E-2</v>
      </c>
      <c r="P108" s="2">
        <v>0.79913887070081979</v>
      </c>
    </row>
    <row r="109" spans="1:17" x14ac:dyDescent="0.3">
      <c r="N109" s="74">
        <f>MAX(N100:N108)</f>
        <v>0.53730337309537768</v>
      </c>
    </row>
    <row r="110" spans="1:17" x14ac:dyDescent="0.3">
      <c r="A110" t="s">
        <v>63</v>
      </c>
    </row>
    <row r="112" spans="1:17" x14ac:dyDescent="0.3">
      <c r="A112" s="3"/>
      <c r="B112" s="3">
        <v>1</v>
      </c>
      <c r="C112" s="3">
        <v>2</v>
      </c>
      <c r="D112" s="3">
        <v>3</v>
      </c>
      <c r="E112" s="3">
        <v>4</v>
      </c>
      <c r="F112" s="3">
        <v>6</v>
      </c>
      <c r="G112" s="3">
        <v>8</v>
      </c>
      <c r="H112" s="3">
        <v>9</v>
      </c>
      <c r="I112" s="3">
        <v>10</v>
      </c>
      <c r="L112" s="73" t="s">
        <v>55</v>
      </c>
      <c r="M112" s="73" t="s">
        <v>56</v>
      </c>
      <c r="N112" s="73" t="s">
        <v>57</v>
      </c>
      <c r="P112" s="3">
        <v>7</v>
      </c>
      <c r="Q112" s="3">
        <v>5</v>
      </c>
    </row>
    <row r="113" spans="1:18" x14ac:dyDescent="0.3">
      <c r="A113" s="3">
        <v>1</v>
      </c>
      <c r="B113" s="2"/>
      <c r="C113" s="2">
        <v>1.3084677609662692</v>
      </c>
      <c r="D113" s="2">
        <v>0.39522502916862634</v>
      </c>
      <c r="E113" s="2">
        <v>1.2132062858861723</v>
      </c>
      <c r="F113" s="2">
        <v>1.0411618667572335</v>
      </c>
      <c r="G113" s="2">
        <v>0.40646837984913992</v>
      </c>
      <c r="H113" s="2">
        <v>1.3287645503469616</v>
      </c>
      <c r="I113" s="2">
        <v>1.1984619808043124</v>
      </c>
      <c r="L113" s="2">
        <f t="shared" ref="L113:L120" si="20">AVERAGE(B113:I113)</f>
        <v>0.98453655053981648</v>
      </c>
      <c r="M113" s="2">
        <f>AVERAGE(P113:Q113)</f>
        <v>0.49761826120899766</v>
      </c>
      <c r="N113" s="32">
        <f>L113-M113</f>
        <v>0.48691828933081882</v>
      </c>
      <c r="P113" s="2">
        <v>0.45534327093993054</v>
      </c>
      <c r="Q113" s="2">
        <v>0.53989325147806477</v>
      </c>
    </row>
    <row r="114" spans="1:18" x14ac:dyDescent="0.3">
      <c r="A114" s="3">
        <v>2</v>
      </c>
      <c r="B114" s="2">
        <v>1.3084677609662692</v>
      </c>
      <c r="C114" s="2"/>
      <c r="D114" s="2">
        <v>0.95576663609687174</v>
      </c>
      <c r="E114" s="2">
        <v>0.95261406176804087</v>
      </c>
      <c r="F114" s="2">
        <v>0.73607872528592366</v>
      </c>
      <c r="G114" s="2">
        <v>0.95276643423617879</v>
      </c>
      <c r="H114" s="2">
        <v>1.1521783876661851</v>
      </c>
      <c r="I114" s="2">
        <v>0.63793896347126255</v>
      </c>
      <c r="L114" s="2">
        <f t="shared" si="20"/>
        <v>0.95654442421296171</v>
      </c>
      <c r="M114" s="2">
        <f t="shared" ref="M114:M120" si="21">AVERAGE(P114:Q114)</f>
        <v>0.81483997817823806</v>
      </c>
      <c r="N114" s="2">
        <f t="shared" ref="N114:N116" si="22">L114-M114</f>
        <v>0.14170444603472365</v>
      </c>
      <c r="P114" s="2">
        <v>0.86036352130382387</v>
      </c>
      <c r="Q114" s="2">
        <v>0.76931643505265213</v>
      </c>
    </row>
    <row r="115" spans="1:18" x14ac:dyDescent="0.3">
      <c r="A115" s="3">
        <v>3</v>
      </c>
      <c r="B115" s="2">
        <v>0.39522502916862634</v>
      </c>
      <c r="C115" s="2">
        <v>0.95576663609687174</v>
      </c>
      <c r="D115" s="2"/>
      <c r="E115" s="2">
        <v>0.96171401814356994</v>
      </c>
      <c r="F115" s="2">
        <v>0.71991762023540296</v>
      </c>
      <c r="G115" s="2">
        <v>0.23352909455557294</v>
      </c>
      <c r="H115" s="2">
        <v>1.0706320276765617</v>
      </c>
      <c r="I115" s="2">
        <v>0.82923460194017262</v>
      </c>
      <c r="L115" s="2">
        <f t="shared" si="20"/>
        <v>0.73800271825953989</v>
      </c>
      <c r="M115" s="2">
        <f t="shared" si="21"/>
        <v>0.20695934253418044</v>
      </c>
      <c r="N115" s="2">
        <f t="shared" si="22"/>
        <v>0.53104337572535942</v>
      </c>
      <c r="P115" s="2">
        <v>0.17141586610612547</v>
      </c>
      <c r="Q115" s="2">
        <v>0.24250281896223541</v>
      </c>
    </row>
    <row r="116" spans="1:18" x14ac:dyDescent="0.3">
      <c r="A116" s="3">
        <v>4</v>
      </c>
      <c r="B116" s="2">
        <v>1.2132062858861723</v>
      </c>
      <c r="C116" s="2">
        <v>0.95261406176804087</v>
      </c>
      <c r="D116" s="2">
        <v>0.96171401814356994</v>
      </c>
      <c r="E116" s="2"/>
      <c r="F116" s="2">
        <v>0.32811426843548908</v>
      </c>
      <c r="G116" s="2">
        <v>1.1267623101795692</v>
      </c>
      <c r="H116" s="2">
        <v>0.36140797504676775</v>
      </c>
      <c r="I116" s="2">
        <v>0.54823579683054136</v>
      </c>
      <c r="L116" s="2">
        <f t="shared" si="20"/>
        <v>0.78457924518430722</v>
      </c>
      <c r="M116" s="2">
        <f t="shared" si="21"/>
        <v>0.90551563622017694</v>
      </c>
      <c r="N116" s="2">
        <f t="shared" si="22"/>
        <v>-0.12093639103586973</v>
      </c>
      <c r="P116" s="2">
        <v>0.8856708947031976</v>
      </c>
      <c r="Q116" s="2">
        <v>0.92536037773715629</v>
      </c>
    </row>
    <row r="117" spans="1:18" x14ac:dyDescent="0.3">
      <c r="A117" s="3">
        <v>6</v>
      </c>
      <c r="B117" s="2">
        <v>1.0411618667572335</v>
      </c>
      <c r="C117" s="2">
        <v>0.73607872528592366</v>
      </c>
      <c r="D117" s="2">
        <v>0.71991762023540296</v>
      </c>
      <c r="E117" s="2">
        <v>0.32811426843548908</v>
      </c>
      <c r="F117" s="2"/>
      <c r="G117" s="2">
        <v>0.88540990318451285</v>
      </c>
      <c r="H117" s="2">
        <v>0.4620222625810621</v>
      </c>
      <c r="I117" s="2">
        <v>0.28166692763734746</v>
      </c>
      <c r="L117" s="2">
        <f t="shared" si="20"/>
        <v>0.63633879630242451</v>
      </c>
      <c r="M117" s="2">
        <f t="shared" si="21"/>
        <v>0.67521022391538355</v>
      </c>
      <c r="N117" s="2">
        <f>L117-M117</f>
        <v>-3.8871427612959031E-2</v>
      </c>
      <c r="P117" s="2">
        <v>0.6643822751734807</v>
      </c>
      <c r="Q117" s="2">
        <v>0.68603817265728639</v>
      </c>
    </row>
    <row r="118" spans="1:18" x14ac:dyDescent="0.3">
      <c r="A118" s="72">
        <v>8</v>
      </c>
      <c r="B118" s="63">
        <v>0.40646837984913992</v>
      </c>
      <c r="C118" s="63">
        <v>0.95276643423617879</v>
      </c>
      <c r="D118" s="63">
        <v>0.23352909455557294</v>
      </c>
      <c r="E118" s="63">
        <v>1.1267623101795692</v>
      </c>
      <c r="F118" s="63">
        <v>0.88540990318451285</v>
      </c>
      <c r="G118" s="63"/>
      <c r="H118" s="63">
        <v>1.2747997492925007</v>
      </c>
      <c r="I118" s="63">
        <v>0.97668134246747451</v>
      </c>
      <c r="J118" s="64"/>
      <c r="K118" s="64"/>
      <c r="L118" s="63">
        <f t="shared" si="20"/>
        <v>0.83663103053784993</v>
      </c>
      <c r="M118" s="63">
        <f t="shared" si="21"/>
        <v>0.23620716173803968</v>
      </c>
      <c r="N118" s="63">
        <f>L118-M118</f>
        <v>0.60042386879981025</v>
      </c>
      <c r="P118" s="2">
        <v>0.24521183678186997</v>
      </c>
      <c r="Q118" s="2">
        <v>0.22720248669420942</v>
      </c>
    </row>
    <row r="119" spans="1:18" x14ac:dyDescent="0.3">
      <c r="A119" s="3">
        <v>9</v>
      </c>
      <c r="B119" s="2">
        <v>1.3287645503469616</v>
      </c>
      <c r="C119" s="2">
        <v>1.1521783876661851</v>
      </c>
      <c r="D119" s="2">
        <v>1.0706320276765617</v>
      </c>
      <c r="E119" s="2">
        <v>0.36140797504676775</v>
      </c>
      <c r="F119" s="2">
        <v>0.4620222625810621</v>
      </c>
      <c r="G119" s="2">
        <v>1.2747997492925007</v>
      </c>
      <c r="H119" s="2"/>
      <c r="I119" s="2">
        <v>0.57444923171091122</v>
      </c>
      <c r="L119" s="2">
        <f t="shared" si="20"/>
        <v>0.88917916918870721</v>
      </c>
      <c r="M119" s="2">
        <f t="shared" si="21"/>
        <v>1.0760723695523682</v>
      </c>
      <c r="N119" s="2">
        <f>L119-M119</f>
        <v>-0.18689320036366097</v>
      </c>
      <c r="P119" s="2">
        <v>1.0499520288947273</v>
      </c>
      <c r="Q119" s="2">
        <v>1.1021927102100091</v>
      </c>
    </row>
    <row r="120" spans="1:18" x14ac:dyDescent="0.3">
      <c r="A120" s="3">
        <v>10</v>
      </c>
      <c r="B120" s="2">
        <v>1.1984619808043124</v>
      </c>
      <c r="C120" s="2">
        <v>0.63793896347126255</v>
      </c>
      <c r="D120" s="2">
        <v>0.82923460194017262</v>
      </c>
      <c r="E120" s="2">
        <v>0.54823579683054136</v>
      </c>
      <c r="F120" s="2">
        <v>0.28166692763734746</v>
      </c>
      <c r="G120" s="2">
        <v>0.97668134246747451</v>
      </c>
      <c r="H120" s="2">
        <v>0.57444923171091122</v>
      </c>
      <c r="I120" s="2"/>
      <c r="L120" s="2">
        <f t="shared" si="20"/>
        <v>0.72095269212314594</v>
      </c>
      <c r="M120" s="2">
        <f t="shared" si="21"/>
        <v>0.79411381000903558</v>
      </c>
      <c r="N120" s="2">
        <f>L120-M120</f>
        <v>-7.3161117885889637E-2</v>
      </c>
      <c r="P120" s="2">
        <v>0.79913887070081979</v>
      </c>
      <c r="Q120" s="2">
        <v>0.78908874931725137</v>
      </c>
    </row>
    <row r="121" spans="1:18" x14ac:dyDescent="0.3">
      <c r="N121" s="74">
        <f>MAX(N113:N120)</f>
        <v>0.60042386879981025</v>
      </c>
    </row>
    <row r="122" spans="1:18" x14ac:dyDescent="0.3">
      <c r="A122" t="s">
        <v>64</v>
      </c>
    </row>
    <row r="124" spans="1:18" x14ac:dyDescent="0.3">
      <c r="A124" s="3"/>
      <c r="B124" s="3">
        <v>1</v>
      </c>
      <c r="C124" s="3">
        <v>2</v>
      </c>
      <c r="D124" s="3">
        <v>3</v>
      </c>
      <c r="E124" s="3">
        <v>4</v>
      </c>
      <c r="F124" s="3">
        <v>6</v>
      </c>
      <c r="G124" s="3">
        <v>9</v>
      </c>
      <c r="H124" s="3">
        <v>10</v>
      </c>
      <c r="L124" s="73" t="s">
        <v>55</v>
      </c>
      <c r="M124" s="73" t="s">
        <v>56</v>
      </c>
      <c r="N124" s="73" t="s">
        <v>57</v>
      </c>
      <c r="P124" s="3">
        <v>7</v>
      </c>
      <c r="Q124" s="3">
        <v>5</v>
      </c>
      <c r="R124" s="3">
        <v>8</v>
      </c>
    </row>
    <row r="125" spans="1:18" x14ac:dyDescent="0.3">
      <c r="A125" s="72">
        <v>1</v>
      </c>
      <c r="B125" s="63"/>
      <c r="C125" s="63">
        <v>1.3084677609662692</v>
      </c>
      <c r="D125" s="63">
        <v>0.39522502916862634</v>
      </c>
      <c r="E125" s="63">
        <v>1.2132062858861723</v>
      </c>
      <c r="F125" s="63">
        <v>1.0411618667572335</v>
      </c>
      <c r="G125" s="63">
        <v>1.3287645503469616</v>
      </c>
      <c r="H125" s="63">
        <v>1.1984619808043124</v>
      </c>
      <c r="I125" s="64"/>
      <c r="J125" s="64"/>
      <c r="K125" s="64"/>
      <c r="L125" s="63">
        <f>AVERAGE(B125:H125)</f>
        <v>1.0808812456549293</v>
      </c>
      <c r="M125" s="63">
        <f>AVERAGE(P125:R125)</f>
        <v>0.46723496742237841</v>
      </c>
      <c r="N125" s="63">
        <f>L125-M125</f>
        <v>0.61364627823255091</v>
      </c>
      <c r="P125" s="2">
        <v>0.45534327093993054</v>
      </c>
      <c r="Q125" s="2">
        <v>0.53989325147806477</v>
      </c>
      <c r="R125" s="2">
        <v>0.40646837984913992</v>
      </c>
    </row>
    <row r="126" spans="1:18" x14ac:dyDescent="0.3">
      <c r="A126" s="3">
        <v>2</v>
      </c>
      <c r="B126" s="2">
        <v>1.3084677609662692</v>
      </c>
      <c r="C126" s="2"/>
      <c r="D126" s="2">
        <v>0.95576663609687174</v>
      </c>
      <c r="E126" s="2">
        <v>0.95261406176804087</v>
      </c>
      <c r="F126" s="2">
        <v>0.73607872528592366</v>
      </c>
      <c r="G126" s="2">
        <v>1.1521783876661851</v>
      </c>
      <c r="H126" s="2">
        <v>0.63793896347126255</v>
      </c>
      <c r="L126" s="2">
        <f t="shared" ref="L126:L131" si="23">AVERAGE(B126:H126)</f>
        <v>0.9571740892090923</v>
      </c>
      <c r="M126" s="2">
        <f t="shared" ref="M126:M131" si="24">AVERAGE(P126:R126)</f>
        <v>0.86081546353088501</v>
      </c>
      <c r="N126" s="2">
        <f t="shared" ref="N126:N128" si="25">L126-M126</f>
        <v>9.6358625678207299E-2</v>
      </c>
      <c r="P126" s="2">
        <v>0.86036352130382387</v>
      </c>
      <c r="Q126" s="2">
        <v>0.76931643505265213</v>
      </c>
      <c r="R126" s="2">
        <v>0.95276643423617879</v>
      </c>
    </row>
    <row r="127" spans="1:18" x14ac:dyDescent="0.3">
      <c r="A127" s="3">
        <v>3</v>
      </c>
      <c r="B127" s="2">
        <v>0.39522502916862634</v>
      </c>
      <c r="C127" s="2">
        <v>0.95576663609687174</v>
      </c>
      <c r="D127" s="2"/>
      <c r="E127" s="2">
        <v>0.96171401814356994</v>
      </c>
      <c r="F127" s="2">
        <v>0.71991762023540296</v>
      </c>
      <c r="G127" s="2">
        <v>1.0706320276765617</v>
      </c>
      <c r="H127" s="2">
        <v>0.82923460194017262</v>
      </c>
      <c r="L127" s="2">
        <f t="shared" si="23"/>
        <v>0.82208165554353441</v>
      </c>
      <c r="M127" s="2">
        <f t="shared" si="24"/>
        <v>0.21581592654131129</v>
      </c>
      <c r="N127" s="2">
        <f t="shared" si="25"/>
        <v>0.60626572900222309</v>
      </c>
      <c r="P127" s="2">
        <v>0.17141586610612547</v>
      </c>
      <c r="Q127" s="2">
        <v>0.24250281896223541</v>
      </c>
      <c r="R127" s="2">
        <v>0.23352909455557294</v>
      </c>
    </row>
    <row r="128" spans="1:18" x14ac:dyDescent="0.3">
      <c r="A128" s="3">
        <v>4</v>
      </c>
      <c r="B128" s="2">
        <v>1.2132062858861723</v>
      </c>
      <c r="C128" s="2">
        <v>0.95261406176804087</v>
      </c>
      <c r="D128" s="2">
        <v>0.96171401814356994</v>
      </c>
      <c r="E128" s="2"/>
      <c r="F128" s="2">
        <v>0.32811426843548908</v>
      </c>
      <c r="G128" s="2">
        <v>0.36140797504676775</v>
      </c>
      <c r="H128" s="2">
        <v>0.54823579683054136</v>
      </c>
      <c r="L128" s="2">
        <f t="shared" si="23"/>
        <v>0.72754873435176348</v>
      </c>
      <c r="M128" s="2">
        <f t="shared" si="24"/>
        <v>0.97926452753997439</v>
      </c>
      <c r="N128" s="2">
        <f t="shared" si="25"/>
        <v>-0.25171579318821091</v>
      </c>
      <c r="P128" s="2">
        <v>0.8856708947031976</v>
      </c>
      <c r="Q128" s="2">
        <v>0.92536037773715629</v>
      </c>
      <c r="R128" s="2">
        <v>1.1267623101795692</v>
      </c>
    </row>
    <row r="129" spans="1:19" x14ac:dyDescent="0.3">
      <c r="A129" s="3">
        <v>6</v>
      </c>
      <c r="B129" s="2">
        <v>1.0411618667572335</v>
      </c>
      <c r="C129" s="2">
        <v>0.73607872528592366</v>
      </c>
      <c r="D129" s="2">
        <v>0.71991762023540296</v>
      </c>
      <c r="E129" s="2">
        <v>0.32811426843548908</v>
      </c>
      <c r="F129" s="2"/>
      <c r="G129" s="2">
        <v>0.4620222625810621</v>
      </c>
      <c r="H129" s="2">
        <v>0.28166692763734746</v>
      </c>
      <c r="L129" s="2">
        <f t="shared" si="23"/>
        <v>0.59482694515540968</v>
      </c>
      <c r="M129" s="2">
        <f t="shared" si="24"/>
        <v>0.74527678367175998</v>
      </c>
      <c r="N129" s="2">
        <f>L129-M129</f>
        <v>-0.1504498385163503</v>
      </c>
      <c r="P129" s="2">
        <v>0.6643822751734807</v>
      </c>
      <c r="Q129" s="2">
        <v>0.68603817265728639</v>
      </c>
      <c r="R129" s="2">
        <v>0.88540990318451285</v>
      </c>
    </row>
    <row r="130" spans="1:19" x14ac:dyDescent="0.3">
      <c r="A130" s="3">
        <v>9</v>
      </c>
      <c r="B130" s="2">
        <v>1.3287645503469616</v>
      </c>
      <c r="C130" s="2">
        <v>1.1521783876661851</v>
      </c>
      <c r="D130" s="2">
        <v>1.0706320276765617</v>
      </c>
      <c r="E130" s="2">
        <v>0.36140797504676775</v>
      </c>
      <c r="F130" s="2">
        <v>0.4620222625810621</v>
      </c>
      <c r="G130" s="2"/>
      <c r="H130" s="2">
        <v>0.57444923171091122</v>
      </c>
      <c r="L130" s="2">
        <f t="shared" si="23"/>
        <v>0.82490907250474166</v>
      </c>
      <c r="M130" s="2">
        <f t="shared" si="24"/>
        <v>1.1423148294657457</v>
      </c>
      <c r="N130" s="2">
        <f>L130-M130</f>
        <v>-0.31740575696100404</v>
      </c>
      <c r="P130" s="2">
        <v>1.0499520288947273</v>
      </c>
      <c r="Q130" s="2">
        <v>1.1021927102100091</v>
      </c>
      <c r="R130" s="2">
        <v>1.2747997492925007</v>
      </c>
    </row>
    <row r="131" spans="1:19" x14ac:dyDescent="0.3">
      <c r="A131" s="3">
        <v>10</v>
      </c>
      <c r="B131" s="2">
        <v>1.1984619808043124</v>
      </c>
      <c r="C131" s="2">
        <v>0.63793896347126255</v>
      </c>
      <c r="D131" s="2">
        <v>0.82923460194017262</v>
      </c>
      <c r="E131" s="2">
        <v>0.54823579683054136</v>
      </c>
      <c r="F131" s="2">
        <v>0.28166692763734746</v>
      </c>
      <c r="G131" s="2">
        <v>0.57444923171091122</v>
      </c>
      <c r="H131" s="2"/>
      <c r="L131" s="2">
        <f t="shared" si="23"/>
        <v>0.67833125039909115</v>
      </c>
      <c r="M131" s="2">
        <f t="shared" si="24"/>
        <v>0.85496965416184845</v>
      </c>
      <c r="N131" s="2">
        <f>L131-M131</f>
        <v>-0.1766384037627573</v>
      </c>
      <c r="P131" s="2">
        <v>0.79913887070081979</v>
      </c>
      <c r="Q131" s="2">
        <v>0.78908874931725137</v>
      </c>
      <c r="R131" s="2">
        <v>0.97668134246747451</v>
      </c>
    </row>
    <row r="132" spans="1:19" x14ac:dyDescent="0.3">
      <c r="N132" s="74">
        <f>MAX(N125:N131)</f>
        <v>0.61364627823255091</v>
      </c>
    </row>
    <row r="133" spans="1:19" x14ac:dyDescent="0.3">
      <c r="A133" t="s">
        <v>65</v>
      </c>
    </row>
    <row r="135" spans="1:19" x14ac:dyDescent="0.3">
      <c r="A135" s="3"/>
      <c r="B135" s="3">
        <v>2</v>
      </c>
      <c r="C135" s="3">
        <v>3</v>
      </c>
      <c r="D135" s="3">
        <v>4</v>
      </c>
      <c r="E135" s="3">
        <v>6</v>
      </c>
      <c r="F135" s="3">
        <v>9</v>
      </c>
      <c r="G135" s="3">
        <v>10</v>
      </c>
      <c r="L135" s="73" t="s">
        <v>55</v>
      </c>
      <c r="M135" s="73" t="s">
        <v>56</v>
      </c>
      <c r="N135" s="73" t="s">
        <v>57</v>
      </c>
      <c r="P135" s="3">
        <v>7</v>
      </c>
      <c r="Q135" s="3">
        <v>5</v>
      </c>
      <c r="R135" s="3">
        <v>8</v>
      </c>
      <c r="S135" s="3">
        <v>1</v>
      </c>
    </row>
    <row r="136" spans="1:19" x14ac:dyDescent="0.3">
      <c r="A136" s="3">
        <v>2</v>
      </c>
      <c r="B136" s="2"/>
      <c r="C136" s="2">
        <v>0.95576663609687174</v>
      </c>
      <c r="D136" s="2">
        <v>0.95261406176804087</v>
      </c>
      <c r="E136" s="2">
        <v>0.73607872528592366</v>
      </c>
      <c r="F136" s="2">
        <v>1.1521783876661851</v>
      </c>
      <c r="G136" s="2">
        <v>0.63793896347126255</v>
      </c>
      <c r="L136" s="2">
        <f t="shared" ref="L136:L141" si="26">AVERAGE(B136:G136)</f>
        <v>0.88691535485765682</v>
      </c>
      <c r="M136" s="2">
        <f>AVERAGE(P136:S136)</f>
        <v>0.97272853788973102</v>
      </c>
      <c r="N136" s="2">
        <f t="shared" ref="N136:N138" si="27">L136-M136</f>
        <v>-8.5813183032074192E-2</v>
      </c>
      <c r="P136" s="2">
        <v>0.86036352130382387</v>
      </c>
      <c r="Q136" s="2">
        <v>0.76931643505265213</v>
      </c>
      <c r="R136" s="2">
        <v>0.95276643423617879</v>
      </c>
      <c r="S136" s="2">
        <v>1.3084677609662692</v>
      </c>
    </row>
    <row r="137" spans="1:19" x14ac:dyDescent="0.3">
      <c r="A137" s="72">
        <v>3</v>
      </c>
      <c r="B137" s="63">
        <v>0.95576663609687174</v>
      </c>
      <c r="C137" s="63"/>
      <c r="D137" s="63">
        <v>0.96171401814356994</v>
      </c>
      <c r="E137" s="63">
        <v>0.71991762023540296</v>
      </c>
      <c r="F137" s="63">
        <v>1.0706320276765617</v>
      </c>
      <c r="G137" s="63">
        <v>0.82923460194017262</v>
      </c>
      <c r="H137" s="64"/>
      <c r="I137" s="64"/>
      <c r="J137" s="64"/>
      <c r="K137" s="64"/>
      <c r="L137" s="63">
        <f t="shared" si="26"/>
        <v>0.90745298081851578</v>
      </c>
      <c r="M137" s="63">
        <f t="shared" ref="M137:M141" si="28">AVERAGE(P137:S137)</f>
        <v>0.26066820219814002</v>
      </c>
      <c r="N137" s="63">
        <f t="shared" si="27"/>
        <v>0.64678477862037576</v>
      </c>
      <c r="P137" s="2">
        <v>0.17141586610612547</v>
      </c>
      <c r="Q137" s="2">
        <v>0.24250281896223541</v>
      </c>
      <c r="R137" s="2">
        <v>0.23352909455557294</v>
      </c>
      <c r="S137" s="2">
        <v>0.39522502916862634</v>
      </c>
    </row>
    <row r="138" spans="1:19" x14ac:dyDescent="0.3">
      <c r="A138" s="3">
        <v>4</v>
      </c>
      <c r="B138" s="2">
        <v>0.95261406176804087</v>
      </c>
      <c r="C138" s="2">
        <v>0.96171401814356994</v>
      </c>
      <c r="D138" s="2"/>
      <c r="E138" s="2">
        <v>0.32811426843548908</v>
      </c>
      <c r="F138" s="2">
        <v>0.36140797504676775</v>
      </c>
      <c r="G138" s="2">
        <v>0.54823579683054136</v>
      </c>
      <c r="L138" s="2">
        <f t="shared" si="26"/>
        <v>0.63041722404488176</v>
      </c>
      <c r="M138" s="2">
        <f t="shared" si="28"/>
        <v>1.0377499671265238</v>
      </c>
      <c r="N138" s="2">
        <f t="shared" si="27"/>
        <v>-0.40733274308164202</v>
      </c>
      <c r="P138" s="2">
        <v>0.8856708947031976</v>
      </c>
      <c r="Q138" s="2">
        <v>0.92536037773715629</v>
      </c>
      <c r="R138" s="2">
        <v>1.1267623101795692</v>
      </c>
      <c r="S138" s="2">
        <v>1.2132062858861723</v>
      </c>
    </row>
    <row r="139" spans="1:19" x14ac:dyDescent="0.3">
      <c r="A139" s="3">
        <v>6</v>
      </c>
      <c r="B139" s="2">
        <v>0.73607872528592366</v>
      </c>
      <c r="C139" s="2">
        <v>0.71991762023540296</v>
      </c>
      <c r="D139" s="2">
        <v>0.32811426843548908</v>
      </c>
      <c r="E139" s="2"/>
      <c r="F139" s="2">
        <v>0.4620222625810621</v>
      </c>
      <c r="G139" s="2">
        <v>0.28166692763734746</v>
      </c>
      <c r="L139" s="2">
        <f t="shared" si="26"/>
        <v>0.50555996083504495</v>
      </c>
      <c r="M139" s="2">
        <f t="shared" si="28"/>
        <v>0.81924805444312843</v>
      </c>
      <c r="N139" s="2">
        <f>L139-M139</f>
        <v>-0.31368809360808347</v>
      </c>
      <c r="P139" s="2">
        <v>0.6643822751734807</v>
      </c>
      <c r="Q139" s="2">
        <v>0.68603817265728639</v>
      </c>
      <c r="R139" s="2">
        <v>0.88540990318451285</v>
      </c>
      <c r="S139" s="2">
        <v>1.0411618667572335</v>
      </c>
    </row>
    <row r="140" spans="1:19" x14ac:dyDescent="0.3">
      <c r="A140" s="3">
        <v>9</v>
      </c>
      <c r="B140" s="2">
        <v>1.1521783876661851</v>
      </c>
      <c r="C140" s="2">
        <v>1.0706320276765617</v>
      </c>
      <c r="D140" s="2">
        <v>0.36140797504676775</v>
      </c>
      <c r="E140" s="2">
        <v>0.4620222625810621</v>
      </c>
      <c r="F140" s="2"/>
      <c r="G140" s="2">
        <v>0.57444923171091122</v>
      </c>
      <c r="L140" s="2">
        <f t="shared" si="26"/>
        <v>0.72413797693629756</v>
      </c>
      <c r="M140" s="2">
        <f t="shared" si="28"/>
        <v>1.1889272596860496</v>
      </c>
      <c r="N140" s="2">
        <f>L140-M140</f>
        <v>-0.46478928274975206</v>
      </c>
      <c r="P140" s="2">
        <v>1.0499520288947273</v>
      </c>
      <c r="Q140" s="2">
        <v>1.1021927102100091</v>
      </c>
      <c r="R140" s="2">
        <v>1.2747997492925007</v>
      </c>
      <c r="S140" s="2">
        <v>1.3287645503469616</v>
      </c>
    </row>
    <row r="141" spans="1:19" x14ac:dyDescent="0.3">
      <c r="A141" s="3">
        <v>10</v>
      </c>
      <c r="B141" s="2">
        <v>0.63793896347126255</v>
      </c>
      <c r="C141" s="2">
        <v>0.82923460194017262</v>
      </c>
      <c r="D141" s="2">
        <v>0.54823579683054136</v>
      </c>
      <c r="E141" s="2">
        <v>0.28166692763734746</v>
      </c>
      <c r="F141" s="2">
        <v>0.57444923171091122</v>
      </c>
      <c r="G141" s="2"/>
      <c r="L141" s="2">
        <f t="shared" si="26"/>
        <v>0.57430510431804715</v>
      </c>
      <c r="M141" s="2">
        <f t="shared" si="28"/>
        <v>0.94084273582246447</v>
      </c>
      <c r="N141" s="2">
        <f>L141-M141</f>
        <v>-0.36653763150441732</v>
      </c>
      <c r="P141" s="2">
        <v>0.79913887070081979</v>
      </c>
      <c r="Q141" s="2">
        <v>0.78908874931725137</v>
      </c>
      <c r="R141" s="2">
        <v>0.97668134246747451</v>
      </c>
      <c r="S141" s="2">
        <v>1.1984619808043124</v>
      </c>
    </row>
    <row r="142" spans="1:19" x14ac:dyDescent="0.3">
      <c r="N142" s="74">
        <f>MAX(N136:N141)</f>
        <v>0.64678477862037576</v>
      </c>
    </row>
    <row r="143" spans="1:19" x14ac:dyDescent="0.3">
      <c r="A143" t="s">
        <v>66</v>
      </c>
    </row>
    <row r="145" spans="1:20" x14ac:dyDescent="0.3">
      <c r="A145" s="3"/>
      <c r="B145" s="3">
        <v>2</v>
      </c>
      <c r="C145" s="3">
        <v>4</v>
      </c>
      <c r="D145" s="3">
        <v>6</v>
      </c>
      <c r="E145" s="3">
        <v>9</v>
      </c>
      <c r="F145" s="3">
        <v>10</v>
      </c>
      <c r="L145" s="73" t="s">
        <v>55</v>
      </c>
      <c r="M145" s="73" t="s">
        <v>56</v>
      </c>
      <c r="N145" s="73" t="s">
        <v>57</v>
      </c>
      <c r="P145" s="3">
        <v>7</v>
      </c>
      <c r="Q145" s="3">
        <v>5</v>
      </c>
      <c r="R145" s="3">
        <v>8</v>
      </c>
      <c r="S145" s="3">
        <v>1</v>
      </c>
      <c r="T145" s="3">
        <v>3</v>
      </c>
    </row>
    <row r="146" spans="1:20" x14ac:dyDescent="0.3">
      <c r="A146" s="3">
        <v>2</v>
      </c>
      <c r="B146" s="2"/>
      <c r="C146" s="2">
        <v>0.95261406176804087</v>
      </c>
      <c r="D146" s="2">
        <v>0.73607872528592366</v>
      </c>
      <c r="E146" s="2">
        <v>1.1521783876661851</v>
      </c>
      <c r="F146" s="2">
        <v>0.63793896347126255</v>
      </c>
      <c r="L146" s="2">
        <f>AVERAGE(B146:F146)</f>
        <v>0.86970253454785296</v>
      </c>
      <c r="M146" s="2">
        <f>AVERAGE(P146:T146)</f>
        <v>0.9693361575311592</v>
      </c>
      <c r="N146" s="2">
        <f t="shared" ref="N146" si="29">L146-M146</f>
        <v>-9.9633622983306247E-2</v>
      </c>
      <c r="P146" s="2">
        <v>0.86036352130382387</v>
      </c>
      <c r="Q146" s="2">
        <v>0.76931643505265213</v>
      </c>
      <c r="R146" s="2">
        <v>0.95276643423617879</v>
      </c>
      <c r="S146" s="2">
        <v>1.3084677609662692</v>
      </c>
      <c r="T146" s="2">
        <v>0.95576663609687174</v>
      </c>
    </row>
    <row r="147" spans="1:20" x14ac:dyDescent="0.3">
      <c r="A147" s="3">
        <v>4</v>
      </c>
      <c r="B147" s="2">
        <v>0.95261406176804087</v>
      </c>
      <c r="C147" s="2"/>
      <c r="D147" s="2">
        <v>0.32811426843548908</v>
      </c>
      <c r="E147" s="2">
        <v>0.36140797504676775</v>
      </c>
      <c r="F147" s="2">
        <v>0.54823579683054136</v>
      </c>
      <c r="L147" s="2">
        <f>AVERAGE(B147:F147)</f>
        <v>0.54759302552020972</v>
      </c>
      <c r="M147" s="2">
        <f t="shared" ref="M147:M150" si="30">AVERAGE(P147:T147)</f>
        <v>1.0225427773299329</v>
      </c>
      <c r="N147" s="2">
        <f>L147-M147</f>
        <v>-0.47494975180972321</v>
      </c>
      <c r="P147" s="2">
        <v>0.8856708947031976</v>
      </c>
      <c r="Q147" s="2">
        <v>0.92536037773715629</v>
      </c>
      <c r="R147" s="2">
        <v>1.1267623101795692</v>
      </c>
      <c r="S147" s="2">
        <v>1.2132062858861723</v>
      </c>
      <c r="T147" s="2">
        <v>0.96171401814356994</v>
      </c>
    </row>
    <row r="148" spans="1:20" x14ac:dyDescent="0.3">
      <c r="A148" s="3">
        <v>6</v>
      </c>
      <c r="B148" s="2">
        <v>0.73607872528592366</v>
      </c>
      <c r="C148" s="2">
        <v>0.32811426843548908</v>
      </c>
      <c r="D148" s="2"/>
      <c r="E148" s="2">
        <v>0.4620222625810621</v>
      </c>
      <c r="F148" s="2">
        <v>0.28166692763734746</v>
      </c>
      <c r="L148" s="2">
        <f>AVERAGE(B148:F148)</f>
        <v>0.45197054598495556</v>
      </c>
      <c r="M148" s="2">
        <f t="shared" si="30"/>
        <v>0.79938196760158342</v>
      </c>
      <c r="N148" s="2">
        <f>L148-M148</f>
        <v>-0.34741142161662786</v>
      </c>
      <c r="P148" s="2">
        <v>0.6643822751734807</v>
      </c>
      <c r="Q148" s="2">
        <v>0.68603817265728639</v>
      </c>
      <c r="R148" s="2">
        <v>0.88540990318451285</v>
      </c>
      <c r="S148" s="2">
        <v>1.0411618667572335</v>
      </c>
      <c r="T148" s="2">
        <v>0.71991762023540296</v>
      </c>
    </row>
    <row r="149" spans="1:20" x14ac:dyDescent="0.3">
      <c r="A149" s="3">
        <v>9</v>
      </c>
      <c r="B149" s="2">
        <v>1.1521783876661851</v>
      </c>
      <c r="C149" s="2">
        <v>0.36140797504676775</v>
      </c>
      <c r="D149" s="2">
        <v>0.4620222625810621</v>
      </c>
      <c r="E149" s="2"/>
      <c r="F149" s="2">
        <v>0.57444923171091122</v>
      </c>
      <c r="L149" s="2">
        <f>AVERAGE(B149:F149)</f>
        <v>0.63751446425123159</v>
      </c>
      <c r="M149" s="2">
        <f t="shared" si="30"/>
        <v>1.1652682132841519</v>
      </c>
      <c r="N149" s="2">
        <f>L149-M149</f>
        <v>-0.52775374903292027</v>
      </c>
      <c r="P149" s="2">
        <v>1.0499520288947273</v>
      </c>
      <c r="Q149" s="2">
        <v>1.1021927102100091</v>
      </c>
      <c r="R149" s="2">
        <v>1.2747997492925007</v>
      </c>
      <c r="S149" s="2">
        <v>1.3287645503469616</v>
      </c>
      <c r="T149" s="2">
        <v>1.0706320276765617</v>
      </c>
    </row>
    <row r="150" spans="1:20" x14ac:dyDescent="0.3">
      <c r="A150" s="3">
        <v>10</v>
      </c>
      <c r="B150" s="2">
        <v>0.63793896347126255</v>
      </c>
      <c r="C150" s="2">
        <v>0.54823579683054136</v>
      </c>
      <c r="D150" s="2">
        <v>0.28166692763734746</v>
      </c>
      <c r="E150" s="2">
        <v>0.57444923171091122</v>
      </c>
      <c r="F150" s="2"/>
      <c r="L150" s="2">
        <f>AVERAGE(B150:F150)</f>
        <v>0.51057272991251568</v>
      </c>
      <c r="M150" s="2">
        <f t="shared" si="30"/>
        <v>0.91852110904600615</v>
      </c>
      <c r="N150" s="2">
        <f>L150-M150</f>
        <v>-0.40794837913349047</v>
      </c>
      <c r="P150" s="2">
        <v>0.79913887070081979</v>
      </c>
      <c r="Q150" s="2">
        <v>0.78908874931725137</v>
      </c>
      <c r="R150" s="2">
        <v>0.97668134246747451</v>
      </c>
      <c r="S150" s="2">
        <v>1.1984619808043124</v>
      </c>
      <c r="T150" s="2">
        <v>0.82923460194017262</v>
      </c>
    </row>
    <row r="151" spans="1:20" x14ac:dyDescent="0.3">
      <c r="N151" s="75">
        <f>MAX(N146:N150)</f>
        <v>-9.9633622983306247E-2</v>
      </c>
    </row>
    <row r="152" spans="1:20" x14ac:dyDescent="0.3">
      <c r="A152" t="s">
        <v>58</v>
      </c>
    </row>
    <row r="154" spans="1:20" x14ac:dyDescent="0.3">
      <c r="A154" s="3">
        <v>2</v>
      </c>
      <c r="B154" s="1">
        <v>0.24999999999999981</v>
      </c>
      <c r="C154" s="1">
        <v>0.80597014925373123</v>
      </c>
      <c r="D154" s="1">
        <v>1</v>
      </c>
      <c r="F154" s="3">
        <v>1</v>
      </c>
      <c r="G154" s="1">
        <v>0</v>
      </c>
      <c r="H154" s="1">
        <v>0</v>
      </c>
      <c r="I154" s="1">
        <v>0</v>
      </c>
    </row>
    <row r="155" spans="1:20" x14ac:dyDescent="0.3">
      <c r="A155" s="3">
        <v>4</v>
      </c>
      <c r="B155" s="1">
        <v>0.66666666666666641</v>
      </c>
      <c r="C155" s="1">
        <v>1</v>
      </c>
      <c r="D155" s="1">
        <v>0.16560509554140115</v>
      </c>
      <c r="F155" s="3">
        <v>3</v>
      </c>
      <c r="G155" s="1">
        <v>0.20833333333333331</v>
      </c>
      <c r="H155" s="1">
        <v>0.16417910447761214</v>
      </c>
      <c r="I155" s="1">
        <v>0.29299363057324829</v>
      </c>
    </row>
    <row r="156" spans="1:20" x14ac:dyDescent="0.3">
      <c r="A156" s="3">
        <v>6</v>
      </c>
      <c r="B156" s="1">
        <v>0.62499999999999989</v>
      </c>
      <c r="C156" s="1">
        <v>0.74626865671641784</v>
      </c>
      <c r="D156" s="1">
        <v>0.36942675159235677</v>
      </c>
      <c r="F156" s="3">
        <v>5</v>
      </c>
      <c r="G156" s="1">
        <v>8.3333333333333398E-2</v>
      </c>
      <c r="H156" s="1">
        <v>0.328358208955224</v>
      </c>
      <c r="I156" s="1">
        <v>0.42038216560509545</v>
      </c>
    </row>
    <row r="157" spans="1:20" x14ac:dyDescent="0.3">
      <c r="A157" s="3">
        <v>9</v>
      </c>
      <c r="B157" s="1">
        <v>1</v>
      </c>
      <c r="C157" s="1">
        <v>0.86567164179104472</v>
      </c>
      <c r="D157" s="1">
        <v>0.12738853503184691</v>
      </c>
      <c r="F157" s="3">
        <v>7</v>
      </c>
      <c r="G157" s="1">
        <v>0.1249999999999999</v>
      </c>
      <c r="H157" s="1">
        <v>0.31343283582089571</v>
      </c>
      <c r="I157" s="1">
        <v>0.30573248407643316</v>
      </c>
    </row>
    <row r="158" spans="1:20" x14ac:dyDescent="0.3">
      <c r="A158" s="3">
        <v>10</v>
      </c>
      <c r="B158" s="1">
        <v>0.74999999999999978</v>
      </c>
      <c r="C158" s="1">
        <v>0.70149253731343286</v>
      </c>
      <c r="D158" s="1">
        <v>0.61783439490445857</v>
      </c>
      <c r="F158" s="3">
        <v>8</v>
      </c>
      <c r="G158" s="1">
        <v>0</v>
      </c>
      <c r="H158" s="1">
        <v>0.11940298507462695</v>
      </c>
      <c r="I158" s="1">
        <v>0.38853503184713362</v>
      </c>
    </row>
    <row r="159" spans="1:20" x14ac:dyDescent="0.3">
      <c r="A159" t="s">
        <v>59</v>
      </c>
      <c r="B159">
        <f>AVERAGE(B154:B158)</f>
        <v>0.65833333333333321</v>
      </c>
      <c r="C159">
        <f t="shared" ref="C159:D159" si="31">AVERAGE(C154:C158)</f>
        <v>0.82388059701492544</v>
      </c>
      <c r="D159">
        <f t="shared" si="31"/>
        <v>0.45605095541401275</v>
      </c>
      <c r="F159" t="s">
        <v>59</v>
      </c>
      <c r="G159">
        <f>AVERAGE(G154:G158)</f>
        <v>8.3333333333333329E-2</v>
      </c>
      <c r="H159">
        <f t="shared" ref="H159" si="32">AVERAGE(H154:H158)</f>
        <v>0.18507462686567178</v>
      </c>
      <c r="I159">
        <f t="shared" ref="I159" si="33">AVERAGE(I154:I158)</f>
        <v>0.2815286624203821</v>
      </c>
    </row>
    <row r="160" spans="1:20" x14ac:dyDescent="0.3">
      <c r="A160" s="3">
        <v>2</v>
      </c>
      <c r="B160" s="2">
        <f>SQRT(($B$159-B154)^2+($C$159-C154)^2+($D$159-D154)^2)</f>
        <v>0.68039507519978859</v>
      </c>
      <c r="F160" s="3">
        <v>1</v>
      </c>
      <c r="G160" s="2">
        <f>SQRT(($G$159-G154)^2+($H$159-H154)^2+($I$159-I154)^2)</f>
        <v>0.34706692397594091</v>
      </c>
    </row>
    <row r="161" spans="1:16" x14ac:dyDescent="0.3">
      <c r="A161" s="3">
        <v>4</v>
      </c>
      <c r="B161" s="2">
        <f t="shared" ref="B161:B164" si="34">SQRT(($B$159-B155)^2+($C$159-C155)^2+($D$159-D155)^2)</f>
        <v>0.3397738749071274</v>
      </c>
      <c r="F161" s="3">
        <v>3</v>
      </c>
      <c r="G161" s="2">
        <f t="shared" ref="G161:G164" si="35">SQRT(($G$159-G155)^2+($H$159-H155)^2+($I$159-I155)^2)</f>
        <v>0.12725198760968778</v>
      </c>
    </row>
    <row r="162" spans="1:16" x14ac:dyDescent="0.3">
      <c r="A162" s="3">
        <v>6</v>
      </c>
      <c r="B162" s="2">
        <f t="shared" si="34"/>
        <v>0.12098957424400672</v>
      </c>
      <c r="F162" s="3">
        <v>5</v>
      </c>
      <c r="G162" s="2">
        <f t="shared" si="35"/>
        <v>0.19952563805957532</v>
      </c>
    </row>
    <row r="163" spans="1:16" x14ac:dyDescent="0.3">
      <c r="A163" s="3">
        <v>9</v>
      </c>
      <c r="B163" s="2">
        <f t="shared" si="34"/>
        <v>0.4759218308777759</v>
      </c>
      <c r="F163" s="3">
        <v>7</v>
      </c>
      <c r="G163" s="2">
        <f t="shared" si="35"/>
        <v>0.13710494484175967</v>
      </c>
    </row>
    <row r="164" spans="1:16" x14ac:dyDescent="0.3">
      <c r="A164" s="3">
        <v>10</v>
      </c>
      <c r="B164" s="2">
        <f t="shared" si="34"/>
        <v>0.22261063817489185</v>
      </c>
      <c r="F164" s="3">
        <v>8</v>
      </c>
      <c r="G164" s="2">
        <f t="shared" si="35"/>
        <v>0.15069031846097536</v>
      </c>
    </row>
    <row r="165" spans="1:16" x14ac:dyDescent="0.3">
      <c r="A165" t="s">
        <v>60</v>
      </c>
      <c r="B165" s="65">
        <f>MAX(B160:B164)</f>
        <v>0.68039507519978859</v>
      </c>
      <c r="F165" t="s">
        <v>60</v>
      </c>
      <c r="G165" s="65">
        <f>MAX(G160:G164)</f>
        <v>0.34706692397594091</v>
      </c>
    </row>
    <row r="167" spans="1:16" x14ac:dyDescent="0.3">
      <c r="A167" s="3"/>
      <c r="B167" s="3">
        <v>2</v>
      </c>
      <c r="C167" s="3">
        <v>4</v>
      </c>
      <c r="D167" s="3">
        <v>6</v>
      </c>
      <c r="E167" s="3">
        <v>9</v>
      </c>
      <c r="F167" s="3">
        <v>10</v>
      </c>
      <c r="L167" s="73" t="s">
        <v>55</v>
      </c>
    </row>
    <row r="168" spans="1:16" x14ac:dyDescent="0.3">
      <c r="A168" s="72">
        <v>2</v>
      </c>
      <c r="B168" s="63"/>
      <c r="C168" s="63">
        <v>0.95261406176804087</v>
      </c>
      <c r="D168" s="63">
        <v>0.73607872528592366</v>
      </c>
      <c r="E168" s="63">
        <v>1.1521783876661851</v>
      </c>
      <c r="F168" s="63">
        <v>0.63793896347126255</v>
      </c>
      <c r="G168" s="64"/>
      <c r="H168" s="64"/>
      <c r="I168" s="64"/>
      <c r="J168" s="64"/>
      <c r="K168" s="64"/>
      <c r="L168" s="63">
        <f>AVERAGE(B168:F168)</f>
        <v>0.86970253454785296</v>
      </c>
    </row>
    <row r="169" spans="1:16" x14ac:dyDescent="0.3">
      <c r="A169" s="3">
        <v>4</v>
      </c>
      <c r="B169" s="2">
        <v>0.95261406176804087</v>
      </c>
      <c r="C169" s="2"/>
      <c r="D169" s="2">
        <v>0.32811426843548908</v>
      </c>
      <c r="E169" s="2">
        <v>0.36140797504676775</v>
      </c>
      <c r="F169" s="2">
        <v>0.54823579683054136</v>
      </c>
      <c r="L169" s="2">
        <f>AVERAGE(B169:F169)</f>
        <v>0.54759302552020972</v>
      </c>
    </row>
    <row r="170" spans="1:16" x14ac:dyDescent="0.3">
      <c r="A170" s="3">
        <v>6</v>
      </c>
      <c r="B170" s="2">
        <v>0.73607872528592366</v>
      </c>
      <c r="C170" s="2">
        <v>0.32811426843548908</v>
      </c>
      <c r="D170" s="2"/>
      <c r="E170" s="2">
        <v>0.4620222625810621</v>
      </c>
      <c r="F170" s="2">
        <v>0.28166692763734746</v>
      </c>
      <c r="L170" s="2">
        <f>AVERAGE(B170:F170)</f>
        <v>0.45197054598495556</v>
      </c>
    </row>
    <row r="171" spans="1:16" x14ac:dyDescent="0.3">
      <c r="A171" s="3">
        <v>9</v>
      </c>
      <c r="B171" s="2">
        <v>1.1521783876661851</v>
      </c>
      <c r="C171" s="2">
        <v>0.36140797504676775</v>
      </c>
      <c r="D171" s="2">
        <v>0.4620222625810621</v>
      </c>
      <c r="E171" s="2"/>
      <c r="F171" s="2">
        <v>0.57444923171091122</v>
      </c>
      <c r="L171" s="2">
        <f>AVERAGE(B171:F171)</f>
        <v>0.63751446425123159</v>
      </c>
    </row>
    <row r="172" spans="1:16" x14ac:dyDescent="0.3">
      <c r="A172" s="3">
        <v>10</v>
      </c>
      <c r="B172" s="2">
        <v>0.63793896347126255</v>
      </c>
      <c r="C172" s="2">
        <v>0.54823579683054136</v>
      </c>
      <c r="D172" s="2">
        <v>0.28166692763734746</v>
      </c>
      <c r="E172" s="2">
        <v>0.57444923171091122</v>
      </c>
      <c r="F172" s="2"/>
      <c r="L172" s="2">
        <f>AVERAGE(B172:F172)</f>
        <v>0.51057272991251568</v>
      </c>
    </row>
    <row r="173" spans="1:16" x14ac:dyDescent="0.3">
      <c r="L173" s="76">
        <f>MAX(L168:L172)</f>
        <v>0.86970253454785296</v>
      </c>
    </row>
    <row r="174" spans="1:16" x14ac:dyDescent="0.3">
      <c r="A174" t="s">
        <v>67</v>
      </c>
    </row>
    <row r="176" spans="1:16" x14ac:dyDescent="0.3">
      <c r="A176" s="3"/>
      <c r="B176" s="3">
        <v>4</v>
      </c>
      <c r="C176" s="3">
        <v>6</v>
      </c>
      <c r="D176" s="3">
        <v>9</v>
      </c>
      <c r="E176" s="3">
        <v>10</v>
      </c>
      <c r="L176" s="73" t="s">
        <v>55</v>
      </c>
      <c r="M176" s="73" t="s">
        <v>62</v>
      </c>
      <c r="N176" s="73" t="s">
        <v>57</v>
      </c>
      <c r="P176" s="3">
        <v>2</v>
      </c>
    </row>
    <row r="177" spans="1:16" x14ac:dyDescent="0.3">
      <c r="A177" s="3">
        <v>4</v>
      </c>
      <c r="B177" s="2"/>
      <c r="C177" s="2">
        <v>0.32811426843548908</v>
      </c>
      <c r="D177" s="2">
        <v>0.36140797504676775</v>
      </c>
      <c r="E177" s="2">
        <v>0.54823579683054136</v>
      </c>
      <c r="L177" s="2">
        <f>AVERAGE(B177:E177)</f>
        <v>0.41258601343759937</v>
      </c>
      <c r="M177" s="2">
        <f>AVERAGE(P177)</f>
        <v>0.95261406176804087</v>
      </c>
      <c r="N177" s="2">
        <f>L177-M177</f>
        <v>-0.54002804833044149</v>
      </c>
      <c r="P177" s="2">
        <v>0.95261406176804087</v>
      </c>
    </row>
    <row r="178" spans="1:16" x14ac:dyDescent="0.3">
      <c r="A178" s="3">
        <v>6</v>
      </c>
      <c r="B178" s="2">
        <v>0.32811426843548908</v>
      </c>
      <c r="C178" s="2"/>
      <c r="D178" s="2">
        <v>0.4620222625810621</v>
      </c>
      <c r="E178" s="2">
        <v>0.28166692763734746</v>
      </c>
      <c r="L178" s="2">
        <f>AVERAGE(B178:E178)</f>
        <v>0.35726781955129949</v>
      </c>
      <c r="M178" s="2">
        <f t="shared" ref="M178:M180" si="36">AVERAGE(P178)</f>
        <v>0.73607872528592366</v>
      </c>
      <c r="N178" s="2">
        <f>L178-M178</f>
        <v>-0.37881090573462417</v>
      </c>
      <c r="P178" s="2">
        <v>0.73607872528592366</v>
      </c>
    </row>
    <row r="179" spans="1:16" x14ac:dyDescent="0.3">
      <c r="A179" s="3">
        <v>9</v>
      </c>
      <c r="B179" s="2">
        <v>0.36140797504676775</v>
      </c>
      <c r="C179" s="2">
        <v>0.4620222625810621</v>
      </c>
      <c r="D179" s="2"/>
      <c r="E179" s="2">
        <v>0.57444923171091122</v>
      </c>
      <c r="L179" s="2">
        <f>AVERAGE(B179:E179)</f>
        <v>0.46595982311291367</v>
      </c>
      <c r="M179" s="2">
        <f t="shared" si="36"/>
        <v>1.1521783876661851</v>
      </c>
      <c r="N179" s="2">
        <f>L179-M179</f>
        <v>-0.68621856455327146</v>
      </c>
      <c r="P179" s="2">
        <v>1.1521783876661851</v>
      </c>
    </row>
    <row r="180" spans="1:16" x14ac:dyDescent="0.3">
      <c r="A180" s="3">
        <v>10</v>
      </c>
      <c r="B180" s="2">
        <v>0.54823579683054136</v>
      </c>
      <c r="C180" s="2">
        <v>0.28166692763734746</v>
      </c>
      <c r="D180" s="2">
        <v>0.57444923171091122</v>
      </c>
      <c r="E180" s="2"/>
      <c r="L180" s="2">
        <f>AVERAGE(B180:E180)</f>
        <v>0.46811731872626666</v>
      </c>
      <c r="M180" s="2">
        <f t="shared" si="36"/>
        <v>0.63793896347126255</v>
      </c>
      <c r="N180" s="2">
        <f>L180-M180</f>
        <v>-0.16982164474499589</v>
      </c>
      <c r="P180" s="2">
        <v>0.63793896347126255</v>
      </c>
    </row>
    <row r="181" spans="1:16" x14ac:dyDescent="0.3">
      <c r="N181" s="75">
        <f>MAX(N177:N180)</f>
        <v>-0.16982164474499589</v>
      </c>
      <c r="P181" t="s">
        <v>61</v>
      </c>
    </row>
  </sheetData>
  <sortState ref="A39:B48">
    <sortCondition ref="B39:B48"/>
  </sortState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4B43B1-5982-4C9E-B828-776D9E8154E1}">
  <dimension ref="A27:N264"/>
  <sheetViews>
    <sheetView topLeftCell="A49" zoomScale="70" zoomScaleNormal="70" workbookViewId="0">
      <selection activeCell="N71" sqref="N71"/>
    </sheetView>
  </sheetViews>
  <sheetFormatPr defaultRowHeight="14.4" x14ac:dyDescent="0.3"/>
  <cols>
    <col min="1" max="1" width="14.6640625" customWidth="1"/>
    <col min="3" max="3" width="10.5546875" customWidth="1"/>
    <col min="4" max="4" width="12.77734375" customWidth="1"/>
    <col min="6" max="6" width="30.77734375" customWidth="1"/>
    <col min="7" max="7" width="27.33203125" customWidth="1"/>
    <col min="9" max="9" width="11" customWidth="1"/>
    <col min="10" max="10" width="12.88671875" customWidth="1"/>
  </cols>
  <sheetData>
    <row r="27" spans="1:5" x14ac:dyDescent="0.3">
      <c r="A27" s="2"/>
      <c r="B27" s="3" t="s">
        <v>68</v>
      </c>
      <c r="C27" s="3" t="s">
        <v>69</v>
      </c>
      <c r="D27" s="3" t="s">
        <v>70</v>
      </c>
      <c r="E27" s="3" t="s">
        <v>71</v>
      </c>
    </row>
    <row r="28" spans="1:5" x14ac:dyDescent="0.3">
      <c r="A28" s="3">
        <v>1</v>
      </c>
      <c r="B28" s="2">
        <v>29.9</v>
      </c>
      <c r="C28" s="2">
        <v>3.5</v>
      </c>
      <c r="D28" s="2">
        <v>317.3</v>
      </c>
      <c r="E28" s="2">
        <v>870</v>
      </c>
    </row>
    <row r="29" spans="1:5" x14ac:dyDescent="0.3">
      <c r="A29" s="3">
        <v>2</v>
      </c>
      <c r="B29" s="2">
        <v>28.7</v>
      </c>
      <c r="C29" s="2">
        <v>4.2</v>
      </c>
      <c r="D29" s="2">
        <v>199.3</v>
      </c>
      <c r="E29" s="2">
        <v>544</v>
      </c>
    </row>
    <row r="30" spans="1:5" x14ac:dyDescent="0.3">
      <c r="A30" s="3">
        <v>3</v>
      </c>
      <c r="B30" s="2">
        <v>27.8</v>
      </c>
      <c r="C30" s="2">
        <v>2.4</v>
      </c>
      <c r="D30" s="2">
        <v>274.39999999999998</v>
      </c>
      <c r="E30" s="2">
        <v>471</v>
      </c>
    </row>
    <row r="31" spans="1:5" x14ac:dyDescent="0.3">
      <c r="A31" s="3">
        <v>4</v>
      </c>
      <c r="B31" s="2">
        <v>28.8</v>
      </c>
      <c r="C31" s="2">
        <v>4.8</v>
      </c>
      <c r="D31" s="2">
        <v>328.2</v>
      </c>
      <c r="E31" s="2">
        <v>719</v>
      </c>
    </row>
    <row r="32" spans="1:5" x14ac:dyDescent="0.3">
      <c r="A32" s="3">
        <v>5</v>
      </c>
      <c r="B32" s="2">
        <v>25.7</v>
      </c>
      <c r="C32" s="2">
        <v>3.3</v>
      </c>
      <c r="D32" s="2">
        <v>257.5</v>
      </c>
      <c r="E32" s="2">
        <v>172</v>
      </c>
    </row>
    <row r="33" spans="1:5" x14ac:dyDescent="0.3">
      <c r="A33" s="3">
        <v>6</v>
      </c>
      <c r="B33" s="2">
        <v>28.8</v>
      </c>
      <c r="C33" s="2">
        <v>5.5</v>
      </c>
      <c r="D33" s="2">
        <v>313</v>
      </c>
      <c r="E33" s="2">
        <v>728</v>
      </c>
    </row>
    <row r="34" spans="1:5" x14ac:dyDescent="0.3">
      <c r="A34" s="3">
        <v>7</v>
      </c>
      <c r="B34" s="2">
        <v>26.9</v>
      </c>
      <c r="C34" s="2">
        <v>6.4</v>
      </c>
      <c r="D34" s="2">
        <v>287.60000000000002</v>
      </c>
      <c r="E34" s="2">
        <v>476</v>
      </c>
    </row>
    <row r="35" spans="1:5" x14ac:dyDescent="0.3">
      <c r="A35" s="3">
        <v>8</v>
      </c>
      <c r="B35" s="2">
        <v>29.3</v>
      </c>
      <c r="C35" s="2">
        <v>4.5</v>
      </c>
      <c r="D35" s="2">
        <v>311.10000000000002</v>
      </c>
      <c r="E35" s="2">
        <v>523</v>
      </c>
    </row>
    <row r="36" spans="1:5" x14ac:dyDescent="0.3">
      <c r="A36" s="3">
        <v>9</v>
      </c>
      <c r="B36" s="2">
        <v>29.2</v>
      </c>
      <c r="C36" s="2">
        <v>3.7</v>
      </c>
      <c r="D36" s="2">
        <v>315.5</v>
      </c>
      <c r="E36" s="2">
        <v>932</v>
      </c>
    </row>
    <row r="37" spans="1:5" x14ac:dyDescent="0.3">
      <c r="A37" s="3">
        <v>10</v>
      </c>
      <c r="B37" s="2">
        <v>33.700000000000003</v>
      </c>
      <c r="C37" s="2">
        <v>1.7</v>
      </c>
      <c r="D37" s="2">
        <v>336.4</v>
      </c>
      <c r="E37" s="2">
        <v>1209</v>
      </c>
    </row>
    <row r="38" spans="1:5" x14ac:dyDescent="0.3">
      <c r="A38" s="3">
        <v>11</v>
      </c>
      <c r="B38" s="2">
        <v>27.6</v>
      </c>
      <c r="C38" s="2">
        <v>3.1</v>
      </c>
      <c r="D38" s="2">
        <v>320.39999999999998</v>
      </c>
      <c r="E38" s="2">
        <v>476</v>
      </c>
    </row>
    <row r="40" spans="1:5" x14ac:dyDescent="0.3">
      <c r="A40" t="s">
        <v>72</v>
      </c>
    </row>
    <row r="42" spans="1:5" x14ac:dyDescent="0.3">
      <c r="A42" s="2"/>
      <c r="B42" s="3" t="s">
        <v>68</v>
      </c>
    </row>
    <row r="43" spans="1:5" x14ac:dyDescent="0.3">
      <c r="A43" s="3">
        <v>10</v>
      </c>
      <c r="B43" s="2">
        <v>33.700000000000003</v>
      </c>
    </row>
    <row r="44" spans="1:5" x14ac:dyDescent="0.3">
      <c r="A44" s="3">
        <v>1</v>
      </c>
      <c r="B44" s="2">
        <v>29.9</v>
      </c>
    </row>
    <row r="45" spans="1:5" x14ac:dyDescent="0.3">
      <c r="A45" s="3">
        <v>8</v>
      </c>
      <c r="B45" s="2">
        <v>29.3</v>
      </c>
    </row>
    <row r="46" spans="1:5" x14ac:dyDescent="0.3">
      <c r="A46" s="3">
        <v>9</v>
      </c>
      <c r="B46" s="2">
        <v>29.2</v>
      </c>
    </row>
    <row r="47" spans="1:5" x14ac:dyDescent="0.3">
      <c r="A47" s="3">
        <v>4</v>
      </c>
      <c r="B47" s="2">
        <v>28.8</v>
      </c>
    </row>
    <row r="48" spans="1:5" x14ac:dyDescent="0.3">
      <c r="A48" s="3">
        <v>6</v>
      </c>
      <c r="B48" s="2">
        <v>28.8</v>
      </c>
    </row>
    <row r="49" spans="1:10" x14ac:dyDescent="0.3">
      <c r="A49" s="3">
        <v>2</v>
      </c>
      <c r="B49" s="2">
        <v>28.7</v>
      </c>
    </row>
    <row r="50" spans="1:10" x14ac:dyDescent="0.3">
      <c r="A50" s="3">
        <v>3</v>
      </c>
      <c r="B50" s="2">
        <v>27.8</v>
      </c>
    </row>
    <row r="51" spans="1:10" x14ac:dyDescent="0.3">
      <c r="A51" s="3">
        <v>11</v>
      </c>
      <c r="B51" s="2">
        <v>27.6</v>
      </c>
    </row>
    <row r="52" spans="1:10" x14ac:dyDescent="0.3">
      <c r="A52" s="3">
        <v>7</v>
      </c>
      <c r="B52" s="2">
        <v>26.9</v>
      </c>
    </row>
    <row r="53" spans="1:10" x14ac:dyDescent="0.3">
      <c r="A53" s="3">
        <v>5</v>
      </c>
      <c r="B53" s="63">
        <v>25.7</v>
      </c>
    </row>
    <row r="55" spans="1:10" x14ac:dyDescent="0.3">
      <c r="A55" s="2"/>
      <c r="B55" s="3" t="s">
        <v>68</v>
      </c>
      <c r="C55" s="2" t="s">
        <v>42</v>
      </c>
      <c r="D55" s="2" t="s">
        <v>43</v>
      </c>
      <c r="F55" s="7" t="s">
        <v>6</v>
      </c>
      <c r="G55" s="9"/>
      <c r="I55" s="2" t="s">
        <v>42</v>
      </c>
      <c r="J55" s="2" t="s">
        <v>43</v>
      </c>
    </row>
    <row r="56" spans="1:10" x14ac:dyDescent="0.3">
      <c r="A56" s="3">
        <v>10</v>
      </c>
      <c r="B56" s="2">
        <v>33.700000000000003</v>
      </c>
      <c r="C56" s="23">
        <f>(B56-$B$69)^2</f>
        <v>21.436900000000023</v>
      </c>
      <c r="D56" s="23">
        <f>(B56-$B$67)^2</f>
        <v>24.367685950413268</v>
      </c>
      <c r="F56" s="9" t="s">
        <v>7</v>
      </c>
      <c r="G56" s="67" t="s">
        <v>75</v>
      </c>
      <c r="I56" s="80"/>
      <c r="J56" s="23">
        <f>(B56-$B$67)^2</f>
        <v>24.367685950413268</v>
      </c>
    </row>
    <row r="57" spans="1:10" x14ac:dyDescent="0.3">
      <c r="A57" s="3">
        <v>1</v>
      </c>
      <c r="B57" s="2">
        <v>29.9</v>
      </c>
      <c r="C57" s="23">
        <f t="shared" ref="C57:C65" si="0">(B57-$B$69)^2</f>
        <v>0.68889999999999718</v>
      </c>
      <c r="D57" s="23">
        <f t="shared" ref="D57:D66" si="1">(B57-$B$67)^2</f>
        <v>1.2913223140495875</v>
      </c>
      <c r="F57" s="7" t="s">
        <v>8</v>
      </c>
      <c r="G57" s="68">
        <v>0.05</v>
      </c>
      <c r="I57" s="23">
        <f>(B57-$B$70)^2</f>
        <v>2.6568999999999967</v>
      </c>
      <c r="J57" s="23">
        <f t="shared" ref="J57:J66" si="2">(B57-$B$67)^2</f>
        <v>1.2913223140495875</v>
      </c>
    </row>
    <row r="58" spans="1:10" x14ac:dyDescent="0.3">
      <c r="A58" s="3">
        <v>8</v>
      </c>
      <c r="B58" s="2">
        <v>29.3</v>
      </c>
      <c r="C58" s="23">
        <f t="shared" si="0"/>
        <v>5.2900000000000197E-2</v>
      </c>
      <c r="D58" s="23">
        <f t="shared" si="1"/>
        <v>0.28768595041322576</v>
      </c>
      <c r="F58" s="7" t="s">
        <v>9</v>
      </c>
      <c r="G58" s="9"/>
      <c r="I58" s="23">
        <f t="shared" ref="I58:I66" si="3">(B58-$B$70)^2</f>
        <v>1.0609000000000024</v>
      </c>
      <c r="J58" s="23">
        <f t="shared" si="2"/>
        <v>0.28768595041322576</v>
      </c>
    </row>
    <row r="59" spans="1:10" x14ac:dyDescent="0.3">
      <c r="A59" s="3">
        <v>9</v>
      </c>
      <c r="B59" s="2">
        <v>29.2</v>
      </c>
      <c r="C59" s="23">
        <f t="shared" si="0"/>
        <v>1.6899999999999742E-2</v>
      </c>
      <c r="D59" s="23">
        <f t="shared" si="1"/>
        <v>0.19041322314049677</v>
      </c>
      <c r="F59" s="9" t="s">
        <v>73</v>
      </c>
      <c r="G59" s="77">
        <f>C67/D67</f>
        <v>0.74992513321883125</v>
      </c>
      <c r="I59" s="23">
        <f t="shared" si="3"/>
        <v>0.86489999999999945</v>
      </c>
      <c r="J59" s="23">
        <f t="shared" si="2"/>
        <v>0.19041322314049677</v>
      </c>
    </row>
    <row r="60" spans="1:10" x14ac:dyDescent="0.3">
      <c r="A60" s="3">
        <v>4</v>
      </c>
      <c r="B60" s="2">
        <v>28.8</v>
      </c>
      <c r="C60" s="23">
        <f t="shared" si="0"/>
        <v>7.2899999999999771E-2</v>
      </c>
      <c r="D60" s="23">
        <f t="shared" si="1"/>
        <v>1.3223140495869554E-3</v>
      </c>
      <c r="F60" s="7" t="s">
        <v>10</v>
      </c>
      <c r="G60" s="9"/>
      <c r="I60" s="23">
        <f t="shared" si="3"/>
        <v>0.2809000000000012</v>
      </c>
      <c r="J60" s="23">
        <f t="shared" si="2"/>
        <v>1.3223140495869554E-3</v>
      </c>
    </row>
    <row r="61" spans="1:10" x14ac:dyDescent="0.3">
      <c r="A61" s="3">
        <v>6</v>
      </c>
      <c r="B61" s="2">
        <v>28.8</v>
      </c>
      <c r="C61" s="23">
        <f t="shared" si="0"/>
        <v>7.2899999999999771E-2</v>
      </c>
      <c r="D61" s="23">
        <f t="shared" si="1"/>
        <v>1.3223140495869554E-3</v>
      </c>
      <c r="F61" s="9" t="s">
        <v>74</v>
      </c>
      <c r="G61" s="69">
        <v>0.45400000000000001</v>
      </c>
      <c r="I61" s="23">
        <f>(B61-$B$70)^2</f>
        <v>0.2809000000000012</v>
      </c>
      <c r="J61" s="23">
        <f t="shared" si="2"/>
        <v>1.3223140495869554E-3</v>
      </c>
    </row>
    <row r="62" spans="1:10" x14ac:dyDescent="0.3">
      <c r="A62" s="3">
        <v>2</v>
      </c>
      <c r="B62" s="2">
        <v>28.7</v>
      </c>
      <c r="C62" s="23">
        <f t="shared" si="0"/>
        <v>0.13690000000000074</v>
      </c>
      <c r="D62" s="23">
        <f t="shared" si="1"/>
        <v>4.0495867768593728E-3</v>
      </c>
      <c r="F62" s="9"/>
      <c r="G62" s="9"/>
      <c r="I62" s="23">
        <f t="shared" si="3"/>
        <v>0.18489999999999976</v>
      </c>
      <c r="J62" s="23">
        <f t="shared" si="2"/>
        <v>4.0495867768593728E-3</v>
      </c>
    </row>
    <row r="63" spans="1:10" ht="39.6" x14ac:dyDescent="0.3">
      <c r="A63" s="3">
        <v>3</v>
      </c>
      <c r="B63" s="2">
        <v>27.8</v>
      </c>
      <c r="C63" s="23">
        <f t="shared" si="0"/>
        <v>1.6128999999999989</v>
      </c>
      <c r="D63" s="23">
        <f t="shared" si="1"/>
        <v>0.9285950413223093</v>
      </c>
      <c r="F63" s="12" t="s">
        <v>76</v>
      </c>
      <c r="G63" s="9"/>
      <c r="I63" s="23">
        <f t="shared" si="3"/>
        <v>0.22089999999999893</v>
      </c>
      <c r="J63" s="23">
        <f t="shared" si="2"/>
        <v>0.9285950413223093</v>
      </c>
    </row>
    <row r="64" spans="1:10" x14ac:dyDescent="0.3">
      <c r="A64" s="3">
        <v>11</v>
      </c>
      <c r="B64" s="2">
        <v>27.6</v>
      </c>
      <c r="C64" s="23">
        <f t="shared" si="0"/>
        <v>2.1608999999999967</v>
      </c>
      <c r="D64" s="23">
        <f t="shared" si="1"/>
        <v>1.3540495867768521</v>
      </c>
      <c r="I64" s="23">
        <f t="shared" si="3"/>
        <v>0.44889999999999752</v>
      </c>
      <c r="J64" s="23">
        <f t="shared" si="2"/>
        <v>1.3540495867768521</v>
      </c>
    </row>
    <row r="65" spans="1:11" x14ac:dyDescent="0.3">
      <c r="A65" s="3">
        <v>7</v>
      </c>
      <c r="B65" s="2">
        <v>26.9</v>
      </c>
      <c r="C65" s="23">
        <f t="shared" si="0"/>
        <v>4.708900000000007</v>
      </c>
      <c r="D65" s="23">
        <f t="shared" si="1"/>
        <v>3.4731404958677672</v>
      </c>
      <c r="F65" s="7" t="s">
        <v>6</v>
      </c>
      <c r="G65" s="9"/>
      <c r="I65" s="23">
        <f t="shared" si="3"/>
        <v>1.8769000000000027</v>
      </c>
      <c r="J65" s="23">
        <f t="shared" si="2"/>
        <v>3.4731404958677672</v>
      </c>
    </row>
    <row r="66" spans="1:11" x14ac:dyDescent="0.3">
      <c r="A66" s="3">
        <v>5</v>
      </c>
      <c r="B66" s="63">
        <v>25.7</v>
      </c>
      <c r="C66" s="80"/>
      <c r="D66" s="23">
        <f t="shared" si="1"/>
        <v>9.3858677685950358</v>
      </c>
      <c r="F66" s="9" t="s">
        <v>7</v>
      </c>
      <c r="G66" s="67" t="s">
        <v>77</v>
      </c>
      <c r="I66" s="23">
        <f t="shared" si="3"/>
        <v>6.6049000000000015</v>
      </c>
      <c r="J66" s="23">
        <f t="shared" si="2"/>
        <v>9.3858677685950358</v>
      </c>
    </row>
    <row r="67" spans="1:11" x14ac:dyDescent="0.3">
      <c r="A67" s="4" t="s">
        <v>4</v>
      </c>
      <c r="B67">
        <f>AVERAGE(B56:B66)</f>
        <v>28.763636363636362</v>
      </c>
      <c r="C67" s="23">
        <f>SUM(C56:C65)</f>
        <v>30.961000000000027</v>
      </c>
      <c r="D67" s="23">
        <f>SUM(D56:D66)</f>
        <v>41.285454545454577</v>
      </c>
      <c r="F67" s="7" t="s">
        <v>8</v>
      </c>
      <c r="G67" s="68">
        <v>0.05</v>
      </c>
      <c r="I67" s="23">
        <f>SUM(I56:I65)</f>
        <v>7.8760999999999983</v>
      </c>
      <c r="J67" s="23">
        <f>SUM(J56:J66)</f>
        <v>41.285454545454577</v>
      </c>
    </row>
    <row r="68" spans="1:11" x14ac:dyDescent="0.3">
      <c r="A68" s="4" t="s">
        <v>5</v>
      </c>
      <c r="B68">
        <f>SQRT(VAR(B56:B66))</f>
        <v>2.0318822442615758</v>
      </c>
      <c r="F68" s="7" t="s">
        <v>9</v>
      </c>
      <c r="G68" s="9"/>
    </row>
    <row r="69" spans="1:11" x14ac:dyDescent="0.3">
      <c r="A69" s="61" t="s">
        <v>38</v>
      </c>
      <c r="B69">
        <f>AVERAGE(B56:B65)</f>
        <v>29.07</v>
      </c>
      <c r="F69" s="9" t="s">
        <v>78</v>
      </c>
      <c r="G69" s="9">
        <f>I67/J67</f>
        <v>0.19077178843528408</v>
      </c>
    </row>
    <row r="70" spans="1:11" x14ac:dyDescent="0.3">
      <c r="A70" s="61" t="s">
        <v>39</v>
      </c>
      <c r="B70">
        <f>AVERAGE(B57:B66)</f>
        <v>28.27</v>
      </c>
      <c r="F70" s="7" t="s">
        <v>10</v>
      </c>
      <c r="G70" s="9"/>
    </row>
    <row r="71" spans="1:11" x14ac:dyDescent="0.3">
      <c r="F71" s="9" t="s">
        <v>74</v>
      </c>
      <c r="G71" s="69">
        <v>0.45400000000000001</v>
      </c>
    </row>
    <row r="72" spans="1:11" x14ac:dyDescent="0.3">
      <c r="F72" s="9"/>
      <c r="G72" s="9"/>
    </row>
    <row r="73" spans="1:11" ht="39.6" x14ac:dyDescent="0.3">
      <c r="F73" s="12" t="s">
        <v>79</v>
      </c>
      <c r="G73" s="9"/>
    </row>
    <row r="75" spans="1:11" x14ac:dyDescent="0.3">
      <c r="A75" t="s">
        <v>80</v>
      </c>
    </row>
    <row r="77" spans="1:11" x14ac:dyDescent="0.3">
      <c r="A77" s="2"/>
      <c r="B77" s="3" t="s">
        <v>68</v>
      </c>
      <c r="C77" s="3" t="s">
        <v>69</v>
      </c>
      <c r="D77" s="3" t="s">
        <v>70</v>
      </c>
      <c r="E77" s="3" t="s">
        <v>71</v>
      </c>
      <c r="G77" s="2" t="s">
        <v>23</v>
      </c>
      <c r="H77" s="3" t="s">
        <v>68</v>
      </c>
      <c r="I77" s="3" t="s">
        <v>69</v>
      </c>
      <c r="J77" s="3" t="s">
        <v>70</v>
      </c>
      <c r="K77" s="3" t="s">
        <v>71</v>
      </c>
    </row>
    <row r="78" spans="1:11" x14ac:dyDescent="0.3">
      <c r="A78" s="3">
        <v>1</v>
      </c>
      <c r="B78" s="2">
        <v>29.9</v>
      </c>
      <c r="C78" s="2">
        <v>3.5</v>
      </c>
      <c r="D78" s="2">
        <v>317.3</v>
      </c>
      <c r="E78" s="2">
        <v>870</v>
      </c>
      <c r="G78" s="3">
        <v>1</v>
      </c>
      <c r="H78" s="2">
        <f>(B78-$B$90)/($B$89-$B$90)</f>
        <v>0.52499999999999969</v>
      </c>
      <c r="I78" s="2">
        <f>(C78-$C$90)/($C$89-$C$90)</f>
        <v>0.38297872340425532</v>
      </c>
      <c r="J78" s="2">
        <f>(D78-$D$90)/($D$89-$D$90)</f>
        <v>0.86068563092633132</v>
      </c>
      <c r="K78" s="2">
        <f>(E78-$E$90)/($E$89-$E$90)</f>
        <v>0.67309546769527484</v>
      </c>
    </row>
    <row r="79" spans="1:11" x14ac:dyDescent="0.3">
      <c r="A79" s="3">
        <v>2</v>
      </c>
      <c r="B79" s="2">
        <v>28.7</v>
      </c>
      <c r="C79" s="2">
        <v>4.2</v>
      </c>
      <c r="D79" s="2">
        <v>199.3</v>
      </c>
      <c r="E79" s="2">
        <v>544</v>
      </c>
      <c r="G79" s="3">
        <v>2</v>
      </c>
      <c r="H79" s="2">
        <f t="shared" ref="H79:H88" si="4">(B79-$B$90)/($B$89-$B$90)</f>
        <v>0.37499999999999983</v>
      </c>
      <c r="I79" s="2">
        <f t="shared" ref="I79:I88" si="5">(C79-$C$90)/($C$89-$C$90)</f>
        <v>0.53191489361702127</v>
      </c>
      <c r="J79" s="2">
        <f t="shared" ref="J79:J88" si="6">(D79-$D$90)/($D$89-$D$90)</f>
        <v>0</v>
      </c>
      <c r="K79" s="2">
        <f t="shared" ref="K79:K88" si="7">(E79-$E$90)/($E$89-$E$90)</f>
        <v>0.35872709739633557</v>
      </c>
    </row>
    <row r="80" spans="1:11" x14ac:dyDescent="0.3">
      <c r="A80" s="3">
        <v>3</v>
      </c>
      <c r="B80" s="2">
        <v>27.8</v>
      </c>
      <c r="C80" s="2">
        <v>2.4</v>
      </c>
      <c r="D80" s="2">
        <v>274.39999999999998</v>
      </c>
      <c r="E80" s="2">
        <v>471</v>
      </c>
      <c r="G80" s="3">
        <v>3</v>
      </c>
      <c r="H80" s="2">
        <f t="shared" si="4"/>
        <v>0.26250000000000007</v>
      </c>
      <c r="I80" s="2">
        <f t="shared" si="5"/>
        <v>0.14893617021276595</v>
      </c>
      <c r="J80" s="2">
        <f t="shared" si="6"/>
        <v>0.54777534646243609</v>
      </c>
      <c r="K80" s="2">
        <f t="shared" si="7"/>
        <v>0.28833172613307617</v>
      </c>
    </row>
    <row r="81" spans="1:13" x14ac:dyDescent="0.3">
      <c r="A81" s="3">
        <v>4</v>
      </c>
      <c r="B81" s="2">
        <v>28.8</v>
      </c>
      <c r="C81" s="2">
        <v>4.8</v>
      </c>
      <c r="D81" s="2">
        <v>328.2</v>
      </c>
      <c r="E81" s="2">
        <v>719</v>
      </c>
      <c r="G81" s="3">
        <v>4</v>
      </c>
      <c r="H81" s="2">
        <f t="shared" si="4"/>
        <v>0.38750000000000001</v>
      </c>
      <c r="I81" s="2">
        <f t="shared" si="5"/>
        <v>0.65957446808510634</v>
      </c>
      <c r="J81" s="2">
        <f t="shared" si="6"/>
        <v>0.94018964259664484</v>
      </c>
      <c r="K81" s="2">
        <f t="shared" si="7"/>
        <v>0.52748312439729994</v>
      </c>
    </row>
    <row r="82" spans="1:13" x14ac:dyDescent="0.3">
      <c r="A82" s="3">
        <v>5</v>
      </c>
      <c r="B82" s="2">
        <v>25.7</v>
      </c>
      <c r="C82" s="2">
        <v>3.3</v>
      </c>
      <c r="D82" s="2">
        <v>257.5</v>
      </c>
      <c r="E82" s="2">
        <v>172</v>
      </c>
      <c r="G82" s="3">
        <v>5</v>
      </c>
      <c r="H82" s="2">
        <f t="shared" si="4"/>
        <v>0</v>
      </c>
      <c r="I82" s="2">
        <f t="shared" si="5"/>
        <v>0.34042553191489355</v>
      </c>
      <c r="J82" s="2">
        <f t="shared" si="6"/>
        <v>0.42450765864332607</v>
      </c>
      <c r="K82" s="2">
        <f t="shared" si="7"/>
        <v>0</v>
      </c>
    </row>
    <row r="83" spans="1:13" x14ac:dyDescent="0.3">
      <c r="A83" s="3">
        <v>6</v>
      </c>
      <c r="B83" s="2">
        <v>28.8</v>
      </c>
      <c r="C83" s="2">
        <v>5.5</v>
      </c>
      <c r="D83" s="2">
        <v>313</v>
      </c>
      <c r="E83" s="2">
        <v>728</v>
      </c>
      <c r="G83" s="3">
        <v>6</v>
      </c>
      <c r="H83" s="2">
        <f t="shared" si="4"/>
        <v>0.38750000000000001</v>
      </c>
      <c r="I83" s="2">
        <f t="shared" si="5"/>
        <v>0.80851063829787229</v>
      </c>
      <c r="J83" s="2">
        <f t="shared" si="6"/>
        <v>0.82932166301969379</v>
      </c>
      <c r="K83" s="2">
        <f t="shared" si="7"/>
        <v>0.53616200578592088</v>
      </c>
    </row>
    <row r="84" spans="1:13" x14ac:dyDescent="0.3">
      <c r="A84" s="3">
        <v>7</v>
      </c>
      <c r="B84" s="2">
        <v>26.9</v>
      </c>
      <c r="C84" s="2">
        <v>6.4</v>
      </c>
      <c r="D84" s="2">
        <v>287.60000000000002</v>
      </c>
      <c r="E84" s="2">
        <v>476</v>
      </c>
      <c r="G84" s="3">
        <v>7</v>
      </c>
      <c r="H84" s="2">
        <f t="shared" si="4"/>
        <v>0.14999999999999986</v>
      </c>
      <c r="I84" s="2">
        <f t="shared" si="5"/>
        <v>1</v>
      </c>
      <c r="J84" s="2">
        <f t="shared" si="6"/>
        <v>0.64405543398978871</v>
      </c>
      <c r="K84" s="2">
        <f t="shared" si="7"/>
        <v>0.29315332690453233</v>
      </c>
    </row>
    <row r="85" spans="1:13" x14ac:dyDescent="0.3">
      <c r="A85" s="3">
        <v>8</v>
      </c>
      <c r="B85" s="2">
        <v>29.3</v>
      </c>
      <c r="C85" s="2">
        <v>4.5</v>
      </c>
      <c r="D85" s="2">
        <v>311.10000000000002</v>
      </c>
      <c r="E85" s="2">
        <v>523</v>
      </c>
      <c r="G85" s="3">
        <v>8</v>
      </c>
      <c r="H85" s="2">
        <f t="shared" si="4"/>
        <v>0.44999999999999996</v>
      </c>
      <c r="I85" s="2">
        <f t="shared" si="5"/>
        <v>0.5957446808510638</v>
      </c>
      <c r="J85" s="2">
        <f t="shared" si="6"/>
        <v>0.81546316557257503</v>
      </c>
      <c r="K85" s="2">
        <f t="shared" si="7"/>
        <v>0.33847637415621984</v>
      </c>
    </row>
    <row r="86" spans="1:13" x14ac:dyDescent="0.3">
      <c r="A86" s="3">
        <v>9</v>
      </c>
      <c r="B86" s="2">
        <v>29.2</v>
      </c>
      <c r="C86" s="2">
        <v>3.7</v>
      </c>
      <c r="D86" s="2">
        <v>315.5</v>
      </c>
      <c r="E86" s="2">
        <v>932</v>
      </c>
      <c r="G86" s="3">
        <v>9</v>
      </c>
      <c r="H86" s="2">
        <f t="shared" si="4"/>
        <v>0.43749999999999983</v>
      </c>
      <c r="I86" s="2">
        <f t="shared" si="5"/>
        <v>0.42553191489361702</v>
      </c>
      <c r="J86" s="2">
        <f t="shared" si="6"/>
        <v>0.84755652808169235</v>
      </c>
      <c r="K86" s="2">
        <f t="shared" si="7"/>
        <v>0.73288331726133071</v>
      </c>
    </row>
    <row r="87" spans="1:13" x14ac:dyDescent="0.3">
      <c r="A87" s="3">
        <v>10</v>
      </c>
      <c r="B87" s="2">
        <v>33.700000000000003</v>
      </c>
      <c r="C87" s="2">
        <v>1.7</v>
      </c>
      <c r="D87" s="2">
        <v>336.4</v>
      </c>
      <c r="E87" s="2">
        <v>1209</v>
      </c>
      <c r="G87" s="3">
        <v>10</v>
      </c>
      <c r="H87" s="2">
        <f t="shared" si="4"/>
        <v>1</v>
      </c>
      <c r="I87" s="2">
        <f t="shared" si="5"/>
        <v>0</v>
      </c>
      <c r="J87" s="2">
        <f t="shared" si="6"/>
        <v>1</v>
      </c>
      <c r="K87" s="2">
        <f t="shared" si="7"/>
        <v>1</v>
      </c>
    </row>
    <row r="88" spans="1:13" x14ac:dyDescent="0.3">
      <c r="A88" s="3">
        <v>11</v>
      </c>
      <c r="B88" s="2">
        <v>27.6</v>
      </c>
      <c r="C88" s="2">
        <v>3.1</v>
      </c>
      <c r="D88" s="2">
        <v>320.39999999999998</v>
      </c>
      <c r="E88" s="2">
        <v>476</v>
      </c>
      <c r="G88" s="3">
        <v>11</v>
      </c>
      <c r="H88" s="2">
        <f t="shared" si="4"/>
        <v>0.23750000000000016</v>
      </c>
      <c r="I88" s="2">
        <f t="shared" si="5"/>
        <v>0.29787234042553196</v>
      </c>
      <c r="J88" s="2">
        <f t="shared" si="6"/>
        <v>0.88329686360320936</v>
      </c>
      <c r="K88" s="2">
        <f t="shared" si="7"/>
        <v>0.29315332690453233</v>
      </c>
    </row>
    <row r="89" spans="1:13" x14ac:dyDescent="0.3">
      <c r="A89" t="s">
        <v>21</v>
      </c>
      <c r="B89">
        <f>MAX(B78:B88)</f>
        <v>33.700000000000003</v>
      </c>
      <c r="C89">
        <f t="shared" ref="C89:E89" si="8">MAX(C78:C88)</f>
        <v>6.4</v>
      </c>
      <c r="D89">
        <f t="shared" si="8"/>
        <v>336.4</v>
      </c>
      <c r="E89">
        <f t="shared" si="8"/>
        <v>1209</v>
      </c>
    </row>
    <row r="90" spans="1:13" x14ac:dyDescent="0.3">
      <c r="A90" t="s">
        <v>22</v>
      </c>
      <c r="B90">
        <f>MIN(B78:B88)</f>
        <v>25.7</v>
      </c>
      <c r="C90">
        <f t="shared" ref="C90:E90" si="9">MIN(C78:C88)</f>
        <v>1.7</v>
      </c>
      <c r="D90">
        <f t="shared" si="9"/>
        <v>199.3</v>
      </c>
      <c r="E90">
        <f t="shared" si="9"/>
        <v>172</v>
      </c>
    </row>
    <row r="92" spans="1:13" x14ac:dyDescent="0.3">
      <c r="B92" s="3">
        <v>1</v>
      </c>
      <c r="C92" s="3">
        <v>2</v>
      </c>
      <c r="D92" s="3">
        <v>3</v>
      </c>
      <c r="E92" s="3">
        <v>4</v>
      </c>
      <c r="F92" s="3">
        <v>5</v>
      </c>
      <c r="G92" s="3">
        <v>6</v>
      </c>
      <c r="H92" s="3">
        <v>7</v>
      </c>
      <c r="I92" s="3">
        <v>8</v>
      </c>
      <c r="J92" s="3">
        <v>9</v>
      </c>
      <c r="K92" s="3">
        <v>10</v>
      </c>
      <c r="L92" s="3">
        <v>11</v>
      </c>
      <c r="M92" s="2" t="s">
        <v>21</v>
      </c>
    </row>
    <row r="93" spans="1:13" x14ac:dyDescent="0.3">
      <c r="A93" s="3">
        <v>1</v>
      </c>
      <c r="B93" s="2"/>
      <c r="C93" s="2">
        <v>0.94036652977714708</v>
      </c>
      <c r="D93" s="2">
        <v>0.60797874111568173</v>
      </c>
      <c r="E93" s="2">
        <v>0.35062130335727615</v>
      </c>
      <c r="F93" s="2">
        <v>0.95955432688449949</v>
      </c>
      <c r="G93" s="2">
        <v>0.46874100745119096</v>
      </c>
      <c r="H93" s="2">
        <v>0.84417114872830135</v>
      </c>
      <c r="I93" s="2">
        <v>0.40609033697174773</v>
      </c>
      <c r="J93" s="2">
        <v>0.11495209612342305</v>
      </c>
      <c r="K93" s="2">
        <v>0.70609685543282152</v>
      </c>
      <c r="L93" s="2">
        <v>0.48452723825966815</v>
      </c>
      <c r="M93" s="2">
        <f>MAX(B93:L93)</f>
        <v>0.95955432688449949</v>
      </c>
    </row>
    <row r="94" spans="1:13" x14ac:dyDescent="0.3">
      <c r="A94" s="3">
        <v>2</v>
      </c>
      <c r="B94" s="2">
        <f>SQRT(($H$78-H79)^2+($I$78-I79)^2+($J$78-J79)^2+($K$78-K79)^2)</f>
        <v>0.94036652977714708</v>
      </c>
      <c r="C94" s="2"/>
      <c r="D94" s="2">
        <v>0.68142665861241969</v>
      </c>
      <c r="E94" s="2">
        <v>0.9637885544290975</v>
      </c>
      <c r="F94" s="2">
        <v>0.69726971703805329</v>
      </c>
      <c r="G94" s="2">
        <v>0.89214293890862895</v>
      </c>
      <c r="H94" s="2">
        <v>0.8299614378065111</v>
      </c>
      <c r="I94" s="2">
        <v>0.82163830724701237</v>
      </c>
      <c r="J94" s="2">
        <v>0.934648882372209</v>
      </c>
      <c r="K94" s="2">
        <v>1.4438799775830871</v>
      </c>
      <c r="L94" s="2">
        <v>0.9263883825546223</v>
      </c>
      <c r="M94" s="2">
        <f t="shared" ref="M94:M103" si="10">MAX(B94:L94)</f>
        <v>1.4438799775830871</v>
      </c>
    </row>
    <row r="95" spans="1:13" x14ac:dyDescent="0.3">
      <c r="A95" s="3">
        <v>3</v>
      </c>
      <c r="B95" s="2">
        <f t="shared" ref="B95:B103" si="11">SQRT(($H$78-H80)^2+($I$78-I80)^2+($J$78-J80)^2+($K$78-K80)^2)</f>
        <v>0.60797874111568173</v>
      </c>
      <c r="C95" s="2">
        <f>SQRT(($H$79-H80)^2+($I$79-I80)^2+($J$79-J80)^2+($K$79-K80)^2)</f>
        <v>0.68142665861241969</v>
      </c>
      <c r="D95" s="2"/>
      <c r="E95" s="2">
        <v>0.69825413880348819</v>
      </c>
      <c r="F95" s="2">
        <v>0.45155789529166368</v>
      </c>
      <c r="G95" s="2">
        <v>0.76899392379232601</v>
      </c>
      <c r="H95" s="2">
        <v>0.86386283370705796</v>
      </c>
      <c r="I95" s="2">
        <v>0.55584651604927893</v>
      </c>
      <c r="J95" s="2">
        <v>0.62819191335391666</v>
      </c>
      <c r="K95" s="2">
        <v>1.1300739365605874</v>
      </c>
      <c r="L95" s="2">
        <v>0.36797407394555876</v>
      </c>
      <c r="M95" s="2">
        <f t="shared" si="10"/>
        <v>1.1300739365605874</v>
      </c>
    </row>
    <row r="96" spans="1:13" x14ac:dyDescent="0.3">
      <c r="A96" s="3">
        <v>4</v>
      </c>
      <c r="B96" s="2">
        <f t="shared" si="11"/>
        <v>0.35062130335727615</v>
      </c>
      <c r="C96" s="2">
        <f t="shared" ref="C96:C103" si="12">SQRT(($H$79-H81)^2+($I$79-I81)^2+($J$79-J81)^2+($K$79-K81)^2)</f>
        <v>0.9637885544290975</v>
      </c>
      <c r="D96" s="2">
        <f>SQRT(($H$80-H81)^2+($I$80-I81)^2+($J$80-J81)^2+($K$80-K81)^2)</f>
        <v>0.69825413880348819</v>
      </c>
      <c r="E96" s="2"/>
      <c r="F96" s="2">
        <v>0.8922884334992508</v>
      </c>
      <c r="G96" s="2">
        <v>0.18587365245047233</v>
      </c>
      <c r="H96" s="2">
        <v>0.56116104308812176</v>
      </c>
      <c r="I96" s="2">
        <v>0.24343528389671243</v>
      </c>
      <c r="J96" s="2">
        <v>0.32870358963314111</v>
      </c>
      <c r="K96" s="2">
        <v>1.0183536740896091</v>
      </c>
      <c r="L96" s="2">
        <v>0.45986484041298525</v>
      </c>
      <c r="M96" s="2">
        <f t="shared" si="10"/>
        <v>1.0183536740896091</v>
      </c>
    </row>
    <row r="97" spans="1:13" x14ac:dyDescent="0.3">
      <c r="A97" s="81">
        <v>5</v>
      </c>
      <c r="B97" s="79">
        <f t="shared" si="11"/>
        <v>0.95955432688449949</v>
      </c>
      <c r="C97" s="79">
        <f t="shared" si="12"/>
        <v>0.69726971703805329</v>
      </c>
      <c r="D97" s="79">
        <f t="shared" ref="D97:D103" si="13">SQRT(($H$80-H82)^2+($I$80-I82)^2+($J$80-J82)^2+($K$80-K82)^2)</f>
        <v>0.45155789529166368</v>
      </c>
      <c r="E97" s="79">
        <f>SQRT(($H$81-H82)^2+($I$81-I82)^2+($J$81-J82)^2+($K$81-K82)^2)</f>
        <v>0.8922884334992508</v>
      </c>
      <c r="F97" s="79"/>
      <c r="G97" s="79">
        <v>0.90587195088774897</v>
      </c>
      <c r="H97" s="79">
        <v>0.76920645972620871</v>
      </c>
      <c r="I97" s="79">
        <v>0.73150552429475035</v>
      </c>
      <c r="J97" s="79">
        <v>0.95641918062990205</v>
      </c>
      <c r="K97" s="79">
        <v>1.5643148588886204</v>
      </c>
      <c r="L97" s="79">
        <v>0.59551946380353327</v>
      </c>
      <c r="M97" s="79">
        <f t="shared" si="10"/>
        <v>1.5643148588886204</v>
      </c>
    </row>
    <row r="98" spans="1:13" x14ac:dyDescent="0.3">
      <c r="A98" s="3">
        <v>6</v>
      </c>
      <c r="B98" s="2">
        <f t="shared" si="11"/>
        <v>0.46874100745119096</v>
      </c>
      <c r="C98" s="2">
        <f t="shared" si="12"/>
        <v>0.89214293890862895</v>
      </c>
      <c r="D98" s="2">
        <f t="shared" si="13"/>
        <v>0.76899392379232601</v>
      </c>
      <c r="E98" s="2">
        <f t="shared" ref="E98:E103" si="14">SQRT(($H$81-H83)^2+($I$81-I83)^2+($J$81-J83)^2+($K$81-K83)^2)</f>
        <v>0.18587365245047233</v>
      </c>
      <c r="F98" s="2">
        <f>SQRT(($H$82-H83)^2+($I$82-I83)^2+($J$82-J83)^2+($K$82-K83)^2)</f>
        <v>0.90587195088774897</v>
      </c>
      <c r="G98" s="2"/>
      <c r="H98" s="2">
        <v>0.43179997600246278</v>
      </c>
      <c r="I98" s="2">
        <v>0.29740085667762084</v>
      </c>
      <c r="J98" s="2">
        <v>0.4338254110500992</v>
      </c>
      <c r="K98" s="2">
        <v>1.1283272937546696</v>
      </c>
      <c r="L98" s="2">
        <v>0.58755256066472006</v>
      </c>
      <c r="M98" s="2">
        <f t="shared" si="10"/>
        <v>1.1283272937546696</v>
      </c>
    </row>
    <row r="99" spans="1:13" x14ac:dyDescent="0.3">
      <c r="A99" s="3">
        <v>7</v>
      </c>
      <c r="B99" s="2">
        <f t="shared" si="11"/>
        <v>0.84417114872830135</v>
      </c>
      <c r="C99" s="2">
        <f t="shared" si="12"/>
        <v>0.8299614378065111</v>
      </c>
      <c r="D99" s="2">
        <f t="shared" si="13"/>
        <v>0.86386283370705796</v>
      </c>
      <c r="E99" s="2">
        <f t="shared" si="14"/>
        <v>0.56116104308812176</v>
      </c>
      <c r="F99" s="2">
        <f t="shared" ref="F99:F103" si="15">SQRT(($H$82-H84)^2+($I$82-I84)^2+($J$82-J84)^2+($K$82-K84)^2)</f>
        <v>0.76920645972620871</v>
      </c>
      <c r="G99" s="2">
        <f>SQRT(($H$83-H84)^2+($I$83-I84)^2+($J$83-J84)^2+($K$83-K84)^2)</f>
        <v>0.43179997600246278</v>
      </c>
      <c r="H99" s="2"/>
      <c r="I99" s="2">
        <v>0.5337201065340742</v>
      </c>
      <c r="J99" s="2">
        <v>0.80463966501881223</v>
      </c>
      <c r="K99" s="2">
        <v>1.5325889055250037</v>
      </c>
      <c r="L99" s="2">
        <v>0.74691094648759404</v>
      </c>
      <c r="M99" s="2">
        <f t="shared" si="10"/>
        <v>1.5325889055250037</v>
      </c>
    </row>
    <row r="100" spans="1:13" x14ac:dyDescent="0.3">
      <c r="A100" s="3">
        <v>8</v>
      </c>
      <c r="B100" s="2">
        <f t="shared" si="11"/>
        <v>0.40609033697174773</v>
      </c>
      <c r="C100" s="2">
        <f t="shared" si="12"/>
        <v>0.82163830724701237</v>
      </c>
      <c r="D100" s="2">
        <f t="shared" si="13"/>
        <v>0.55584651604927893</v>
      </c>
      <c r="E100" s="2">
        <f t="shared" si="14"/>
        <v>0.24343528389671243</v>
      </c>
      <c r="F100" s="2">
        <f t="shared" si="15"/>
        <v>0.73150552429475035</v>
      </c>
      <c r="G100" s="2">
        <f t="shared" ref="G100:G103" si="16">SQRT(($H$83-H85)^2+($I$83-I85)^2+($J$83-J85)^2+($K$83-K85)^2)</f>
        <v>0.29740085667762084</v>
      </c>
      <c r="H100" s="2">
        <f>SQRT(($H$84-H85)^2+($I$84-I85)^2+($J$84-J85)^2+($K$84-K85)^2)</f>
        <v>0.5337201065340742</v>
      </c>
      <c r="I100" s="2"/>
      <c r="J100" s="2">
        <v>0.43094716193698779</v>
      </c>
      <c r="K100" s="2">
        <v>1.0625813265686219</v>
      </c>
      <c r="L100" s="2">
        <v>0.37488634329790388</v>
      </c>
      <c r="M100" s="2">
        <f t="shared" si="10"/>
        <v>1.0625813265686219</v>
      </c>
    </row>
    <row r="101" spans="1:13" x14ac:dyDescent="0.3">
      <c r="A101" s="3">
        <v>9</v>
      </c>
      <c r="B101" s="2">
        <f t="shared" si="11"/>
        <v>0.11495209612342305</v>
      </c>
      <c r="C101" s="2">
        <f t="shared" si="12"/>
        <v>0.934648882372209</v>
      </c>
      <c r="D101" s="2">
        <f t="shared" si="13"/>
        <v>0.62819191335391666</v>
      </c>
      <c r="E101" s="2">
        <f t="shared" si="14"/>
        <v>0.32870358963314111</v>
      </c>
      <c r="F101" s="2">
        <f t="shared" si="15"/>
        <v>0.95641918062990205</v>
      </c>
      <c r="G101" s="2">
        <f t="shared" si="16"/>
        <v>0.4338254110500992</v>
      </c>
      <c r="H101" s="2">
        <f t="shared" ref="H101:H103" si="17">SQRT(($H$84-H86)^2+($I$84-I86)^2+($J$84-J86)^2+($K$84-K86)^2)</f>
        <v>0.80463966501881223</v>
      </c>
      <c r="I101" s="2">
        <f>SQRT(($H$85-H86)^2+($I$85-I86)^2+($J$85-J86)^2+($K$85-K86)^2)</f>
        <v>0.43094716193698779</v>
      </c>
      <c r="J101" s="2"/>
      <c r="K101" s="2">
        <v>0.76946344612388662</v>
      </c>
      <c r="L101" s="2">
        <v>0.50093592699641043</v>
      </c>
      <c r="M101" s="2">
        <f t="shared" si="10"/>
        <v>0.95641918062990205</v>
      </c>
    </row>
    <row r="102" spans="1:13" x14ac:dyDescent="0.3">
      <c r="A102" s="81">
        <v>10</v>
      </c>
      <c r="B102" s="79">
        <f t="shared" si="11"/>
        <v>0.70609685543282152</v>
      </c>
      <c r="C102" s="79">
        <f t="shared" si="12"/>
        <v>1.4438799775830871</v>
      </c>
      <c r="D102" s="79">
        <f t="shared" si="13"/>
        <v>1.1300739365605874</v>
      </c>
      <c r="E102" s="79">
        <f t="shared" si="14"/>
        <v>1.0183536740896091</v>
      </c>
      <c r="F102" s="79">
        <f t="shared" si="15"/>
        <v>1.5643148588886204</v>
      </c>
      <c r="G102" s="79">
        <f t="shared" si="16"/>
        <v>1.1283272937546696</v>
      </c>
      <c r="H102" s="79">
        <f t="shared" si="17"/>
        <v>1.5325889055250037</v>
      </c>
      <c r="I102" s="79">
        <f t="shared" ref="I102:I103" si="18">SQRT(($H$85-H87)^2+($I$85-I87)^2+($J$85-J87)^2+($K$85-K87)^2)</f>
        <v>1.0625813265686219</v>
      </c>
      <c r="J102" s="79">
        <f>SQRT(($H$86-H87)^2+($I$86-I87)^2+($J$86-J87)^2+($K$86-K87)^2)</f>
        <v>0.76946344612388662</v>
      </c>
      <c r="K102" s="79"/>
      <c r="L102" s="79">
        <v>1.0878354758425388</v>
      </c>
      <c r="M102" s="79">
        <f t="shared" si="10"/>
        <v>1.5643148588886204</v>
      </c>
    </row>
    <row r="103" spans="1:13" x14ac:dyDescent="0.3">
      <c r="A103" s="3">
        <v>11</v>
      </c>
      <c r="B103" s="2">
        <f t="shared" si="11"/>
        <v>0.48452723825966815</v>
      </c>
      <c r="C103" s="2">
        <f t="shared" si="12"/>
        <v>0.9263883825546223</v>
      </c>
      <c r="D103" s="2">
        <f t="shared" si="13"/>
        <v>0.36797407394555876</v>
      </c>
      <c r="E103" s="2">
        <f t="shared" si="14"/>
        <v>0.45986484041298525</v>
      </c>
      <c r="F103" s="2">
        <f t="shared" si="15"/>
        <v>0.59551946380353327</v>
      </c>
      <c r="G103" s="2">
        <f t="shared" si="16"/>
        <v>0.58755256066472006</v>
      </c>
      <c r="H103" s="2">
        <f t="shared" si="17"/>
        <v>0.74691094648759404</v>
      </c>
      <c r="I103" s="2">
        <f t="shared" si="18"/>
        <v>0.37488634329790388</v>
      </c>
      <c r="J103" s="2">
        <f>SQRT(($H$86-H88)^2+($I$86-I88)^2+($J$86-J88)^2+($K$86-K88)^2)</f>
        <v>0.50093592699641043</v>
      </c>
      <c r="K103" s="2">
        <f>SQRT(($H$87-H88)^2+($I$87-I88)^2+($J$87-J88)^2+($K$87-K88)^2)</f>
        <v>1.0878354758425388</v>
      </c>
      <c r="L103" s="2"/>
      <c r="M103" s="2">
        <f t="shared" si="10"/>
        <v>1.0878354758425388</v>
      </c>
    </row>
    <row r="104" spans="1:13" x14ac:dyDescent="0.3">
      <c r="M104" s="78">
        <f>MAX(M93:M103)</f>
        <v>1.5643148588886204</v>
      </c>
    </row>
    <row r="105" spans="1:13" x14ac:dyDescent="0.3">
      <c r="A105" s="2"/>
      <c r="B105" s="3">
        <v>5</v>
      </c>
      <c r="C105" s="3">
        <v>10</v>
      </c>
      <c r="D105" s="2" t="s">
        <v>22</v>
      </c>
      <c r="F105" s="2"/>
      <c r="G105" s="3">
        <v>5</v>
      </c>
      <c r="H105" s="3">
        <v>10</v>
      </c>
      <c r="I105" s="3">
        <v>6</v>
      </c>
      <c r="J105" t="s">
        <v>22</v>
      </c>
    </row>
    <row r="106" spans="1:13" x14ac:dyDescent="0.3">
      <c r="A106" s="3">
        <v>1</v>
      </c>
      <c r="B106" s="2">
        <v>0.95955432688449949</v>
      </c>
      <c r="C106" s="2">
        <v>0.70609685543282152</v>
      </c>
      <c r="D106" s="2">
        <f>MIN(B106:C106)</f>
        <v>0.70609685543282152</v>
      </c>
      <c r="F106" s="3">
        <v>1</v>
      </c>
      <c r="G106" s="2">
        <v>0.95955432688449949</v>
      </c>
      <c r="H106" s="2">
        <v>0.70609685543282152</v>
      </c>
      <c r="I106" s="2">
        <v>0.46874100745119096</v>
      </c>
      <c r="J106">
        <f>MIN(G106:I106)</f>
        <v>0.46874100745119096</v>
      </c>
    </row>
    <row r="107" spans="1:13" x14ac:dyDescent="0.3">
      <c r="A107" s="3">
        <v>2</v>
      </c>
      <c r="B107" s="2">
        <v>0.69726971703805329</v>
      </c>
      <c r="C107" s="2">
        <v>1.4438799775830871</v>
      </c>
      <c r="D107" s="2">
        <f t="shared" ref="D107:D114" si="19">MIN(B107:C107)</f>
        <v>0.69726971703805329</v>
      </c>
      <c r="F107" s="81">
        <v>2</v>
      </c>
      <c r="G107" s="79">
        <v>0.69726971703805329</v>
      </c>
      <c r="H107" s="79">
        <v>1.4438799775830871</v>
      </c>
      <c r="I107" s="79">
        <v>0.89214293890862895</v>
      </c>
      <c r="J107" s="78">
        <f t="shared" ref="J107:J113" si="20">MIN(G107:I107)</f>
        <v>0.69726971703805329</v>
      </c>
    </row>
    <row r="108" spans="1:13" x14ac:dyDescent="0.3">
      <c r="A108" s="3">
        <v>3</v>
      </c>
      <c r="B108" s="2">
        <v>0.45155789529166368</v>
      </c>
      <c r="C108" s="2">
        <v>1.1300739365605874</v>
      </c>
      <c r="D108" s="2">
        <f t="shared" si="19"/>
        <v>0.45155789529166368</v>
      </c>
      <c r="F108" s="3">
        <v>3</v>
      </c>
      <c r="G108" s="2">
        <v>0.45155789529166368</v>
      </c>
      <c r="H108" s="2">
        <v>1.1300739365605874</v>
      </c>
      <c r="I108" s="2">
        <v>0.76899392379232601</v>
      </c>
      <c r="J108">
        <f t="shared" si="20"/>
        <v>0.45155789529166368</v>
      </c>
    </row>
    <row r="109" spans="1:13" x14ac:dyDescent="0.3">
      <c r="A109" s="3">
        <v>4</v>
      </c>
      <c r="B109" s="2">
        <v>0.8922884334992508</v>
      </c>
      <c r="C109" s="2">
        <v>1.0183536740896091</v>
      </c>
      <c r="D109" s="2">
        <f t="shared" si="19"/>
        <v>0.8922884334992508</v>
      </c>
      <c r="F109" s="3">
        <v>4</v>
      </c>
      <c r="G109" s="2">
        <v>0.8922884334992508</v>
      </c>
      <c r="H109" s="2">
        <v>1.0183536740896091</v>
      </c>
      <c r="I109" s="2">
        <v>0.18587365245047233</v>
      </c>
      <c r="J109">
        <f t="shared" si="20"/>
        <v>0.18587365245047233</v>
      </c>
    </row>
    <row r="110" spans="1:13" x14ac:dyDescent="0.3">
      <c r="A110" s="81">
        <v>6</v>
      </c>
      <c r="B110" s="79">
        <v>0.90587195088774897</v>
      </c>
      <c r="C110" s="79">
        <v>1.1283272937546696</v>
      </c>
      <c r="D110" s="79">
        <f t="shared" si="19"/>
        <v>0.90587195088774897</v>
      </c>
      <c r="F110" s="3">
        <v>7</v>
      </c>
      <c r="G110" s="2">
        <v>0.76920645972620871</v>
      </c>
      <c r="H110" s="2">
        <v>1.5325889055250037</v>
      </c>
      <c r="I110" s="2">
        <v>0.43179997600246278</v>
      </c>
      <c r="J110">
        <f t="shared" si="20"/>
        <v>0.43179997600246278</v>
      </c>
    </row>
    <row r="111" spans="1:13" x14ac:dyDescent="0.3">
      <c r="A111" s="3">
        <v>7</v>
      </c>
      <c r="B111" s="2">
        <v>0.76920645972620871</v>
      </c>
      <c r="C111" s="2">
        <v>1.5325889055250037</v>
      </c>
      <c r="D111" s="2">
        <f t="shared" si="19"/>
        <v>0.76920645972620871</v>
      </c>
      <c r="F111" s="3">
        <v>8</v>
      </c>
      <c r="G111" s="2">
        <v>0.73150552429475035</v>
      </c>
      <c r="H111" s="2">
        <v>1.0625813265686219</v>
      </c>
      <c r="I111" s="2">
        <v>0.29740085667762084</v>
      </c>
      <c r="J111">
        <f t="shared" si="20"/>
        <v>0.29740085667762084</v>
      </c>
    </row>
    <row r="112" spans="1:13" x14ac:dyDescent="0.3">
      <c r="A112" s="3">
        <v>8</v>
      </c>
      <c r="B112" s="2">
        <v>0.73150552429475035</v>
      </c>
      <c r="C112" s="2">
        <v>1.0625813265686219</v>
      </c>
      <c r="D112" s="2">
        <f t="shared" si="19"/>
        <v>0.73150552429475035</v>
      </c>
      <c r="F112" s="3">
        <v>9</v>
      </c>
      <c r="G112" s="2">
        <v>0.95641918062990205</v>
      </c>
      <c r="H112" s="2">
        <v>0.76946344612388662</v>
      </c>
      <c r="I112" s="2">
        <v>0.4338254110500992</v>
      </c>
      <c r="J112">
        <f t="shared" si="20"/>
        <v>0.4338254110500992</v>
      </c>
    </row>
    <row r="113" spans="1:12" x14ac:dyDescent="0.3">
      <c r="A113" s="3">
        <v>9</v>
      </c>
      <c r="B113" s="2">
        <v>0.95641918062990205</v>
      </c>
      <c r="C113" s="2">
        <v>0.76946344612388662</v>
      </c>
      <c r="D113" s="2">
        <f t="shared" si="19"/>
        <v>0.76946344612388662</v>
      </c>
      <c r="F113" s="3">
        <v>11</v>
      </c>
      <c r="G113" s="2">
        <v>0.59551946380353327</v>
      </c>
      <c r="H113" s="2">
        <v>1.0878354758425388</v>
      </c>
      <c r="I113" s="2">
        <v>0.58755256066472006</v>
      </c>
      <c r="J113">
        <f t="shared" si="20"/>
        <v>0.58755256066472006</v>
      </c>
    </row>
    <row r="114" spans="1:12" x14ac:dyDescent="0.3">
      <c r="A114" s="3">
        <v>11</v>
      </c>
      <c r="B114" s="2">
        <v>0.59551946380353327</v>
      </c>
      <c r="C114" s="2">
        <v>1.0878354758425388</v>
      </c>
      <c r="D114" s="2">
        <f t="shared" si="19"/>
        <v>0.59551946380353327</v>
      </c>
      <c r="J114">
        <f>MAX(J106:J113)</f>
        <v>0.69726971703805329</v>
      </c>
    </row>
    <row r="115" spans="1:12" x14ac:dyDescent="0.3">
      <c r="A115" s="82"/>
      <c r="B115" s="83"/>
      <c r="C115" s="83"/>
      <c r="D115">
        <f>MAX(D106:D114)</f>
        <v>0.90587195088774897</v>
      </c>
    </row>
    <row r="118" spans="1:12" x14ac:dyDescent="0.3">
      <c r="B118" s="84" t="s">
        <v>81</v>
      </c>
      <c r="C118" s="84" t="s">
        <v>82</v>
      </c>
      <c r="D118" s="84" t="s">
        <v>83</v>
      </c>
      <c r="E118" s="84" t="s">
        <v>84</v>
      </c>
    </row>
    <row r="119" spans="1:12" x14ac:dyDescent="0.3">
      <c r="A119" s="3"/>
      <c r="B119" s="3">
        <v>2</v>
      </c>
      <c r="C119" s="3">
        <v>5</v>
      </c>
      <c r="D119" s="3">
        <v>6</v>
      </c>
      <c r="E119" s="85">
        <v>10</v>
      </c>
      <c r="I119" s="2" t="s">
        <v>85</v>
      </c>
      <c r="J119" s="2" t="s">
        <v>86</v>
      </c>
      <c r="K119" s="2" t="s">
        <v>87</v>
      </c>
      <c r="L119" s="2" t="s">
        <v>88</v>
      </c>
    </row>
    <row r="120" spans="1:12" x14ac:dyDescent="0.3">
      <c r="A120" s="3">
        <v>1</v>
      </c>
      <c r="B120" s="2">
        <v>0.94036652977714708</v>
      </c>
      <c r="C120" s="2">
        <v>0.95955432688449949</v>
      </c>
      <c r="D120" s="2">
        <v>0.46874100745119096</v>
      </c>
      <c r="E120" s="2">
        <v>0.70609685543282152</v>
      </c>
      <c r="F120" s="2">
        <f>MIN(B120:E120)</f>
        <v>0.46874100745119096</v>
      </c>
      <c r="H120" s="86">
        <v>1</v>
      </c>
      <c r="I120" s="2">
        <f>IF(B120=$F$120,1,0)</f>
        <v>0</v>
      </c>
      <c r="J120" s="2">
        <f>IF(C120=$F$120,1,0)</f>
        <v>0</v>
      </c>
      <c r="K120" s="2">
        <f>IF(D120=$F$120,1,0)</f>
        <v>1</v>
      </c>
      <c r="L120" s="2">
        <f>IF(E120=$F$120,1,0)</f>
        <v>0</v>
      </c>
    </row>
    <row r="121" spans="1:12" x14ac:dyDescent="0.3">
      <c r="A121" s="3">
        <v>2</v>
      </c>
      <c r="B121" s="2">
        <v>0</v>
      </c>
      <c r="C121" s="79">
        <v>0.69726971703805329</v>
      </c>
      <c r="D121" s="79">
        <v>0.89214293890862895</v>
      </c>
      <c r="E121" s="79">
        <v>1.4438799775830871</v>
      </c>
      <c r="F121" s="2">
        <f t="shared" ref="F121:F130" si="21">MIN(B121:E121)</f>
        <v>0</v>
      </c>
      <c r="H121" s="86">
        <v>2</v>
      </c>
      <c r="I121" s="2">
        <f>IF(B121=$F$121,1,0)</f>
        <v>1</v>
      </c>
      <c r="J121" s="2">
        <f>IF(C121=$F$121,1,0)</f>
        <v>0</v>
      </c>
      <c r="K121" s="2">
        <f>IF(D121=$F$121,1,0)</f>
        <v>0</v>
      </c>
      <c r="L121" s="2">
        <f>IF(E121=$F$121,1,0)</f>
        <v>0</v>
      </c>
    </row>
    <row r="122" spans="1:12" x14ac:dyDescent="0.3">
      <c r="A122" s="3">
        <v>3</v>
      </c>
      <c r="B122" s="2">
        <v>0.68142665861241969</v>
      </c>
      <c r="C122" s="2">
        <v>0.45155789529166368</v>
      </c>
      <c r="D122" s="2">
        <v>0.76899392379232601</v>
      </c>
      <c r="E122" s="2">
        <v>1.1300739365605874</v>
      </c>
      <c r="F122" s="2">
        <f t="shared" si="21"/>
        <v>0.45155789529166368</v>
      </c>
      <c r="H122" s="86">
        <v>3</v>
      </c>
      <c r="I122" s="2">
        <f>IF(B122=$F$122,1,0)</f>
        <v>0</v>
      </c>
      <c r="J122" s="2">
        <f>IF(C122=$F$122,1,0)</f>
        <v>1</v>
      </c>
      <c r="K122" s="2">
        <f>IF(D122=$F$122,1,0)</f>
        <v>0</v>
      </c>
      <c r="L122" s="2">
        <f>IF(E122=$F$122,1,0)</f>
        <v>0</v>
      </c>
    </row>
    <row r="123" spans="1:12" x14ac:dyDescent="0.3">
      <c r="A123" s="3">
        <v>4</v>
      </c>
      <c r="B123" s="2">
        <v>0.9637885544290975</v>
      </c>
      <c r="C123" s="2">
        <v>0.8922884334992508</v>
      </c>
      <c r="D123" s="2">
        <v>0.18587365245047233</v>
      </c>
      <c r="E123" s="2">
        <v>1.0183536740896091</v>
      </c>
      <c r="F123" s="2">
        <f t="shared" si="21"/>
        <v>0.18587365245047233</v>
      </c>
      <c r="H123" s="86">
        <v>4</v>
      </c>
      <c r="I123" s="2">
        <f>IF(B123=$F$123,1,0)</f>
        <v>0</v>
      </c>
      <c r="J123" s="2">
        <f>IF(C123=$F$123,1,0)</f>
        <v>0</v>
      </c>
      <c r="K123" s="2">
        <f>IF(D123=$F$123,1,0)</f>
        <v>1</v>
      </c>
      <c r="L123" s="2">
        <f>IF(E123=$F$123,1,0)</f>
        <v>0</v>
      </c>
    </row>
    <row r="124" spans="1:12" x14ac:dyDescent="0.3">
      <c r="A124" s="3">
        <v>5</v>
      </c>
      <c r="B124" s="2">
        <v>0.69726971703805329</v>
      </c>
      <c r="C124" s="2">
        <v>0</v>
      </c>
      <c r="D124" s="79">
        <v>0.90587195088774897</v>
      </c>
      <c r="E124" s="79">
        <v>1.5643148588886204</v>
      </c>
      <c r="F124" s="2">
        <f t="shared" si="21"/>
        <v>0</v>
      </c>
      <c r="H124" s="86">
        <v>5</v>
      </c>
      <c r="I124" s="2">
        <f>IF(B124=$F$124,1,0)</f>
        <v>0</v>
      </c>
      <c r="J124" s="2">
        <f>IF(C124=$F$124,1,0)</f>
        <v>1</v>
      </c>
      <c r="K124" s="2">
        <f>IF(D124=$F$124,1,0)</f>
        <v>0</v>
      </c>
      <c r="L124" s="2">
        <f>IF(E124=$F$124,1,0)</f>
        <v>0</v>
      </c>
    </row>
    <row r="125" spans="1:12" x14ac:dyDescent="0.3">
      <c r="A125" s="3">
        <v>6</v>
      </c>
      <c r="B125" s="2">
        <v>0.89214293890862895</v>
      </c>
      <c r="C125" s="2">
        <v>0.90587195088774897</v>
      </c>
      <c r="D125" s="2">
        <v>0</v>
      </c>
      <c r="E125" s="79">
        <v>1.1283272937546696</v>
      </c>
      <c r="F125" s="2">
        <f t="shared" si="21"/>
        <v>0</v>
      </c>
      <c r="H125" s="86">
        <v>6</v>
      </c>
      <c r="I125" s="2">
        <f>IF(B125=$F$125,1,0)</f>
        <v>0</v>
      </c>
      <c r="J125" s="2">
        <f>IF(C125=$F$125,1,0)</f>
        <v>0</v>
      </c>
      <c r="K125" s="2">
        <f>IF(D125=$F$125,1,0)</f>
        <v>1</v>
      </c>
      <c r="L125" s="2">
        <f>IF(E125=$F$125,1,0)</f>
        <v>0</v>
      </c>
    </row>
    <row r="126" spans="1:12" x14ac:dyDescent="0.3">
      <c r="A126" s="3">
        <v>7</v>
      </c>
      <c r="B126" s="2">
        <v>0.8299614378065111</v>
      </c>
      <c r="C126" s="2">
        <v>0.76920645972620871</v>
      </c>
      <c r="D126" s="2">
        <v>0.43179997600246278</v>
      </c>
      <c r="E126" s="2">
        <v>1.5325889055250037</v>
      </c>
      <c r="F126" s="2">
        <f t="shared" si="21"/>
        <v>0.43179997600246278</v>
      </c>
      <c r="H126" s="86">
        <v>7</v>
      </c>
      <c r="I126" s="2">
        <f>IF(B126=$F$126,1,0)</f>
        <v>0</v>
      </c>
      <c r="J126" s="2">
        <f>IF(C126=$F$126,1,0)</f>
        <v>0</v>
      </c>
      <c r="K126" s="2">
        <f>IF(D126=$F$126,1,0)</f>
        <v>1</v>
      </c>
      <c r="L126" s="2">
        <f>IF(E126=$F$126,1,0)</f>
        <v>0</v>
      </c>
    </row>
    <row r="127" spans="1:12" x14ac:dyDescent="0.3">
      <c r="A127" s="3">
        <v>8</v>
      </c>
      <c r="B127" s="2">
        <v>0.82163830724701237</v>
      </c>
      <c r="C127" s="2">
        <v>0.73150552429475035</v>
      </c>
      <c r="D127" s="2">
        <v>0.29740085667762084</v>
      </c>
      <c r="E127" s="2">
        <v>1.0625813265686219</v>
      </c>
      <c r="F127" s="2">
        <f t="shared" si="21"/>
        <v>0.29740085667762084</v>
      </c>
      <c r="H127" s="86">
        <v>8</v>
      </c>
      <c r="I127" s="2">
        <f>IF(B127=$F$127,1,0)</f>
        <v>0</v>
      </c>
      <c r="J127" s="2">
        <f>IF(C127=$F$127,1,0)</f>
        <v>0</v>
      </c>
      <c r="K127" s="2">
        <f>IF(D127=$F$127,1,0)</f>
        <v>1</v>
      </c>
      <c r="L127" s="2">
        <f>IF(E127=$F$127,1,0)</f>
        <v>0</v>
      </c>
    </row>
    <row r="128" spans="1:12" x14ac:dyDescent="0.3">
      <c r="A128" s="3">
        <v>9</v>
      </c>
      <c r="B128" s="2">
        <v>0.934648882372209</v>
      </c>
      <c r="C128" s="2">
        <v>0.95641918062990205</v>
      </c>
      <c r="D128" s="2">
        <v>0.4338254110500992</v>
      </c>
      <c r="E128" s="2">
        <v>0.76946344612388662</v>
      </c>
      <c r="F128" s="2">
        <f t="shared" si="21"/>
        <v>0.4338254110500992</v>
      </c>
      <c r="H128" s="86">
        <v>9</v>
      </c>
      <c r="I128" s="2">
        <f>IF(B128=$F$128,1,0)</f>
        <v>0</v>
      </c>
      <c r="J128" s="2">
        <f>IF(C128=$F$128,1,0)</f>
        <v>0</v>
      </c>
      <c r="K128" s="2">
        <f>IF(D128=$F$128,1,0)</f>
        <v>1</v>
      </c>
      <c r="L128" s="2">
        <f>IF(E128=$F$128,1,0)</f>
        <v>0</v>
      </c>
    </row>
    <row r="129" spans="1:12" x14ac:dyDescent="0.3">
      <c r="A129" s="3">
        <v>10</v>
      </c>
      <c r="B129" s="2">
        <v>1.4438799775830871</v>
      </c>
      <c r="C129" s="2">
        <v>1.5643148588886204</v>
      </c>
      <c r="D129" s="2">
        <v>1.1283272937546696</v>
      </c>
      <c r="E129" s="2">
        <v>0</v>
      </c>
      <c r="F129" s="2">
        <f t="shared" si="21"/>
        <v>0</v>
      </c>
      <c r="H129" s="86">
        <v>10</v>
      </c>
      <c r="I129" s="2">
        <f>IF(B129=$F$129,1,0)</f>
        <v>0</v>
      </c>
      <c r="J129" s="2">
        <f>IF(C129=$F$129,1,0)</f>
        <v>0</v>
      </c>
      <c r="K129" s="2">
        <f>IF(D129=$F$129,1,0)</f>
        <v>0</v>
      </c>
      <c r="L129" s="2">
        <f>IF(E129=$F$129,1,0)</f>
        <v>1</v>
      </c>
    </row>
    <row r="130" spans="1:12" x14ac:dyDescent="0.3">
      <c r="A130" s="3">
        <v>11</v>
      </c>
      <c r="B130" s="2">
        <v>0.9263883825546223</v>
      </c>
      <c r="C130" s="2">
        <v>0.59551946380353327</v>
      </c>
      <c r="D130" s="2">
        <v>0.58755256066472006</v>
      </c>
      <c r="E130" s="2">
        <v>1.0878354758425388</v>
      </c>
      <c r="F130" s="2">
        <f t="shared" si="21"/>
        <v>0.58755256066472006</v>
      </c>
      <c r="H130" s="86">
        <v>11</v>
      </c>
      <c r="I130" s="2">
        <f>IF(B130=$F$130,1,0)</f>
        <v>0</v>
      </c>
      <c r="J130" s="2">
        <f>IF(C130=$F$130,1,0)</f>
        <v>0</v>
      </c>
      <c r="K130" s="2">
        <f>IF(D130=$F$130,1,0)</f>
        <v>1</v>
      </c>
      <c r="L130" s="2">
        <f>IF(E130=$F$130,1,0)</f>
        <v>0</v>
      </c>
    </row>
    <row r="131" spans="1:12" x14ac:dyDescent="0.3">
      <c r="H131" t="s">
        <v>89</v>
      </c>
      <c r="I131">
        <f>SUM(I120:I130)</f>
        <v>1</v>
      </c>
      <c r="J131">
        <f t="shared" ref="J131:L131" si="22">SUM(J120:J130)</f>
        <v>2</v>
      </c>
      <c r="K131">
        <f t="shared" si="22"/>
        <v>7</v>
      </c>
      <c r="L131">
        <f t="shared" si="22"/>
        <v>1</v>
      </c>
    </row>
    <row r="132" spans="1:12" x14ac:dyDescent="0.3">
      <c r="A132" s="2" t="s">
        <v>23</v>
      </c>
      <c r="B132" s="3" t="s">
        <v>68</v>
      </c>
      <c r="C132" s="3" t="s">
        <v>69</v>
      </c>
      <c r="D132" s="3" t="s">
        <v>70</v>
      </c>
      <c r="E132" s="3" t="s">
        <v>71</v>
      </c>
    </row>
    <row r="133" spans="1:12" x14ac:dyDescent="0.3">
      <c r="A133" s="3">
        <v>1</v>
      </c>
      <c r="B133" s="23">
        <v>0.52499999999999969</v>
      </c>
      <c r="C133" s="23">
        <v>0.38297872340425532</v>
      </c>
      <c r="D133" s="23">
        <v>0.86068563092633132</v>
      </c>
      <c r="E133" s="23">
        <v>0.67309546769527484</v>
      </c>
      <c r="H133" t="s">
        <v>94</v>
      </c>
      <c r="I133" s="96">
        <f>SUM(C121,D121,E121,C125,D129,C129)</f>
        <v>6.631806737060808</v>
      </c>
    </row>
    <row r="134" spans="1:12" x14ac:dyDescent="0.3">
      <c r="A134" s="3">
        <v>2</v>
      </c>
      <c r="B134" s="23">
        <v>0.37499999999999983</v>
      </c>
      <c r="C134" s="23">
        <v>0.53191489361702127</v>
      </c>
      <c r="D134" s="23">
        <v>0</v>
      </c>
      <c r="E134" s="23">
        <v>0.35872709739633557</v>
      </c>
    </row>
    <row r="135" spans="1:12" x14ac:dyDescent="0.3">
      <c r="A135" s="3">
        <v>3</v>
      </c>
      <c r="B135" s="23">
        <v>0.26250000000000007</v>
      </c>
      <c r="C135" s="23">
        <v>0.14893617021276595</v>
      </c>
      <c r="D135" s="23">
        <v>0.54777534646243609</v>
      </c>
      <c r="E135" s="23">
        <v>0.28833172613307617</v>
      </c>
    </row>
    <row r="136" spans="1:12" x14ac:dyDescent="0.3">
      <c r="A136" s="3">
        <v>4</v>
      </c>
      <c r="B136" s="23">
        <v>0.38750000000000001</v>
      </c>
      <c r="C136" s="23">
        <v>0.65957446808510634</v>
      </c>
      <c r="D136" s="23">
        <v>0.94018964259664484</v>
      </c>
      <c r="E136" s="23">
        <v>0.52748312439729994</v>
      </c>
    </row>
    <row r="137" spans="1:12" x14ac:dyDescent="0.3">
      <c r="A137" s="3">
        <v>5</v>
      </c>
      <c r="B137" s="23">
        <v>0</v>
      </c>
      <c r="C137" s="23">
        <v>0.34042553191489355</v>
      </c>
      <c r="D137" s="23">
        <v>0.42450765864332607</v>
      </c>
      <c r="E137" s="23">
        <v>0</v>
      </c>
    </row>
    <row r="138" spans="1:12" x14ac:dyDescent="0.3">
      <c r="A138" s="3">
        <v>6</v>
      </c>
      <c r="B138" s="23">
        <v>0.38750000000000001</v>
      </c>
      <c r="C138" s="23">
        <v>0.80851063829787229</v>
      </c>
      <c r="D138" s="23">
        <v>0.82932166301969379</v>
      </c>
      <c r="E138" s="23">
        <v>0.53616200578592088</v>
      </c>
    </row>
    <row r="139" spans="1:12" x14ac:dyDescent="0.3">
      <c r="A139" s="3">
        <v>7</v>
      </c>
      <c r="B139" s="23">
        <v>0.14999999999999986</v>
      </c>
      <c r="C139" s="23">
        <v>1</v>
      </c>
      <c r="D139" s="23">
        <v>0.64405543398978871</v>
      </c>
      <c r="E139" s="23">
        <v>0.29315332690453233</v>
      </c>
    </row>
    <row r="140" spans="1:12" x14ac:dyDescent="0.3">
      <c r="A140" s="3">
        <v>8</v>
      </c>
      <c r="B140" s="23">
        <v>0.44999999999999996</v>
      </c>
      <c r="C140" s="23">
        <v>0.5957446808510638</v>
      </c>
      <c r="D140" s="23">
        <v>0.81546316557257503</v>
      </c>
      <c r="E140" s="23">
        <v>0.33847637415621984</v>
      </c>
    </row>
    <row r="141" spans="1:12" x14ac:dyDescent="0.3">
      <c r="A141" s="3">
        <v>9</v>
      </c>
      <c r="B141" s="23">
        <v>0.43749999999999983</v>
      </c>
      <c r="C141" s="23">
        <v>0.42553191489361702</v>
      </c>
      <c r="D141" s="23">
        <v>0.84755652808169235</v>
      </c>
      <c r="E141" s="23">
        <v>0.73288331726133071</v>
      </c>
    </row>
    <row r="142" spans="1:12" x14ac:dyDescent="0.3">
      <c r="A142" s="3">
        <v>10</v>
      </c>
      <c r="B142" s="23">
        <v>1</v>
      </c>
      <c r="C142" s="23">
        <v>0</v>
      </c>
      <c r="D142" s="23">
        <v>1</v>
      </c>
      <c r="E142" s="23">
        <v>1</v>
      </c>
    </row>
    <row r="143" spans="1:12" ht="15" thickBot="1" x14ac:dyDescent="0.35">
      <c r="A143" s="85">
        <v>11</v>
      </c>
      <c r="B143" s="87">
        <v>0.23750000000000016</v>
      </c>
      <c r="C143" s="87">
        <v>0.29787234042553196</v>
      </c>
      <c r="D143" s="87">
        <v>0.88329686360320936</v>
      </c>
      <c r="E143" s="87">
        <v>0.29315332690453233</v>
      </c>
    </row>
    <row r="144" spans="1:12" x14ac:dyDescent="0.3">
      <c r="A144" s="88" t="s">
        <v>90</v>
      </c>
      <c r="B144" s="89">
        <f>(SUMPRODUCT($I$120:$I$130,B133:B143))/$I$131</f>
        <v>0.37499999999999983</v>
      </c>
      <c r="C144" s="89">
        <f>(SUMPRODUCT($I$120:$I$130,C133:C143))/$I$131</f>
        <v>0.53191489361702127</v>
      </c>
      <c r="D144" s="89">
        <f t="shared" ref="D144:E144" si="23">(SUMPRODUCT($I$120:$I$130,D133:D143))/$I$131</f>
        <v>0</v>
      </c>
      <c r="E144" s="90">
        <f t="shared" si="23"/>
        <v>0.35872709739633557</v>
      </c>
    </row>
    <row r="145" spans="1:12" x14ac:dyDescent="0.3">
      <c r="A145" s="91" t="s">
        <v>91</v>
      </c>
      <c r="B145" s="23">
        <f>(SUMPRODUCT($J$120:$J$130,B133:B143))/$J$131</f>
        <v>0.13125000000000003</v>
      </c>
      <c r="C145" s="23">
        <f t="shared" ref="C145:E145" si="24">(SUMPRODUCT($J$120:$J$130,C133:C143))/$J$131</f>
        <v>0.24468085106382975</v>
      </c>
      <c r="D145" s="23">
        <f t="shared" si="24"/>
        <v>0.48614150255288108</v>
      </c>
      <c r="E145" s="92">
        <f t="shared" si="24"/>
        <v>0.14416586306653809</v>
      </c>
    </row>
    <row r="146" spans="1:12" x14ac:dyDescent="0.3">
      <c r="A146" s="91" t="s">
        <v>92</v>
      </c>
      <c r="B146" s="23">
        <f>(SUMPRODUCT($K$120:$K$130,B133:B143))/$K$131</f>
        <v>0.36785714285714283</v>
      </c>
      <c r="C146" s="23">
        <f t="shared" ref="C146:E146" si="25">(SUMPRODUCT($K$120:$K$130,C133:C143))/$K$131</f>
        <v>0.59574468085106391</v>
      </c>
      <c r="D146" s="23">
        <f t="shared" si="25"/>
        <v>0.83150984682713358</v>
      </c>
      <c r="E146" s="92">
        <f t="shared" si="25"/>
        <v>0.48491527758644437</v>
      </c>
    </row>
    <row r="147" spans="1:12" ht="15" thickBot="1" x14ac:dyDescent="0.35">
      <c r="A147" s="93" t="s">
        <v>93</v>
      </c>
      <c r="B147" s="94">
        <f>(SUMPRODUCT($L$120:$L$130,B133:B143))/$L$131</f>
        <v>1</v>
      </c>
      <c r="C147" s="94">
        <f t="shared" ref="C147:E147" si="26">(SUMPRODUCT($L$120:$L$130,C133:C143))/$L$131</f>
        <v>0</v>
      </c>
      <c r="D147" s="94">
        <f t="shared" si="26"/>
        <v>1</v>
      </c>
      <c r="E147" s="95">
        <f t="shared" si="26"/>
        <v>1</v>
      </c>
    </row>
    <row r="149" spans="1:12" x14ac:dyDescent="0.3">
      <c r="A149" s="3"/>
      <c r="B149" s="3" t="s">
        <v>81</v>
      </c>
      <c r="C149" s="3" t="s">
        <v>82</v>
      </c>
      <c r="D149" s="3" t="s">
        <v>83</v>
      </c>
      <c r="E149" s="3" t="s">
        <v>84</v>
      </c>
    </row>
    <row r="150" spans="1:12" x14ac:dyDescent="0.3">
      <c r="A150" s="3"/>
      <c r="B150" s="3">
        <v>2</v>
      </c>
      <c r="C150" s="3">
        <v>5</v>
      </c>
      <c r="D150" s="3">
        <v>6</v>
      </c>
      <c r="E150" s="3">
        <v>10</v>
      </c>
      <c r="I150" s="2" t="s">
        <v>85</v>
      </c>
      <c r="J150" s="2" t="s">
        <v>86</v>
      </c>
      <c r="K150" s="2" t="s">
        <v>87</v>
      </c>
      <c r="L150" s="2" t="s">
        <v>88</v>
      </c>
    </row>
    <row r="151" spans="1:12" x14ac:dyDescent="0.3">
      <c r="A151" s="3">
        <v>1</v>
      </c>
      <c r="B151" s="2">
        <f>SQRT(($B$144-B133)^2+($C$144-C133)^2+($D$144-D133)^2+($E$144-E133)^2)</f>
        <v>0.94036652977714708</v>
      </c>
      <c r="C151" s="2">
        <f>SQRT(($B$145-B133)^2+($C$145-C133)^2+($D$145-D133)^2+($E$145-E133)^2)</f>
        <v>0.77085354947981377</v>
      </c>
      <c r="D151" s="2">
        <f>SQRT(($B$146-B133)^2+($C$146-C133)^2+($D$146-D133)^2+($E$146-E133)^2)</f>
        <v>0.32592367285374663</v>
      </c>
      <c r="E151" s="2">
        <f>SQRT(($B$147-B133)^2+($C$147-C133)^2+($D$147-D133)^2+($E$147-E133)^2)</f>
        <v>0.70609685543282152</v>
      </c>
      <c r="F151" s="2">
        <f>MIN(B151:E151)</f>
        <v>0.32592367285374663</v>
      </c>
      <c r="H151" s="86">
        <v>1</v>
      </c>
      <c r="I151" s="2">
        <f>IF(B151=$F$151,1,0)</f>
        <v>0</v>
      </c>
      <c r="J151" s="2">
        <f t="shared" ref="J151:L151" si="27">IF(C151=$F$151,1,0)</f>
        <v>0</v>
      </c>
      <c r="K151" s="2">
        <f t="shared" si="27"/>
        <v>1</v>
      </c>
      <c r="L151" s="2">
        <f t="shared" si="27"/>
        <v>0</v>
      </c>
    </row>
    <row r="152" spans="1:12" x14ac:dyDescent="0.3">
      <c r="A152" s="3">
        <v>2</v>
      </c>
      <c r="B152" s="2">
        <f t="shared" ref="B152:B161" si="28">SQRT(($B$144-B134)^2+($C$144-C134)^2+($D$144-D134)^2+($E$144-E134)^2)</f>
        <v>0</v>
      </c>
      <c r="C152" s="2">
        <f>SQRT(($B$145-B134)^2+($C$145-C134)^2+($D$145-D134)^2+($E$145-E134)^2)</f>
        <v>0.65137358058409744</v>
      </c>
      <c r="D152" s="2">
        <f t="shared" ref="D152:D161" si="29">SQRT(($B$146-B134)^2+($C$146-C134)^2+($D$146-D134)^2+($E$146-E134)^2)</f>
        <v>0.84347930877804045</v>
      </c>
      <c r="E152" s="2">
        <f t="shared" ref="E152:E161" si="30">SQRT(($B$147-B134)^2+($C$147-C134)^2+($D$147-D134)^2+($E$147-E134)^2)</f>
        <v>1.4438799775830871</v>
      </c>
      <c r="F152" s="2">
        <f t="shared" ref="F152:F161" si="31">MIN(B152:E152)</f>
        <v>0</v>
      </c>
      <c r="H152" s="86">
        <v>2</v>
      </c>
      <c r="I152" s="2">
        <f>IF(B152=$F$152,1,0)</f>
        <v>1</v>
      </c>
      <c r="J152" s="2">
        <f t="shared" ref="J152:L152" si="32">IF(C152=$F$152,1,0)</f>
        <v>0</v>
      </c>
      <c r="K152" s="2">
        <f t="shared" si="32"/>
        <v>0</v>
      </c>
      <c r="L152" s="2">
        <f t="shared" si="32"/>
        <v>0</v>
      </c>
    </row>
    <row r="153" spans="1:12" x14ac:dyDescent="0.3">
      <c r="A153" s="3">
        <v>3</v>
      </c>
      <c r="B153" s="2">
        <f t="shared" si="28"/>
        <v>0.68142665861241969</v>
      </c>
      <c r="C153" s="2">
        <f t="shared" ref="C153:C161" si="33">SQRT(($B$145-B135)^2+($C$145-C135)^2+($D$145-D135)^2+($E$145-E135)^2)</f>
        <v>0.22577894764583184</v>
      </c>
      <c r="D153" s="2">
        <f t="shared" si="29"/>
        <v>0.57435906202397291</v>
      </c>
      <c r="E153" s="2">
        <f t="shared" si="30"/>
        <v>1.1300739365605874</v>
      </c>
      <c r="F153" s="2">
        <f t="shared" si="31"/>
        <v>0.22577894764583184</v>
      </c>
      <c r="H153" s="86">
        <v>3</v>
      </c>
      <c r="I153" s="2">
        <f>IF(B153=$F$153,1,0)</f>
        <v>0</v>
      </c>
      <c r="J153" s="2">
        <f t="shared" ref="J153:L153" si="34">IF(C153=$F$153,1,0)</f>
        <v>1</v>
      </c>
      <c r="K153" s="2">
        <f t="shared" si="34"/>
        <v>0</v>
      </c>
      <c r="L153" s="2">
        <f t="shared" si="34"/>
        <v>0</v>
      </c>
    </row>
    <row r="154" spans="1:12" x14ac:dyDescent="0.3">
      <c r="A154" s="3">
        <v>4</v>
      </c>
      <c r="B154" s="2">
        <f t="shared" si="28"/>
        <v>0.9637885544290975</v>
      </c>
      <c r="C154" s="2">
        <f t="shared" si="33"/>
        <v>0.76869539627625882</v>
      </c>
      <c r="D154" s="2">
        <f t="shared" si="29"/>
        <v>0.13447454467553688</v>
      </c>
      <c r="E154" s="2">
        <f t="shared" si="30"/>
        <v>1.0183536740896091</v>
      </c>
      <c r="F154" s="2">
        <f>MIN(B154:E154)</f>
        <v>0.13447454467553688</v>
      </c>
      <c r="H154" s="86">
        <v>4</v>
      </c>
      <c r="I154" s="2">
        <f>IF(B154=$F$154,1,0)</f>
        <v>0</v>
      </c>
      <c r="J154" s="2">
        <f t="shared" ref="J154:L154" si="35">IF(C154=$F$154,1,0)</f>
        <v>0</v>
      </c>
      <c r="K154" s="2">
        <f t="shared" si="35"/>
        <v>1</v>
      </c>
      <c r="L154" s="2">
        <f t="shared" si="35"/>
        <v>0</v>
      </c>
    </row>
    <row r="155" spans="1:12" x14ac:dyDescent="0.3">
      <c r="A155" s="3">
        <v>5</v>
      </c>
      <c r="B155" s="2">
        <f t="shared" si="28"/>
        <v>0.69726971703805329</v>
      </c>
      <c r="C155" s="2">
        <f t="shared" si="33"/>
        <v>0.22577894764583184</v>
      </c>
      <c r="D155" s="2">
        <f t="shared" si="29"/>
        <v>0.77543558919336208</v>
      </c>
      <c r="E155" s="2">
        <f t="shared" si="30"/>
        <v>1.5643148588886204</v>
      </c>
      <c r="F155" s="2">
        <f t="shared" si="31"/>
        <v>0.22577894764583184</v>
      </c>
      <c r="H155" s="86">
        <v>5</v>
      </c>
      <c r="I155" s="2">
        <f>IF(B155=$F$155,1,0)</f>
        <v>0</v>
      </c>
      <c r="J155" s="2">
        <f t="shared" ref="J155:L155" si="36">IF(C155=$F$155,1,0)</f>
        <v>1</v>
      </c>
      <c r="K155" s="2">
        <f t="shared" si="36"/>
        <v>0</v>
      </c>
      <c r="L155" s="2">
        <f t="shared" si="36"/>
        <v>0</v>
      </c>
    </row>
    <row r="156" spans="1:12" x14ac:dyDescent="0.3">
      <c r="A156" s="3">
        <v>6</v>
      </c>
      <c r="B156" s="2">
        <f t="shared" si="28"/>
        <v>0.89214293890862895</v>
      </c>
      <c r="C156" s="2">
        <f t="shared" si="33"/>
        <v>0.80932174684564584</v>
      </c>
      <c r="D156" s="2">
        <f t="shared" si="29"/>
        <v>0.2197412336920814</v>
      </c>
      <c r="E156" s="2">
        <f t="shared" si="30"/>
        <v>1.1283272937546696</v>
      </c>
      <c r="F156" s="2">
        <f t="shared" si="31"/>
        <v>0.2197412336920814</v>
      </c>
      <c r="H156" s="86">
        <v>6</v>
      </c>
      <c r="I156" s="2">
        <f>IF(B156=$F$156,1,0)</f>
        <v>0</v>
      </c>
      <c r="J156" s="2">
        <f t="shared" ref="J156:L156" si="37">IF(C156=$F$156,1,0)</f>
        <v>0</v>
      </c>
      <c r="K156" s="2">
        <f t="shared" si="37"/>
        <v>1</v>
      </c>
      <c r="L156" s="2">
        <f t="shared" si="37"/>
        <v>0</v>
      </c>
    </row>
    <row r="157" spans="1:12" x14ac:dyDescent="0.3">
      <c r="A157" s="3">
        <v>7</v>
      </c>
      <c r="B157" s="2">
        <f t="shared" si="28"/>
        <v>0.8299614378065111</v>
      </c>
      <c r="C157" s="2">
        <f t="shared" si="33"/>
        <v>0.78612508761163358</v>
      </c>
      <c r="D157" s="2">
        <f t="shared" si="29"/>
        <v>0.53178557744227284</v>
      </c>
      <c r="E157" s="2">
        <f t="shared" si="30"/>
        <v>1.5325889055250037</v>
      </c>
      <c r="F157" s="2">
        <f t="shared" si="31"/>
        <v>0.53178557744227284</v>
      </c>
      <c r="H157" s="86">
        <v>7</v>
      </c>
      <c r="I157" s="2">
        <f>IF(B157=$F$157,1,0)</f>
        <v>0</v>
      </c>
      <c r="J157" s="2">
        <f t="shared" ref="J157:L157" si="38">IF(C157=$F$157,1,0)</f>
        <v>0</v>
      </c>
      <c r="K157" s="2">
        <f t="shared" si="38"/>
        <v>1</v>
      </c>
      <c r="L157" s="2">
        <f t="shared" si="38"/>
        <v>0</v>
      </c>
    </row>
    <row r="158" spans="1:12" x14ac:dyDescent="0.3">
      <c r="A158" s="3">
        <v>8</v>
      </c>
      <c r="B158" s="2">
        <f t="shared" si="28"/>
        <v>0.82163830724701237</v>
      </c>
      <c r="C158" s="2">
        <f t="shared" si="33"/>
        <v>0.60914424198121597</v>
      </c>
      <c r="D158" s="2">
        <f t="shared" si="29"/>
        <v>0.16866919516237652</v>
      </c>
      <c r="E158" s="2">
        <f t="shared" si="30"/>
        <v>1.0625813265686219</v>
      </c>
      <c r="F158" s="2">
        <f t="shared" si="31"/>
        <v>0.16866919516237652</v>
      </c>
      <c r="H158" s="86">
        <v>8</v>
      </c>
      <c r="I158" s="2">
        <f>IF(B158=$F$158,1,0)</f>
        <v>0</v>
      </c>
      <c r="J158" s="2">
        <f t="shared" ref="J158:L158" si="39">IF(C158=$F$158,1,0)</f>
        <v>0</v>
      </c>
      <c r="K158" s="2">
        <f t="shared" si="39"/>
        <v>1</v>
      </c>
      <c r="L158" s="2">
        <f t="shared" si="39"/>
        <v>0</v>
      </c>
    </row>
    <row r="159" spans="1:12" x14ac:dyDescent="0.3">
      <c r="A159" s="3">
        <v>9</v>
      </c>
      <c r="B159" s="2">
        <f t="shared" si="28"/>
        <v>0.934648882372209</v>
      </c>
      <c r="C159" s="2">
        <f t="shared" si="33"/>
        <v>0.77698470470142122</v>
      </c>
      <c r="D159" s="2">
        <f t="shared" si="29"/>
        <v>0.30914100007180606</v>
      </c>
      <c r="E159" s="2">
        <f t="shared" si="30"/>
        <v>0.76946344612388662</v>
      </c>
      <c r="F159" s="2">
        <f t="shared" si="31"/>
        <v>0.30914100007180606</v>
      </c>
      <c r="H159" s="86">
        <v>9</v>
      </c>
      <c r="I159" s="2">
        <f>IF(B159=$F$159,1,0)</f>
        <v>0</v>
      </c>
      <c r="J159" s="2">
        <f t="shared" ref="J159:L159" si="40">IF(C159=$F$159,1,0)</f>
        <v>0</v>
      </c>
      <c r="K159" s="2">
        <f t="shared" si="40"/>
        <v>1</v>
      </c>
      <c r="L159" s="2">
        <f t="shared" si="40"/>
        <v>0</v>
      </c>
    </row>
    <row r="160" spans="1:12" x14ac:dyDescent="0.3">
      <c r="A160" s="3">
        <v>10</v>
      </c>
      <c r="B160" s="2">
        <f t="shared" si="28"/>
        <v>1.4438799775830871</v>
      </c>
      <c r="C160" s="2">
        <f t="shared" si="33"/>
        <v>1.3457703766677933</v>
      </c>
      <c r="D160" s="2">
        <f t="shared" si="29"/>
        <v>1.0238249457691175</v>
      </c>
      <c r="E160" s="2">
        <f t="shared" si="30"/>
        <v>0</v>
      </c>
      <c r="F160" s="2">
        <f t="shared" si="31"/>
        <v>0</v>
      </c>
      <c r="H160" s="86">
        <v>10</v>
      </c>
      <c r="I160" s="2">
        <f>IF(B160=$F$160,1,0)</f>
        <v>0</v>
      </c>
      <c r="J160" s="2">
        <f t="shared" ref="J160:L160" si="41">IF(C160=$F$160,1,0)</f>
        <v>0</v>
      </c>
      <c r="K160" s="2">
        <f t="shared" si="41"/>
        <v>0</v>
      </c>
      <c r="L160" s="2">
        <f t="shared" si="41"/>
        <v>1</v>
      </c>
    </row>
    <row r="161" spans="1:14" x14ac:dyDescent="0.3">
      <c r="A161" s="3">
        <v>11</v>
      </c>
      <c r="B161" s="2">
        <f t="shared" si="28"/>
        <v>0.9263883825546223</v>
      </c>
      <c r="C161" s="2">
        <f t="shared" si="33"/>
        <v>0.44050884466990031</v>
      </c>
      <c r="D161" s="2">
        <f t="shared" si="29"/>
        <v>0.38101897160162396</v>
      </c>
      <c r="E161" s="2">
        <f t="shared" si="30"/>
        <v>1.0878354758425388</v>
      </c>
      <c r="F161" s="2">
        <f t="shared" si="31"/>
        <v>0.38101897160162396</v>
      </c>
      <c r="H161" s="86">
        <v>11</v>
      </c>
      <c r="I161" s="2">
        <f>IF(B161=$F$161,1,0)</f>
        <v>0</v>
      </c>
      <c r="J161" s="2">
        <f t="shared" ref="J161:K161" si="42">IF(C161=$F$161,1,0)</f>
        <v>0</v>
      </c>
      <c r="K161" s="2">
        <f t="shared" si="42"/>
        <v>1</v>
      </c>
      <c r="L161" s="2">
        <f>IF(E161=$F$161,1,0)</f>
        <v>0</v>
      </c>
    </row>
    <row r="162" spans="1:14" x14ac:dyDescent="0.3">
      <c r="H162" t="s">
        <v>89</v>
      </c>
      <c r="I162">
        <f>SUM(I151:I161)</f>
        <v>1</v>
      </c>
      <c r="J162">
        <f t="shared" ref="J162:L162" si="43">SUM(J151:J161)</f>
        <v>2</v>
      </c>
      <c r="K162">
        <f t="shared" si="43"/>
        <v>7</v>
      </c>
      <c r="L162">
        <f t="shared" si="43"/>
        <v>1</v>
      </c>
    </row>
    <row r="163" spans="1:14" x14ac:dyDescent="0.3">
      <c r="A163" s="2" t="s">
        <v>23</v>
      </c>
      <c r="B163" s="3" t="s">
        <v>68</v>
      </c>
      <c r="C163" s="3" t="s">
        <v>69</v>
      </c>
      <c r="D163" s="3" t="s">
        <v>70</v>
      </c>
      <c r="E163" s="3" t="s">
        <v>71</v>
      </c>
    </row>
    <row r="164" spans="1:14" x14ac:dyDescent="0.3">
      <c r="A164" s="3">
        <v>1</v>
      </c>
      <c r="B164" s="23">
        <v>0.52499999999999969</v>
      </c>
      <c r="C164" s="23">
        <v>0.38297872340425532</v>
      </c>
      <c r="D164" s="23">
        <v>0.86068563092633132</v>
      </c>
      <c r="E164" s="23">
        <v>0.67309546769527484</v>
      </c>
      <c r="H164" t="s">
        <v>95</v>
      </c>
      <c r="I164">
        <f>SUM(I165:I170)</f>
        <v>5.9522367305262165</v>
      </c>
    </row>
    <row r="165" spans="1:14" x14ac:dyDescent="0.3">
      <c r="A165" s="3">
        <v>2</v>
      </c>
      <c r="B165" s="23">
        <v>0.37499999999999983</v>
      </c>
      <c r="C165" s="23">
        <v>0.53191489361702127</v>
      </c>
      <c r="D165" s="23">
        <v>0</v>
      </c>
      <c r="E165" s="23">
        <v>0.35872709739633557</v>
      </c>
      <c r="H165" s="2" t="s">
        <v>96</v>
      </c>
      <c r="I165" s="2">
        <f>SQRT((B175-B176)^2+(C175-C176)^2+(D175-D176)^2+(E175-E176)^2)</f>
        <v>0.65137358058409744</v>
      </c>
    </row>
    <row r="166" spans="1:14" x14ac:dyDescent="0.3">
      <c r="A166" s="3">
        <v>3</v>
      </c>
      <c r="B166" s="23">
        <v>0.26250000000000007</v>
      </c>
      <c r="C166" s="23">
        <v>0.14893617021276595</v>
      </c>
      <c r="D166" s="23">
        <v>0.54777534646243609</v>
      </c>
      <c r="E166" s="23">
        <v>0.28833172613307617</v>
      </c>
      <c r="H166" s="2" t="s">
        <v>97</v>
      </c>
      <c r="I166" s="2">
        <f>SQRT((B175-B177)^2+(C175-C177)^2+(D175-D177)^2+(E175-E177)^2)</f>
        <v>0.84347930877804045</v>
      </c>
    </row>
    <row r="167" spans="1:14" x14ac:dyDescent="0.3">
      <c r="A167" s="3">
        <v>4</v>
      </c>
      <c r="B167" s="23">
        <v>0.38750000000000001</v>
      </c>
      <c r="C167" s="23">
        <v>0.65957446808510634</v>
      </c>
      <c r="D167" s="23">
        <v>0.94018964259664484</v>
      </c>
      <c r="E167" s="23">
        <v>0.52748312439729994</v>
      </c>
      <c r="H167" s="2" t="s">
        <v>98</v>
      </c>
      <c r="I167" s="2">
        <f>SQRT((B175-B178)^2+(C175-C178)^2+(D175-D178)^2+(E175-E178)^2)</f>
        <v>1.4438799775830871</v>
      </c>
    </row>
    <row r="168" spans="1:14" x14ac:dyDescent="0.3">
      <c r="A168" s="3">
        <v>5</v>
      </c>
      <c r="B168" s="23">
        <v>0</v>
      </c>
      <c r="C168" s="23">
        <v>0.34042553191489355</v>
      </c>
      <c r="D168" s="23">
        <v>0.42450765864332607</v>
      </c>
      <c r="E168" s="23">
        <v>0</v>
      </c>
      <c r="H168" s="2" t="s">
        <v>99</v>
      </c>
      <c r="I168" s="2">
        <f>SQRT((B176-B177)^2+(C176-C177)^2+(D176-D177)^2+(E176-E177)^2)</f>
        <v>0.64390854114408047</v>
      </c>
    </row>
    <row r="169" spans="1:14" x14ac:dyDescent="0.3">
      <c r="A169" s="3">
        <v>6</v>
      </c>
      <c r="B169" s="23">
        <v>0.38750000000000001</v>
      </c>
      <c r="C169" s="23">
        <v>0.80851063829787229</v>
      </c>
      <c r="D169" s="23">
        <v>0.82932166301969379</v>
      </c>
      <c r="E169" s="23">
        <v>0.53616200578592088</v>
      </c>
      <c r="H169" s="2" t="s">
        <v>100</v>
      </c>
      <c r="I169" s="2">
        <f>SQRT((B176-B178)^2+(C176-C178)^2+(D176-D178)^2+(E176-E178)^2)</f>
        <v>1.3457703766677933</v>
      </c>
    </row>
    <row r="170" spans="1:14" x14ac:dyDescent="0.3">
      <c r="A170" s="3">
        <v>7</v>
      </c>
      <c r="B170" s="23">
        <v>0.14999999999999986</v>
      </c>
      <c r="C170" s="23">
        <v>1</v>
      </c>
      <c r="D170" s="23">
        <v>0.64405543398978871</v>
      </c>
      <c r="E170" s="54">
        <v>0.29315332690453233</v>
      </c>
      <c r="F170" s="43"/>
      <c r="H170" s="2" t="s">
        <v>101</v>
      </c>
      <c r="I170" s="2">
        <f>SQRT((B177-B178)^2+(C177-C178)^2+(D177-D178)^2+(E177-E178)^2)</f>
        <v>1.0238249457691175</v>
      </c>
    </row>
    <row r="171" spans="1:14" x14ac:dyDescent="0.3">
      <c r="A171" s="3">
        <v>8</v>
      </c>
      <c r="B171" s="23">
        <v>0.44999999999999996</v>
      </c>
      <c r="C171" s="23">
        <v>0.5957446808510638</v>
      </c>
      <c r="D171" s="23">
        <v>0.81546316557257503</v>
      </c>
      <c r="E171" s="54">
        <v>0.33847637415621984</v>
      </c>
      <c r="F171" s="43"/>
      <c r="H171" s="65" t="s">
        <v>102</v>
      </c>
      <c r="I171" s="24">
        <f>ABS(I164-I133)</f>
        <v>0.67957000653459154</v>
      </c>
      <c r="J171" s="101" t="b">
        <f>IF(I171&lt;0.1,TRUE,FALSE)</f>
        <v>0</v>
      </c>
    </row>
    <row r="172" spans="1:14" x14ac:dyDescent="0.3">
      <c r="A172" s="3">
        <v>9</v>
      </c>
      <c r="B172" s="23">
        <v>0.43749999999999983</v>
      </c>
      <c r="C172" s="23">
        <v>0.42553191489361702</v>
      </c>
      <c r="D172" s="23">
        <v>0.84755652808169235</v>
      </c>
      <c r="E172" s="54">
        <v>0.73288331726133071</v>
      </c>
      <c r="F172" s="43"/>
    </row>
    <row r="173" spans="1:14" x14ac:dyDescent="0.3">
      <c r="A173" s="3">
        <v>10</v>
      </c>
      <c r="B173" s="23">
        <v>1</v>
      </c>
      <c r="C173" s="23">
        <v>0</v>
      </c>
      <c r="D173" s="23">
        <v>1</v>
      </c>
      <c r="E173" s="54">
        <v>1</v>
      </c>
      <c r="F173" s="43"/>
      <c r="G173" s="43"/>
      <c r="H173" s="43"/>
      <c r="I173" s="43"/>
      <c r="J173" s="43"/>
      <c r="K173" s="43"/>
      <c r="L173" s="43"/>
      <c r="M173" s="43"/>
      <c r="N173" s="43"/>
    </row>
    <row r="174" spans="1:14" ht="15" thickBot="1" x14ac:dyDescent="0.35">
      <c r="A174" s="85">
        <v>11</v>
      </c>
      <c r="B174" s="87">
        <v>0.23750000000000016</v>
      </c>
      <c r="C174" s="87">
        <v>0.29787234042553196</v>
      </c>
      <c r="D174" s="87">
        <v>0.88329686360320936</v>
      </c>
      <c r="E174" s="97">
        <v>0.29315332690453233</v>
      </c>
      <c r="F174" s="43"/>
      <c r="G174" s="43"/>
      <c r="H174" s="59"/>
      <c r="I174" s="43"/>
      <c r="J174" s="43"/>
      <c r="K174" s="43"/>
      <c r="L174" s="43"/>
      <c r="M174" s="43"/>
      <c r="N174" s="43"/>
    </row>
    <row r="175" spans="1:14" x14ac:dyDescent="0.3">
      <c r="A175" s="88" t="s">
        <v>90</v>
      </c>
      <c r="B175" s="89">
        <f>(SUMPRODUCT($I$151:$I$161,B164:B174))/$I$162</f>
        <v>0.37499999999999983</v>
      </c>
      <c r="C175" s="89">
        <f t="shared" ref="C175:E175" si="44">(SUMPRODUCT($I$151:$I$161,C164:C174))/$I$162</f>
        <v>0.53191489361702127</v>
      </c>
      <c r="D175" s="89">
        <f t="shared" si="44"/>
        <v>0</v>
      </c>
      <c r="E175" s="89">
        <f t="shared" si="44"/>
        <v>0.35872709739633557</v>
      </c>
      <c r="F175" s="43"/>
      <c r="G175" s="43"/>
      <c r="H175" s="59"/>
      <c r="I175" s="43"/>
      <c r="J175" s="43"/>
      <c r="K175" s="43"/>
      <c r="L175" s="43"/>
      <c r="M175" s="43"/>
      <c r="N175" s="43"/>
    </row>
    <row r="176" spans="1:14" x14ac:dyDescent="0.3">
      <c r="A176" s="91" t="s">
        <v>91</v>
      </c>
      <c r="B176" s="23">
        <f>(SUMPRODUCT($J$151:$J$161,B164:B174))/$J$162</f>
        <v>0.13125000000000003</v>
      </c>
      <c r="C176" s="23">
        <f t="shared" ref="C176:E176" si="45">(SUMPRODUCT($J$151:$J$161,C164:C174))/$J$162</f>
        <v>0.24468085106382975</v>
      </c>
      <c r="D176" s="23">
        <f t="shared" si="45"/>
        <v>0.48614150255288108</v>
      </c>
      <c r="E176" s="23">
        <f t="shared" si="45"/>
        <v>0.14416586306653809</v>
      </c>
      <c r="F176" s="43"/>
      <c r="G176" s="43"/>
      <c r="H176" s="59"/>
      <c r="I176" s="43"/>
      <c r="J176" s="43"/>
      <c r="K176" s="43"/>
      <c r="L176" s="43"/>
      <c r="M176" s="43"/>
      <c r="N176" s="43"/>
    </row>
    <row r="177" spans="1:14" x14ac:dyDescent="0.3">
      <c r="A177" s="91" t="s">
        <v>92</v>
      </c>
      <c r="B177" s="23">
        <f>(SUMPRODUCT($K$151:$K$161,B164:B174))/$K$162</f>
        <v>0.36785714285714283</v>
      </c>
      <c r="C177" s="23">
        <f t="shared" ref="C177:E177" si="46">(SUMPRODUCT($K$151:$K$161,C164:C174))/$K$162</f>
        <v>0.59574468085106391</v>
      </c>
      <c r="D177" s="23">
        <f t="shared" si="46"/>
        <v>0.83150984682713358</v>
      </c>
      <c r="E177" s="23">
        <f t="shared" si="46"/>
        <v>0.48491527758644437</v>
      </c>
      <c r="F177" s="43"/>
      <c r="G177" s="43"/>
      <c r="H177" s="59"/>
      <c r="I177" s="43"/>
      <c r="J177" s="43"/>
      <c r="K177" s="43"/>
      <c r="L177" s="43"/>
      <c r="M177" s="43"/>
      <c r="N177" s="43"/>
    </row>
    <row r="178" spans="1:14" ht="15" thickBot="1" x14ac:dyDescent="0.35">
      <c r="A178" s="93" t="s">
        <v>93</v>
      </c>
      <c r="B178" s="94">
        <f>(SUMPRODUCT($L$151:$L$161,B164:B174))/$L$162</f>
        <v>1</v>
      </c>
      <c r="C178" s="94">
        <f t="shared" ref="C178:D178" si="47">(SUMPRODUCT($L$151:$L$161,C164:C174))/$L$162</f>
        <v>0</v>
      </c>
      <c r="D178" s="94">
        <f t="shared" si="47"/>
        <v>1</v>
      </c>
      <c r="E178" s="94">
        <f>(SUMPRODUCT($L$151:$L$161,E164:E174))/$L$162</f>
        <v>1</v>
      </c>
      <c r="F178" s="43"/>
      <c r="G178" s="43"/>
      <c r="H178" s="59"/>
      <c r="I178" s="43"/>
      <c r="J178" s="43"/>
      <c r="K178" s="43"/>
      <c r="L178" s="43"/>
      <c r="M178" s="43"/>
      <c r="N178" s="43"/>
    </row>
    <row r="179" spans="1:14" x14ac:dyDescent="0.3">
      <c r="F179" s="43"/>
      <c r="G179" s="43"/>
      <c r="H179" s="59"/>
      <c r="I179" s="43"/>
      <c r="J179" s="43"/>
      <c r="K179" s="43"/>
      <c r="L179" s="43"/>
      <c r="M179" s="43"/>
      <c r="N179" s="43"/>
    </row>
    <row r="180" spans="1:14" x14ac:dyDescent="0.3">
      <c r="A180" s="3"/>
      <c r="B180" s="3" t="s">
        <v>81</v>
      </c>
      <c r="C180" s="3" t="s">
        <v>82</v>
      </c>
      <c r="D180" s="3" t="s">
        <v>83</v>
      </c>
      <c r="E180" s="3" t="s">
        <v>84</v>
      </c>
      <c r="M180" s="43"/>
      <c r="N180" s="43"/>
    </row>
    <row r="181" spans="1:14" x14ac:dyDescent="0.3">
      <c r="A181" s="3"/>
      <c r="B181" s="3">
        <v>2</v>
      </c>
      <c r="C181" s="3">
        <v>5</v>
      </c>
      <c r="D181" s="3">
        <v>6</v>
      </c>
      <c r="E181" s="3">
        <v>10</v>
      </c>
      <c r="I181" s="2" t="s">
        <v>85</v>
      </c>
      <c r="J181" s="2" t="s">
        <v>86</v>
      </c>
      <c r="K181" s="2" t="s">
        <v>87</v>
      </c>
      <c r="L181" s="2" t="s">
        <v>88</v>
      </c>
      <c r="M181" s="43"/>
      <c r="N181" s="43"/>
    </row>
    <row r="182" spans="1:14" x14ac:dyDescent="0.3">
      <c r="A182" s="3">
        <v>1</v>
      </c>
      <c r="B182" s="2">
        <f>SQRT(($B$175-B164)^2+($C$175-C164)^2+($D$175-D164)^2+($E$175-E164)^2)</f>
        <v>0.94036652977714708</v>
      </c>
      <c r="C182" s="2">
        <f>SQRT(($B$176-B164)^2+($C$176-C164)^2+($D$176-D164)^2+($E$176-E164)^2)</f>
        <v>0.77085354947981377</v>
      </c>
      <c r="D182" s="2">
        <f>SQRT(($B$177-B164)^2+($C$177-C164)^2+($D$177-D164)^2+($E$177-E164)^2)</f>
        <v>0.32592367285374663</v>
      </c>
      <c r="E182" s="2">
        <f>SQRT(($B$178-B164)^2+($C$178-C164)^2+($D$178-D164)^2+($E$178-E164)^2)</f>
        <v>0.70609685543282152</v>
      </c>
      <c r="F182" s="2">
        <f>MIN(B182:E182)</f>
        <v>0.32592367285374663</v>
      </c>
      <c r="H182" s="86">
        <v>1</v>
      </c>
      <c r="I182" s="2">
        <f>IF(B182=$F$182,1,0)</f>
        <v>0</v>
      </c>
      <c r="J182" s="2">
        <f t="shared" ref="J182:L182" si="48">IF(C182=$F$182,1,0)</f>
        <v>0</v>
      </c>
      <c r="K182" s="2">
        <f t="shared" si="48"/>
        <v>1</v>
      </c>
      <c r="L182" s="2">
        <f t="shared" si="48"/>
        <v>0</v>
      </c>
      <c r="M182" s="43"/>
      <c r="N182" s="43"/>
    </row>
    <row r="183" spans="1:14" x14ac:dyDescent="0.3">
      <c r="A183" s="3">
        <v>2</v>
      </c>
      <c r="B183" s="2">
        <f t="shared" ref="B183:B192" si="49">SQRT(($B$175-B165)^2+($C$175-C165)^2+($D$175-D165)^2+($E$175-E165)^2)</f>
        <v>0</v>
      </c>
      <c r="C183" s="2">
        <f t="shared" ref="C183:C192" si="50">SQRT(($B$176-B165)^2+($C$176-C165)^2+($D$176-D165)^2+($E$176-E165)^2)</f>
        <v>0.65137358058409744</v>
      </c>
      <c r="D183" s="2">
        <f t="shared" ref="D183:D192" si="51">SQRT(($B$177-B165)^2+($C$177-C165)^2+($D$177-D165)^2+($E$177-E165)^2)</f>
        <v>0.84347930877804045</v>
      </c>
      <c r="E183" s="2">
        <f t="shared" ref="E183:E192" si="52">SQRT(($B$178-B165)^2+($C$178-C165)^2+($D$178-D165)^2+($E$178-E165)^2)</f>
        <v>1.4438799775830871</v>
      </c>
      <c r="F183" s="2">
        <f t="shared" ref="F183:F184" si="53">MIN(B183:E183)</f>
        <v>0</v>
      </c>
      <c r="H183" s="86">
        <v>2</v>
      </c>
      <c r="I183" s="2">
        <f>IF(B183=$F$183,1,0)</f>
        <v>1</v>
      </c>
      <c r="J183" s="2">
        <f t="shared" ref="J183:L183" si="54">IF(C183=$F$183,1,0)</f>
        <v>0</v>
      </c>
      <c r="K183" s="2">
        <f t="shared" si="54"/>
        <v>0</v>
      </c>
      <c r="L183" s="2">
        <f t="shared" si="54"/>
        <v>0</v>
      </c>
      <c r="M183" s="43"/>
      <c r="N183" s="43"/>
    </row>
    <row r="184" spans="1:14" x14ac:dyDescent="0.3">
      <c r="A184" s="3">
        <v>3</v>
      </c>
      <c r="B184" s="2">
        <f t="shared" si="49"/>
        <v>0.68142665861241969</v>
      </c>
      <c r="C184" s="2">
        <f t="shared" si="50"/>
        <v>0.22577894764583184</v>
      </c>
      <c r="D184" s="2">
        <f t="shared" si="51"/>
        <v>0.57435906202397291</v>
      </c>
      <c r="E184" s="2">
        <f t="shared" si="52"/>
        <v>1.1300739365605874</v>
      </c>
      <c r="F184" s="2">
        <f t="shared" si="53"/>
        <v>0.22577894764583184</v>
      </c>
      <c r="H184" s="86">
        <v>3</v>
      </c>
      <c r="I184" s="2">
        <f>IF(B184=$F$184,1,0)</f>
        <v>0</v>
      </c>
      <c r="J184" s="2">
        <f t="shared" ref="J184:L184" si="55">IF(C184=$F$184,1,0)</f>
        <v>1</v>
      </c>
      <c r="K184" s="2">
        <f t="shared" si="55"/>
        <v>0</v>
      </c>
      <c r="L184" s="2">
        <f t="shared" si="55"/>
        <v>0</v>
      </c>
      <c r="M184" s="43"/>
      <c r="N184" s="43"/>
    </row>
    <row r="185" spans="1:14" x14ac:dyDescent="0.3">
      <c r="A185" s="3">
        <v>4</v>
      </c>
      <c r="B185" s="2">
        <f t="shared" si="49"/>
        <v>0.9637885544290975</v>
      </c>
      <c r="C185" s="2">
        <f t="shared" si="50"/>
        <v>0.76869539627625882</v>
      </c>
      <c r="D185" s="2">
        <f t="shared" si="51"/>
        <v>0.13447454467553688</v>
      </c>
      <c r="E185" s="2">
        <f t="shared" si="52"/>
        <v>1.0183536740896091</v>
      </c>
      <c r="F185" s="2">
        <f>MIN(B185:E185)</f>
        <v>0.13447454467553688</v>
      </c>
      <c r="H185" s="86">
        <v>4</v>
      </c>
      <c r="I185" s="2">
        <f>IF(B185=$F$185,1,0)</f>
        <v>0</v>
      </c>
      <c r="J185" s="2">
        <f t="shared" ref="J185:L185" si="56">IF(C185=$F$185,1,0)</f>
        <v>0</v>
      </c>
      <c r="K185" s="2">
        <f t="shared" si="56"/>
        <v>1</v>
      </c>
      <c r="L185" s="2">
        <f t="shared" si="56"/>
        <v>0</v>
      </c>
      <c r="M185" s="43"/>
      <c r="N185" s="43"/>
    </row>
    <row r="186" spans="1:14" x14ac:dyDescent="0.3">
      <c r="A186" s="3">
        <v>5</v>
      </c>
      <c r="B186" s="2">
        <f t="shared" si="49"/>
        <v>0.69726971703805329</v>
      </c>
      <c r="C186" s="2">
        <f t="shared" si="50"/>
        <v>0.22577894764583184</v>
      </c>
      <c r="D186" s="2">
        <f t="shared" si="51"/>
        <v>0.77543558919336208</v>
      </c>
      <c r="E186" s="2">
        <f t="shared" si="52"/>
        <v>1.5643148588886204</v>
      </c>
      <c r="F186" s="2">
        <f t="shared" ref="F186:F192" si="57">MIN(B186:E186)</f>
        <v>0.22577894764583184</v>
      </c>
      <c r="H186" s="86">
        <v>5</v>
      </c>
      <c r="I186" s="2">
        <f>IF(B186=$F$186,1,0)</f>
        <v>0</v>
      </c>
      <c r="J186" s="2">
        <f t="shared" ref="J186:L186" si="58">IF(C186=$F$186,1,0)</f>
        <v>1</v>
      </c>
      <c r="K186" s="2">
        <f t="shared" si="58"/>
        <v>0</v>
      </c>
      <c r="L186" s="2">
        <f t="shared" si="58"/>
        <v>0</v>
      </c>
      <c r="M186" s="43"/>
      <c r="N186" s="43"/>
    </row>
    <row r="187" spans="1:14" x14ac:dyDescent="0.3">
      <c r="A187" s="3">
        <v>6</v>
      </c>
      <c r="B187" s="2">
        <f t="shared" si="49"/>
        <v>0.89214293890862895</v>
      </c>
      <c r="C187" s="2">
        <f t="shared" si="50"/>
        <v>0.80932174684564584</v>
      </c>
      <c r="D187" s="2">
        <f t="shared" si="51"/>
        <v>0.2197412336920814</v>
      </c>
      <c r="E187" s="2">
        <f t="shared" si="52"/>
        <v>1.1283272937546696</v>
      </c>
      <c r="F187" s="2">
        <f t="shared" si="57"/>
        <v>0.2197412336920814</v>
      </c>
      <c r="H187" s="86">
        <v>6</v>
      </c>
      <c r="I187" s="2">
        <f>IF(B187=$F$187,1,0)</f>
        <v>0</v>
      </c>
      <c r="J187" s="2">
        <f t="shared" ref="J187:L187" si="59">IF(C187=$F$187,1,0)</f>
        <v>0</v>
      </c>
      <c r="K187" s="2">
        <f t="shared" si="59"/>
        <v>1</v>
      </c>
      <c r="L187" s="2">
        <f t="shared" si="59"/>
        <v>0</v>
      </c>
      <c r="M187" s="43"/>
      <c r="N187" s="43"/>
    </row>
    <row r="188" spans="1:14" x14ac:dyDescent="0.3">
      <c r="A188" s="3">
        <v>7</v>
      </c>
      <c r="B188" s="2">
        <f t="shared" si="49"/>
        <v>0.8299614378065111</v>
      </c>
      <c r="C188" s="2">
        <f t="shared" si="50"/>
        <v>0.78612508761163358</v>
      </c>
      <c r="D188" s="2">
        <f t="shared" si="51"/>
        <v>0.53178557744227284</v>
      </c>
      <c r="E188" s="2">
        <f t="shared" si="52"/>
        <v>1.5325889055250037</v>
      </c>
      <c r="F188" s="2">
        <f t="shared" si="57"/>
        <v>0.53178557744227284</v>
      </c>
      <c r="H188" s="86">
        <v>7</v>
      </c>
      <c r="I188" s="2">
        <f>IF(B188=$F$188,1,0)</f>
        <v>0</v>
      </c>
      <c r="J188" s="2">
        <f t="shared" ref="J188:L188" si="60">IF(C188=$F$188,1,0)</f>
        <v>0</v>
      </c>
      <c r="K188" s="2">
        <f t="shared" si="60"/>
        <v>1</v>
      </c>
      <c r="L188" s="2">
        <f t="shared" si="60"/>
        <v>0</v>
      </c>
      <c r="M188" s="43"/>
      <c r="N188" s="43"/>
    </row>
    <row r="189" spans="1:14" x14ac:dyDescent="0.3">
      <c r="A189" s="3">
        <v>8</v>
      </c>
      <c r="B189" s="2">
        <f t="shared" si="49"/>
        <v>0.82163830724701237</v>
      </c>
      <c r="C189" s="2">
        <f t="shared" si="50"/>
        <v>0.60914424198121597</v>
      </c>
      <c r="D189" s="2">
        <f t="shared" si="51"/>
        <v>0.16866919516237652</v>
      </c>
      <c r="E189" s="2">
        <f t="shared" si="52"/>
        <v>1.0625813265686219</v>
      </c>
      <c r="F189" s="2">
        <f t="shared" si="57"/>
        <v>0.16866919516237652</v>
      </c>
      <c r="H189" s="86">
        <v>8</v>
      </c>
      <c r="I189" s="2">
        <f>IF(B189=$F$189,1,0)</f>
        <v>0</v>
      </c>
      <c r="J189" s="2">
        <f t="shared" ref="J189:L189" si="61">IF(C189=$F$189,1,0)</f>
        <v>0</v>
      </c>
      <c r="K189" s="2">
        <f t="shared" si="61"/>
        <v>1</v>
      </c>
      <c r="L189" s="2">
        <f t="shared" si="61"/>
        <v>0</v>
      </c>
      <c r="M189" s="43"/>
      <c r="N189" s="43"/>
    </row>
    <row r="190" spans="1:14" x14ac:dyDescent="0.3">
      <c r="A190" s="3">
        <v>9</v>
      </c>
      <c r="B190" s="2">
        <f t="shared" si="49"/>
        <v>0.934648882372209</v>
      </c>
      <c r="C190" s="2">
        <f t="shared" si="50"/>
        <v>0.77698470470142122</v>
      </c>
      <c r="D190" s="2">
        <f t="shared" si="51"/>
        <v>0.30914100007180606</v>
      </c>
      <c r="E190" s="2">
        <f t="shared" si="52"/>
        <v>0.76946344612388662</v>
      </c>
      <c r="F190" s="2">
        <f t="shared" si="57"/>
        <v>0.30914100007180606</v>
      </c>
      <c r="H190" s="86">
        <v>9</v>
      </c>
      <c r="I190" s="2">
        <f>IF(B190=$F$190,1,0)</f>
        <v>0</v>
      </c>
      <c r="J190" s="2">
        <f t="shared" ref="J190" si="62">IF(C190=$F$159,1,0)</f>
        <v>0</v>
      </c>
      <c r="K190" s="2">
        <f t="shared" ref="K190" si="63">IF(D190=$F$159,1,0)</f>
        <v>1</v>
      </c>
      <c r="L190" s="2">
        <f t="shared" ref="L190" si="64">IF(E190=$F$159,1,0)</f>
        <v>0</v>
      </c>
      <c r="M190" s="43"/>
      <c r="N190" s="43"/>
    </row>
    <row r="191" spans="1:14" x14ac:dyDescent="0.3">
      <c r="A191" s="3">
        <v>10</v>
      </c>
      <c r="B191" s="2">
        <f t="shared" si="49"/>
        <v>1.4438799775830871</v>
      </c>
      <c r="C191" s="2">
        <f t="shared" si="50"/>
        <v>1.3457703766677933</v>
      </c>
      <c r="D191" s="2">
        <f t="shared" si="51"/>
        <v>1.0238249457691175</v>
      </c>
      <c r="E191" s="2">
        <f t="shared" si="52"/>
        <v>0</v>
      </c>
      <c r="F191" s="2">
        <f t="shared" si="57"/>
        <v>0</v>
      </c>
      <c r="H191" s="86">
        <v>10</v>
      </c>
      <c r="I191" s="2">
        <f>IF(B191=$F$191,1,0)</f>
        <v>0</v>
      </c>
      <c r="J191" s="2">
        <f t="shared" ref="J191:L191" si="65">IF(C191=$F$191,1,0)</f>
        <v>0</v>
      </c>
      <c r="K191" s="2">
        <f t="shared" si="65"/>
        <v>0</v>
      </c>
      <c r="L191" s="2">
        <f t="shared" si="65"/>
        <v>1</v>
      </c>
      <c r="M191" s="43"/>
      <c r="N191" s="43"/>
    </row>
    <row r="192" spans="1:14" x14ac:dyDescent="0.3">
      <c r="A192" s="3">
        <v>11</v>
      </c>
      <c r="B192" s="2">
        <f t="shared" si="49"/>
        <v>0.9263883825546223</v>
      </c>
      <c r="C192" s="2">
        <f t="shared" si="50"/>
        <v>0.44050884466990031</v>
      </c>
      <c r="D192" s="2">
        <f t="shared" si="51"/>
        <v>0.38101897160162396</v>
      </c>
      <c r="E192" s="2">
        <f t="shared" si="52"/>
        <v>1.0878354758425388</v>
      </c>
      <c r="F192" s="2">
        <f t="shared" si="57"/>
        <v>0.38101897160162396</v>
      </c>
      <c r="H192" s="86">
        <v>11</v>
      </c>
      <c r="I192" s="2">
        <f>IF(B192=$F$192,1,0)</f>
        <v>0</v>
      </c>
      <c r="J192" s="2">
        <f t="shared" ref="J192:L192" si="66">IF(C192=$F$192,1,0)</f>
        <v>0</v>
      </c>
      <c r="K192" s="2">
        <f t="shared" si="66"/>
        <v>1</v>
      </c>
      <c r="L192" s="2">
        <f t="shared" si="66"/>
        <v>0</v>
      </c>
      <c r="M192" s="43"/>
      <c r="N192" s="43"/>
    </row>
    <row r="193" spans="1:14" x14ac:dyDescent="0.3">
      <c r="H193" t="s">
        <v>89</v>
      </c>
      <c r="I193">
        <f>SUM(I182:I192)</f>
        <v>1</v>
      </c>
      <c r="J193">
        <f t="shared" ref="J193:L193" si="67">SUM(J182:J192)</f>
        <v>2</v>
      </c>
      <c r="K193">
        <f t="shared" si="67"/>
        <v>7</v>
      </c>
      <c r="L193">
        <f t="shared" si="67"/>
        <v>1</v>
      </c>
      <c r="M193" s="43"/>
      <c r="N193" s="43"/>
    </row>
    <row r="194" spans="1:14" x14ac:dyDescent="0.3">
      <c r="A194" s="2" t="s">
        <v>23</v>
      </c>
      <c r="B194" s="3" t="s">
        <v>68</v>
      </c>
      <c r="C194" s="3" t="s">
        <v>69</v>
      </c>
      <c r="D194" s="3" t="s">
        <v>70</v>
      </c>
      <c r="E194" s="3" t="s">
        <v>71</v>
      </c>
      <c r="M194" s="43"/>
      <c r="N194" s="43"/>
    </row>
    <row r="195" spans="1:14" x14ac:dyDescent="0.3">
      <c r="A195" s="3">
        <v>1</v>
      </c>
      <c r="B195" s="23">
        <v>0.52499999999999969</v>
      </c>
      <c r="C195" s="23">
        <v>0.38297872340425532</v>
      </c>
      <c r="D195" s="23">
        <v>0.86068563092633132</v>
      </c>
      <c r="E195" s="23">
        <v>0.67309546769527484</v>
      </c>
      <c r="H195" t="s">
        <v>111</v>
      </c>
      <c r="I195">
        <f>SUM(I196:I201)</f>
        <v>5.9522367305262165</v>
      </c>
      <c r="M195" s="43"/>
      <c r="N195" s="43"/>
    </row>
    <row r="196" spans="1:14" x14ac:dyDescent="0.3">
      <c r="A196" s="3">
        <v>2</v>
      </c>
      <c r="B196" s="23">
        <v>0.37499999999999983</v>
      </c>
      <c r="C196" s="23">
        <v>0.53191489361702127</v>
      </c>
      <c r="D196" s="23">
        <v>0</v>
      </c>
      <c r="E196" s="23">
        <v>0.35872709739633557</v>
      </c>
      <c r="H196" s="2" t="s">
        <v>96</v>
      </c>
      <c r="I196" s="2">
        <f>SQRT((B206-B207)^2+(C206-C207)^2+(D206-D207)^2+(E206-E207)^2)</f>
        <v>0.65137358058409744</v>
      </c>
      <c r="M196" s="43"/>
      <c r="N196" s="43"/>
    </row>
    <row r="197" spans="1:14" x14ac:dyDescent="0.3">
      <c r="A197" s="3">
        <v>3</v>
      </c>
      <c r="B197" s="23">
        <v>0.26250000000000007</v>
      </c>
      <c r="C197" s="23">
        <v>0.14893617021276595</v>
      </c>
      <c r="D197" s="23">
        <v>0.54777534646243609</v>
      </c>
      <c r="E197" s="23">
        <v>0.28833172613307617</v>
      </c>
      <c r="H197" s="2" t="s">
        <v>97</v>
      </c>
      <c r="I197" s="2">
        <f>SQRT((B206-B208)^2+(C206-C208)^2+(D206-D208)^2+(E206-E208)^2)</f>
        <v>0.84347930877804045</v>
      </c>
      <c r="M197" s="43"/>
      <c r="N197" s="43"/>
    </row>
    <row r="198" spans="1:14" x14ac:dyDescent="0.3">
      <c r="A198" s="3">
        <v>4</v>
      </c>
      <c r="B198" s="23">
        <v>0.38750000000000001</v>
      </c>
      <c r="C198" s="23">
        <v>0.65957446808510634</v>
      </c>
      <c r="D198" s="23">
        <v>0.94018964259664484</v>
      </c>
      <c r="E198" s="23">
        <v>0.52748312439729994</v>
      </c>
      <c r="H198" s="2" t="s">
        <v>98</v>
      </c>
      <c r="I198" s="2">
        <f>SQRT((B206-B209)^2+(C206-C209)^2+(D206-D209)^2+(E206-E209)^2)</f>
        <v>1.4438799775830871</v>
      </c>
      <c r="M198" s="43"/>
      <c r="N198" s="43"/>
    </row>
    <row r="199" spans="1:14" x14ac:dyDescent="0.3">
      <c r="A199" s="3">
        <v>5</v>
      </c>
      <c r="B199" s="23">
        <v>0</v>
      </c>
      <c r="C199" s="23">
        <v>0.34042553191489355</v>
      </c>
      <c r="D199" s="23">
        <v>0.42450765864332607</v>
      </c>
      <c r="E199" s="23">
        <v>0</v>
      </c>
      <c r="H199" s="2" t="s">
        <v>99</v>
      </c>
      <c r="I199" s="2">
        <f>SQRT((B207-B208)^2+(C207-C208)^2+(D207-D208)^2+(E207-E208)^2)</f>
        <v>0.64390854114408047</v>
      </c>
      <c r="M199" s="43"/>
      <c r="N199" s="43"/>
    </row>
    <row r="200" spans="1:14" x14ac:dyDescent="0.3">
      <c r="A200" s="3">
        <v>6</v>
      </c>
      <c r="B200" s="23">
        <v>0.38750000000000001</v>
      </c>
      <c r="C200" s="23">
        <v>0.80851063829787229</v>
      </c>
      <c r="D200" s="23">
        <v>0.82932166301969379</v>
      </c>
      <c r="E200" s="23">
        <v>0.53616200578592088</v>
      </c>
      <c r="H200" s="2" t="s">
        <v>100</v>
      </c>
      <c r="I200" s="2">
        <f>SQRT((B207-B209)^2+(C207-C209)^2+(D207-D209)^2+(E207-E209)^2)</f>
        <v>1.3457703766677933</v>
      </c>
      <c r="M200" s="43"/>
      <c r="N200" s="43"/>
    </row>
    <row r="201" spans="1:14" x14ac:dyDescent="0.3">
      <c r="A201" s="3">
        <v>7</v>
      </c>
      <c r="B201" s="23">
        <v>0.14999999999999986</v>
      </c>
      <c r="C201" s="23">
        <v>1</v>
      </c>
      <c r="D201" s="23">
        <v>0.64405543398978871</v>
      </c>
      <c r="E201" s="54">
        <v>0.29315332690453233</v>
      </c>
      <c r="F201" s="43"/>
      <c r="H201" s="2" t="s">
        <v>101</v>
      </c>
      <c r="I201" s="2">
        <f>SQRT((B208-B209)^2+(C208-C209)^2+(D208-D209)^2+(E208-E209)^2)</f>
        <v>1.0238249457691175</v>
      </c>
      <c r="M201" s="43"/>
      <c r="N201" s="43"/>
    </row>
    <row r="202" spans="1:14" x14ac:dyDescent="0.3">
      <c r="A202" s="3">
        <v>8</v>
      </c>
      <c r="B202" s="23">
        <v>0.44999999999999996</v>
      </c>
      <c r="C202" s="23">
        <v>0.5957446808510638</v>
      </c>
      <c r="D202" s="23">
        <v>0.81546316557257503</v>
      </c>
      <c r="E202" s="54">
        <v>0.33847637415621984</v>
      </c>
      <c r="F202" s="43"/>
      <c r="H202" s="65" t="s">
        <v>102</v>
      </c>
      <c r="I202" s="24">
        <f>ABS(I195-I164)</f>
        <v>0</v>
      </c>
      <c r="J202" s="78" t="b">
        <f>IF(I202&lt;0.1,TRUE,FALSE)</f>
        <v>1</v>
      </c>
      <c r="M202" s="43"/>
      <c r="N202" s="43"/>
    </row>
    <row r="203" spans="1:14" x14ac:dyDescent="0.3">
      <c r="A203" s="3">
        <v>9</v>
      </c>
      <c r="B203" s="23">
        <v>0.43749999999999983</v>
      </c>
      <c r="C203" s="23">
        <v>0.42553191489361702</v>
      </c>
      <c r="D203" s="23">
        <v>0.84755652808169235</v>
      </c>
      <c r="E203" s="54">
        <v>0.73288331726133071</v>
      </c>
      <c r="F203" s="43"/>
      <c r="M203" s="43"/>
      <c r="N203" s="43"/>
    </row>
    <row r="204" spans="1:14" x14ac:dyDescent="0.3">
      <c r="A204" s="3">
        <v>10</v>
      </c>
      <c r="B204" s="23">
        <v>1</v>
      </c>
      <c r="C204" s="23">
        <v>0</v>
      </c>
      <c r="D204" s="23">
        <v>1</v>
      </c>
      <c r="E204" s="54">
        <v>1</v>
      </c>
      <c r="F204" s="43"/>
      <c r="G204" s="43"/>
      <c r="H204" s="43"/>
      <c r="I204" s="43"/>
      <c r="J204" s="43"/>
      <c r="K204" s="43"/>
      <c r="L204" s="43"/>
      <c r="M204" s="43"/>
      <c r="N204" s="43"/>
    </row>
    <row r="205" spans="1:14" ht="15" thickBot="1" x14ac:dyDescent="0.35">
      <c r="A205" s="85">
        <v>11</v>
      </c>
      <c r="B205" s="87">
        <v>0.23750000000000016</v>
      </c>
      <c r="C205" s="87">
        <v>0.29787234042553196</v>
      </c>
      <c r="D205" s="87">
        <v>0.88329686360320936</v>
      </c>
      <c r="E205" s="97">
        <v>0.29315332690453233</v>
      </c>
      <c r="F205" s="43"/>
      <c r="G205" s="43"/>
      <c r="H205" s="59"/>
      <c r="I205" s="43"/>
      <c r="J205" s="43"/>
      <c r="K205" s="43"/>
      <c r="L205" s="43"/>
      <c r="M205" s="43"/>
      <c r="N205" s="43"/>
    </row>
    <row r="206" spans="1:14" x14ac:dyDescent="0.3">
      <c r="A206" s="88" t="s">
        <v>90</v>
      </c>
      <c r="B206" s="89">
        <f>(SUMPRODUCT($I$182:$I$192,B195:B205))/$I$193</f>
        <v>0.37499999999999983</v>
      </c>
      <c r="C206" s="89">
        <f t="shared" ref="C206:E206" si="68">(SUMPRODUCT($I$182:$I$192,C195:C205))/$I$193</f>
        <v>0.53191489361702127</v>
      </c>
      <c r="D206" s="89">
        <f t="shared" si="68"/>
        <v>0</v>
      </c>
      <c r="E206" s="89">
        <f t="shared" si="68"/>
        <v>0.35872709739633557</v>
      </c>
      <c r="F206" s="43"/>
      <c r="G206" s="43"/>
      <c r="H206" s="59"/>
      <c r="I206" s="43"/>
      <c r="J206" s="43"/>
      <c r="K206" s="43"/>
      <c r="L206" s="43"/>
      <c r="M206" s="43"/>
      <c r="N206" s="43"/>
    </row>
    <row r="207" spans="1:14" x14ac:dyDescent="0.3">
      <c r="A207" s="91" t="s">
        <v>91</v>
      </c>
      <c r="B207" s="23">
        <f>(SUMPRODUCT($J$182:$J$192,B195:B205))/$J$193</f>
        <v>0.13125000000000003</v>
      </c>
      <c r="C207" s="23">
        <f t="shared" ref="C207:E207" si="69">(SUMPRODUCT($J$182:$J$192,C195:C205))/$J$193</f>
        <v>0.24468085106382975</v>
      </c>
      <c r="D207" s="23">
        <f t="shared" si="69"/>
        <v>0.48614150255288108</v>
      </c>
      <c r="E207" s="23">
        <f t="shared" si="69"/>
        <v>0.14416586306653809</v>
      </c>
      <c r="F207" s="43"/>
      <c r="G207" s="43"/>
      <c r="H207" s="59"/>
      <c r="I207" s="43"/>
      <c r="J207" s="43"/>
      <c r="K207" s="43"/>
      <c r="L207" s="43"/>
      <c r="M207" s="43"/>
      <c r="N207" s="43"/>
    </row>
    <row r="208" spans="1:14" x14ac:dyDescent="0.3">
      <c r="A208" s="91" t="s">
        <v>92</v>
      </c>
      <c r="B208" s="23">
        <f>(SUMPRODUCT($K$182:$K$192,B195:B205))/$K$193</f>
        <v>0.36785714285714283</v>
      </c>
      <c r="C208" s="23">
        <f t="shared" ref="C208:E208" si="70">(SUMPRODUCT($K$182:$K$192,C195:C205))/$K$193</f>
        <v>0.59574468085106391</v>
      </c>
      <c r="D208" s="23">
        <f t="shared" si="70"/>
        <v>0.83150984682713358</v>
      </c>
      <c r="E208" s="23">
        <f t="shared" si="70"/>
        <v>0.48491527758644437</v>
      </c>
      <c r="F208" s="43"/>
      <c r="G208" s="43"/>
      <c r="H208" s="59"/>
      <c r="I208" s="43"/>
      <c r="J208" s="43"/>
      <c r="K208" s="43"/>
      <c r="L208" s="43"/>
      <c r="M208" s="43"/>
      <c r="N208" s="43"/>
    </row>
    <row r="209" spans="1:14" ht="15" thickBot="1" x14ac:dyDescent="0.35">
      <c r="A209" s="93" t="s">
        <v>93</v>
      </c>
      <c r="B209" s="94">
        <f>(SUMPRODUCT($L$182:$L$192,B195:B205))/$L$193</f>
        <v>1</v>
      </c>
      <c r="C209" s="94">
        <f t="shared" ref="C209:D209" si="71">(SUMPRODUCT($L$151:$L$161,C195:C205))/$L$162</f>
        <v>0</v>
      </c>
      <c r="D209" s="94">
        <f t="shared" si="71"/>
        <v>1</v>
      </c>
      <c r="E209" s="94">
        <f>(SUMPRODUCT($L$151:$L$161,E195:E205))/$L$162</f>
        <v>1</v>
      </c>
      <c r="F209" s="43"/>
      <c r="G209" s="43"/>
      <c r="H209" s="59"/>
      <c r="I209" s="43"/>
      <c r="J209" s="43"/>
      <c r="K209" s="43"/>
      <c r="L209" s="43"/>
      <c r="M209" s="43"/>
      <c r="N209" s="43"/>
    </row>
    <row r="210" spans="1:14" x14ac:dyDescent="0.3">
      <c r="A210" s="98"/>
      <c r="B210" s="44"/>
      <c r="C210" s="44"/>
      <c r="D210" s="44"/>
      <c r="E210" s="44"/>
      <c r="F210" s="43"/>
      <c r="G210" s="43"/>
      <c r="H210" s="43"/>
      <c r="I210" s="43"/>
      <c r="J210" s="43"/>
      <c r="K210" s="43"/>
      <c r="L210" s="43"/>
      <c r="M210" s="43"/>
      <c r="N210" s="43"/>
    </row>
    <row r="211" spans="1:14" x14ac:dyDescent="0.3">
      <c r="A211" s="98"/>
      <c r="B211" s="44"/>
      <c r="C211" s="44"/>
      <c r="D211" s="44"/>
      <c r="E211" s="44"/>
      <c r="F211" s="43"/>
      <c r="G211" s="43"/>
      <c r="H211" s="43"/>
      <c r="I211" s="43"/>
      <c r="J211" s="43"/>
      <c r="K211" s="43"/>
      <c r="L211" s="43"/>
      <c r="M211" s="43"/>
      <c r="N211" s="43"/>
    </row>
    <row r="212" spans="1:14" x14ac:dyDescent="0.3">
      <c r="A212" s="43"/>
      <c r="B212" s="43"/>
      <c r="C212" s="43"/>
      <c r="D212" s="43"/>
      <c r="E212" s="43"/>
      <c r="F212" s="43"/>
      <c r="G212" s="43"/>
      <c r="H212" s="43"/>
      <c r="I212" s="43"/>
      <c r="J212" s="43"/>
      <c r="K212" s="43"/>
      <c r="L212" s="43"/>
      <c r="M212" s="43"/>
      <c r="N212" s="43"/>
    </row>
    <row r="213" spans="1:14" x14ac:dyDescent="0.3">
      <c r="A213" s="43"/>
      <c r="B213" s="43"/>
      <c r="C213" s="43"/>
      <c r="D213" s="43"/>
      <c r="E213" s="43"/>
      <c r="F213" s="43"/>
      <c r="G213" s="43"/>
      <c r="H213" s="43"/>
      <c r="I213" s="43"/>
      <c r="J213" s="43"/>
      <c r="K213" s="43"/>
      <c r="L213" s="43"/>
      <c r="M213" s="43"/>
      <c r="N213" s="43"/>
    </row>
    <row r="214" spans="1:14" x14ac:dyDescent="0.3">
      <c r="A214" s="43"/>
      <c r="B214" s="43"/>
      <c r="C214" s="43"/>
      <c r="D214" s="43"/>
      <c r="E214" s="43"/>
      <c r="F214" s="43"/>
      <c r="G214" s="43"/>
      <c r="H214" s="43"/>
      <c r="I214" s="43"/>
      <c r="J214" s="43"/>
      <c r="K214" s="43"/>
      <c r="L214" s="43"/>
      <c r="M214" s="43"/>
      <c r="N214" s="43"/>
    </row>
    <row r="215" spans="1:14" x14ac:dyDescent="0.3">
      <c r="A215" s="43"/>
      <c r="B215" s="43"/>
      <c r="C215" s="43"/>
      <c r="D215" s="43"/>
      <c r="E215" s="43"/>
      <c r="F215" s="43"/>
      <c r="G215" s="43"/>
      <c r="H215" s="43"/>
      <c r="I215" s="43"/>
      <c r="J215" s="43"/>
      <c r="K215" s="43"/>
      <c r="L215" s="43"/>
      <c r="M215" s="43"/>
      <c r="N215" s="43"/>
    </row>
    <row r="216" spans="1:14" x14ac:dyDescent="0.3">
      <c r="A216" s="43"/>
      <c r="B216" s="43"/>
      <c r="C216" s="43"/>
      <c r="D216" s="43"/>
      <c r="E216" s="43"/>
      <c r="F216" s="43"/>
      <c r="G216" s="43"/>
      <c r="H216" s="43"/>
      <c r="I216" s="43"/>
      <c r="J216" s="43"/>
      <c r="K216" s="43"/>
      <c r="L216" s="43"/>
      <c r="M216" s="43"/>
      <c r="N216" s="43"/>
    </row>
    <row r="217" spans="1:14" x14ac:dyDescent="0.3">
      <c r="A217" s="43"/>
      <c r="B217" s="43"/>
      <c r="C217" s="43"/>
      <c r="D217" s="43"/>
      <c r="E217" s="43"/>
      <c r="F217" s="43"/>
      <c r="G217" s="43"/>
      <c r="H217" s="38"/>
      <c r="I217" s="44"/>
      <c r="J217" s="43"/>
      <c r="K217" s="43"/>
      <c r="L217" s="43"/>
      <c r="M217" s="43"/>
      <c r="N217" s="43"/>
    </row>
    <row r="218" spans="1:14" x14ac:dyDescent="0.3">
      <c r="A218" s="59"/>
      <c r="B218" s="59"/>
      <c r="C218" s="59"/>
      <c r="D218" s="59"/>
      <c r="E218" s="59"/>
      <c r="F218" s="43"/>
      <c r="G218" s="43"/>
      <c r="H218" s="43"/>
      <c r="I218" s="43"/>
      <c r="J218" s="43"/>
      <c r="K218" s="43"/>
      <c r="L218" s="43"/>
      <c r="M218" s="43"/>
      <c r="N218" s="43"/>
    </row>
    <row r="219" spans="1:14" x14ac:dyDescent="0.3">
      <c r="A219" s="59"/>
      <c r="B219" s="59"/>
      <c r="C219" s="59"/>
      <c r="D219" s="59"/>
      <c r="E219" s="59"/>
      <c r="F219" s="43"/>
      <c r="G219" s="43"/>
      <c r="H219" s="43"/>
      <c r="I219" s="43"/>
      <c r="J219" s="43"/>
      <c r="K219" s="43"/>
      <c r="L219" s="43"/>
      <c r="M219" s="43"/>
      <c r="N219" s="43"/>
    </row>
    <row r="220" spans="1:14" x14ac:dyDescent="0.3">
      <c r="A220" s="59"/>
      <c r="B220" s="43"/>
      <c r="C220" s="43"/>
      <c r="D220" s="43"/>
      <c r="E220" s="43"/>
      <c r="F220" s="43"/>
      <c r="G220" s="43"/>
      <c r="H220" s="59"/>
      <c r="I220" s="43"/>
      <c r="J220" s="43"/>
      <c r="K220" s="43"/>
      <c r="L220" s="43"/>
      <c r="M220" s="43"/>
      <c r="N220" s="43"/>
    </row>
    <row r="221" spans="1:14" x14ac:dyDescent="0.3">
      <c r="A221" s="59"/>
      <c r="B221" s="43"/>
      <c r="C221" s="43"/>
      <c r="D221" s="43"/>
      <c r="E221" s="43"/>
      <c r="F221" s="43"/>
      <c r="G221" s="43"/>
      <c r="H221" s="59"/>
      <c r="I221" s="43"/>
      <c r="J221" s="43"/>
      <c r="K221" s="43"/>
      <c r="L221" s="43"/>
      <c r="M221" s="43"/>
      <c r="N221" s="43"/>
    </row>
    <row r="222" spans="1:14" x14ac:dyDescent="0.3">
      <c r="A222" s="59"/>
      <c r="B222" s="43"/>
      <c r="C222" s="43"/>
      <c r="D222" s="43"/>
      <c r="E222" s="43"/>
      <c r="F222" s="43"/>
      <c r="G222" s="43"/>
      <c r="H222" s="59"/>
      <c r="I222" s="43"/>
      <c r="J222" s="43"/>
      <c r="K222" s="43"/>
      <c r="L222" s="43"/>
      <c r="M222" s="43"/>
      <c r="N222" s="43"/>
    </row>
    <row r="223" spans="1:14" x14ac:dyDescent="0.3">
      <c r="A223" s="59"/>
      <c r="B223" s="43"/>
      <c r="C223" s="43"/>
      <c r="D223" s="43"/>
      <c r="E223" s="43"/>
      <c r="F223" s="43"/>
      <c r="G223" s="43"/>
      <c r="H223" s="59"/>
      <c r="I223" s="43"/>
      <c r="J223" s="43"/>
      <c r="K223" s="43"/>
      <c r="L223" s="43"/>
      <c r="M223" s="43"/>
      <c r="N223" s="43"/>
    </row>
    <row r="224" spans="1:14" x14ac:dyDescent="0.3">
      <c r="A224" s="59"/>
      <c r="B224" s="43"/>
      <c r="C224" s="43"/>
      <c r="D224" s="43"/>
      <c r="E224" s="43"/>
      <c r="F224" s="43"/>
      <c r="G224" s="43"/>
      <c r="H224" s="59"/>
      <c r="I224" s="43"/>
      <c r="J224" s="43"/>
      <c r="K224" s="43"/>
      <c r="L224" s="43"/>
      <c r="M224" s="43"/>
      <c r="N224" s="43"/>
    </row>
    <row r="225" spans="1:14" x14ac:dyDescent="0.3">
      <c r="A225" s="59"/>
      <c r="B225" s="43"/>
      <c r="C225" s="43"/>
      <c r="D225" s="43"/>
      <c r="E225" s="43"/>
      <c r="F225" s="43"/>
      <c r="G225" s="43"/>
      <c r="H225" s="59"/>
      <c r="I225" s="43"/>
      <c r="J225" s="43"/>
      <c r="K225" s="43"/>
      <c r="L225" s="43"/>
      <c r="M225" s="43"/>
      <c r="N225" s="43"/>
    </row>
    <row r="226" spans="1:14" x14ac:dyDescent="0.3">
      <c r="A226" s="59"/>
      <c r="B226" s="43"/>
      <c r="C226" s="43"/>
      <c r="D226" s="43"/>
      <c r="E226" s="43"/>
      <c r="F226" s="43"/>
      <c r="G226" s="43"/>
      <c r="H226" s="59"/>
      <c r="I226" s="43"/>
      <c r="J226" s="43"/>
      <c r="K226" s="43"/>
      <c r="L226" s="43"/>
      <c r="M226" s="43"/>
      <c r="N226" s="43"/>
    </row>
    <row r="227" spans="1:14" x14ac:dyDescent="0.3">
      <c r="A227" s="59"/>
      <c r="B227" s="43"/>
      <c r="C227" s="43"/>
      <c r="D227" s="43"/>
      <c r="E227" s="43"/>
      <c r="F227" s="43"/>
      <c r="G227" s="43"/>
      <c r="H227" s="59"/>
      <c r="I227" s="43"/>
      <c r="J227" s="43"/>
      <c r="K227" s="43"/>
      <c r="L227" s="43"/>
      <c r="M227" s="43"/>
      <c r="N227" s="43"/>
    </row>
    <row r="228" spans="1:14" x14ac:dyDescent="0.3">
      <c r="A228" s="59"/>
      <c r="B228" s="43"/>
      <c r="C228" s="43"/>
      <c r="D228" s="43"/>
      <c r="E228" s="43"/>
      <c r="F228" s="43"/>
      <c r="G228" s="43"/>
      <c r="H228" s="59"/>
      <c r="I228" s="43"/>
      <c r="J228" s="43"/>
      <c r="K228" s="43"/>
      <c r="L228" s="43"/>
      <c r="M228" s="43"/>
      <c r="N228" s="43"/>
    </row>
    <row r="229" spans="1:14" x14ac:dyDescent="0.3">
      <c r="A229" s="59"/>
      <c r="B229" s="43"/>
      <c r="C229" s="43"/>
      <c r="D229" s="43"/>
      <c r="E229" s="43"/>
      <c r="F229" s="43"/>
      <c r="G229" s="43"/>
      <c r="H229" s="59"/>
      <c r="I229" s="43"/>
      <c r="J229" s="43"/>
      <c r="K229" s="43"/>
      <c r="L229" s="43"/>
      <c r="M229" s="43"/>
      <c r="N229" s="43"/>
    </row>
    <row r="230" spans="1:14" x14ac:dyDescent="0.3">
      <c r="A230" s="59"/>
      <c r="B230" s="43"/>
      <c r="C230" s="43"/>
      <c r="D230" s="43"/>
      <c r="E230" s="43"/>
      <c r="F230" s="43"/>
      <c r="G230" s="43"/>
      <c r="H230" s="59"/>
      <c r="I230" s="43"/>
      <c r="J230" s="43"/>
      <c r="K230" s="43"/>
      <c r="L230" s="43"/>
      <c r="M230" s="43"/>
      <c r="N230" s="43"/>
    </row>
    <row r="231" spans="1:14" x14ac:dyDescent="0.3">
      <c r="A231" s="98"/>
      <c r="B231" s="44"/>
      <c r="C231" s="44"/>
      <c r="D231" s="44"/>
      <c r="E231" s="44"/>
      <c r="F231" s="43"/>
      <c r="G231" s="43"/>
      <c r="H231" s="43"/>
      <c r="I231" s="43"/>
      <c r="J231" s="43"/>
      <c r="K231" s="43"/>
      <c r="L231" s="43"/>
      <c r="M231" s="43"/>
      <c r="N231" s="43"/>
    </row>
    <row r="232" spans="1:14" x14ac:dyDescent="0.3">
      <c r="A232" s="98"/>
      <c r="B232" s="44"/>
      <c r="C232" s="44"/>
      <c r="D232" s="44"/>
      <c r="E232" s="44"/>
      <c r="F232" s="43"/>
      <c r="G232" s="43"/>
      <c r="H232" s="43"/>
      <c r="I232" s="43"/>
      <c r="J232" s="43"/>
      <c r="K232" s="43"/>
      <c r="L232" s="43"/>
      <c r="M232" s="43"/>
      <c r="N232" s="43"/>
    </row>
    <row r="233" spans="1:14" x14ac:dyDescent="0.3">
      <c r="A233" s="98"/>
      <c r="B233" s="44"/>
      <c r="C233" s="44"/>
      <c r="D233" s="44"/>
      <c r="E233" s="44"/>
      <c r="F233" s="43"/>
      <c r="G233" s="43"/>
      <c r="H233" s="43"/>
      <c r="I233" s="43"/>
      <c r="J233" s="43"/>
      <c r="K233" s="43"/>
      <c r="L233" s="43"/>
      <c r="M233" s="43"/>
      <c r="N233" s="43"/>
    </row>
    <row r="234" spans="1:14" x14ac:dyDescent="0.3">
      <c r="A234" s="98"/>
      <c r="B234" s="44"/>
      <c r="C234" s="44"/>
      <c r="D234" s="44"/>
      <c r="E234" s="44"/>
      <c r="F234" s="43"/>
      <c r="G234" s="43"/>
      <c r="H234" s="43"/>
      <c r="I234" s="43"/>
      <c r="J234" s="43"/>
      <c r="K234" s="43"/>
      <c r="L234" s="43"/>
      <c r="M234" s="43"/>
      <c r="N234" s="43"/>
    </row>
    <row r="235" spans="1:14" x14ac:dyDescent="0.3">
      <c r="A235" s="43"/>
      <c r="B235" s="43"/>
      <c r="C235" s="43"/>
      <c r="D235" s="43"/>
      <c r="E235" s="43"/>
      <c r="F235" s="43"/>
      <c r="G235" s="43"/>
      <c r="H235" s="43"/>
      <c r="I235" s="43"/>
      <c r="J235" s="43"/>
      <c r="K235" s="43"/>
      <c r="L235" s="43"/>
      <c r="M235" s="43"/>
      <c r="N235" s="43"/>
    </row>
    <row r="236" spans="1:14" x14ac:dyDescent="0.3">
      <c r="A236" s="43"/>
      <c r="B236" s="43"/>
      <c r="C236" s="43"/>
      <c r="D236" s="43"/>
      <c r="E236" s="43"/>
      <c r="F236" s="43"/>
      <c r="G236" s="43"/>
      <c r="H236" s="43"/>
      <c r="I236" s="43"/>
      <c r="J236" s="43"/>
      <c r="K236" s="43"/>
      <c r="L236" s="43"/>
      <c r="M236" s="43"/>
      <c r="N236" s="43"/>
    </row>
    <row r="237" spans="1:14" x14ac:dyDescent="0.3">
      <c r="A237" s="43"/>
      <c r="B237" s="43"/>
      <c r="C237" s="43"/>
      <c r="D237" s="43"/>
      <c r="E237" s="43"/>
      <c r="F237" s="43"/>
      <c r="G237" s="43"/>
      <c r="H237" s="43"/>
      <c r="I237" s="43"/>
      <c r="J237" s="43"/>
      <c r="K237" s="43"/>
      <c r="L237" s="43"/>
      <c r="M237" s="43"/>
      <c r="N237" s="43"/>
    </row>
    <row r="238" spans="1:14" x14ac:dyDescent="0.3">
      <c r="A238" s="43"/>
      <c r="B238" s="43"/>
      <c r="C238" s="43"/>
      <c r="D238" s="43"/>
      <c r="E238" s="43"/>
      <c r="F238" s="43"/>
      <c r="G238" s="43"/>
      <c r="H238" s="43"/>
      <c r="I238" s="43"/>
      <c r="J238" s="43"/>
      <c r="K238" s="43"/>
      <c r="L238" s="43"/>
      <c r="M238" s="43"/>
      <c r="N238" s="43"/>
    </row>
    <row r="239" spans="1:14" x14ac:dyDescent="0.3">
      <c r="A239" s="43"/>
      <c r="B239" s="43"/>
      <c r="C239" s="43"/>
      <c r="D239" s="43"/>
      <c r="E239" s="43"/>
      <c r="F239" s="43"/>
      <c r="G239" s="43"/>
      <c r="H239" s="43"/>
      <c r="I239" s="43"/>
      <c r="J239" s="43"/>
      <c r="K239" s="43"/>
      <c r="L239" s="43"/>
      <c r="M239" s="43"/>
      <c r="N239" s="43"/>
    </row>
    <row r="240" spans="1:14" x14ac:dyDescent="0.3">
      <c r="A240" s="43"/>
      <c r="B240" s="43"/>
      <c r="C240" s="43"/>
      <c r="D240" s="43"/>
      <c r="E240" s="43"/>
      <c r="F240" s="43"/>
      <c r="G240" s="43"/>
      <c r="H240" s="38"/>
      <c r="I240" s="44"/>
      <c r="J240" s="43"/>
      <c r="K240" s="43"/>
      <c r="L240" s="43"/>
      <c r="M240" s="43"/>
      <c r="N240" s="43"/>
    </row>
    <row r="241" spans="1:14" x14ac:dyDescent="0.3">
      <c r="A241" s="59"/>
      <c r="B241" s="59"/>
      <c r="C241" s="59"/>
      <c r="D241" s="59"/>
      <c r="E241" s="59"/>
      <c r="F241" s="43"/>
      <c r="G241" s="43"/>
      <c r="H241" s="43"/>
      <c r="I241" s="43"/>
      <c r="J241" s="43"/>
      <c r="K241" s="43"/>
      <c r="L241" s="43"/>
      <c r="M241" s="43"/>
      <c r="N241" s="43"/>
    </row>
    <row r="242" spans="1:14" x14ac:dyDescent="0.3">
      <c r="A242" s="59"/>
      <c r="B242" s="59"/>
      <c r="C242" s="59"/>
      <c r="D242" s="59"/>
      <c r="E242" s="59"/>
      <c r="F242" s="43"/>
      <c r="G242" s="43"/>
      <c r="H242" s="43"/>
      <c r="I242" s="43"/>
      <c r="J242" s="43"/>
      <c r="K242" s="43"/>
      <c r="L242" s="43"/>
      <c r="M242" s="43"/>
      <c r="N242" s="43"/>
    </row>
    <row r="243" spans="1:14" x14ac:dyDescent="0.3">
      <c r="A243" s="59"/>
      <c r="B243" s="43"/>
      <c r="C243" s="43"/>
      <c r="D243" s="43"/>
      <c r="E243" s="43"/>
      <c r="F243" s="43"/>
      <c r="G243" s="43"/>
      <c r="H243" s="59"/>
      <c r="I243" s="43"/>
      <c r="J243" s="43"/>
      <c r="K243" s="43"/>
      <c r="L243" s="43"/>
      <c r="M243" s="43"/>
      <c r="N243" s="43"/>
    </row>
    <row r="244" spans="1:14" x14ac:dyDescent="0.3">
      <c r="A244" s="59"/>
      <c r="B244" s="43"/>
      <c r="C244" s="43"/>
      <c r="D244" s="43"/>
      <c r="E244" s="43"/>
      <c r="F244" s="43"/>
      <c r="G244" s="43"/>
      <c r="H244" s="59"/>
      <c r="I244" s="43"/>
      <c r="J244" s="43"/>
      <c r="K244" s="43"/>
      <c r="L244" s="43"/>
      <c r="M244" s="43"/>
      <c r="N244" s="43"/>
    </row>
    <row r="245" spans="1:14" x14ac:dyDescent="0.3">
      <c r="A245" s="59"/>
      <c r="B245" s="43"/>
      <c r="C245" s="43"/>
      <c r="D245" s="43"/>
      <c r="E245" s="43"/>
      <c r="F245" s="43"/>
      <c r="G245" s="43"/>
      <c r="H245" s="59"/>
      <c r="I245" s="43"/>
      <c r="J245" s="43"/>
      <c r="K245" s="43"/>
      <c r="L245" s="43"/>
      <c r="M245" s="43"/>
      <c r="N245" s="43"/>
    </row>
    <row r="246" spans="1:14" x14ac:dyDescent="0.3">
      <c r="A246" s="59"/>
      <c r="B246" s="43"/>
      <c r="C246" s="43"/>
      <c r="D246" s="43"/>
      <c r="E246" s="43"/>
      <c r="F246" s="43"/>
      <c r="G246" s="43"/>
      <c r="H246" s="59"/>
      <c r="I246" s="43"/>
      <c r="J246" s="43"/>
      <c r="K246" s="43"/>
      <c r="L246" s="43"/>
      <c r="M246" s="43"/>
      <c r="N246" s="43"/>
    </row>
    <row r="247" spans="1:14" x14ac:dyDescent="0.3">
      <c r="A247" s="59"/>
      <c r="B247" s="43"/>
      <c r="C247" s="43"/>
      <c r="D247" s="43"/>
      <c r="E247" s="43"/>
      <c r="F247" s="43"/>
      <c r="G247" s="43"/>
      <c r="H247" s="59"/>
      <c r="I247" s="43"/>
      <c r="J247" s="43"/>
      <c r="K247" s="43"/>
      <c r="L247" s="43"/>
      <c r="M247" s="43"/>
      <c r="N247" s="43"/>
    </row>
    <row r="248" spans="1:14" x14ac:dyDescent="0.3">
      <c r="A248" s="59"/>
      <c r="B248" s="43"/>
      <c r="C248" s="43"/>
      <c r="D248" s="43"/>
      <c r="E248" s="43"/>
      <c r="F248" s="43"/>
      <c r="G248" s="43"/>
      <c r="H248" s="59"/>
      <c r="I248" s="43"/>
      <c r="J248" s="43"/>
      <c r="K248" s="43"/>
      <c r="L248" s="43"/>
      <c r="M248" s="43"/>
      <c r="N248" s="43"/>
    </row>
    <row r="249" spans="1:14" x14ac:dyDescent="0.3">
      <c r="A249" s="59"/>
      <c r="B249" s="43"/>
      <c r="C249" s="43"/>
      <c r="D249" s="43"/>
      <c r="E249" s="43"/>
      <c r="F249" s="43"/>
      <c r="G249" s="43"/>
      <c r="H249" s="59"/>
      <c r="I249" s="43"/>
      <c r="J249" s="43"/>
      <c r="K249" s="43"/>
      <c r="L249" s="43"/>
      <c r="M249" s="43"/>
      <c r="N249" s="43"/>
    </row>
    <row r="250" spans="1:14" x14ac:dyDescent="0.3">
      <c r="A250" s="59"/>
      <c r="B250" s="43"/>
      <c r="C250" s="43"/>
      <c r="D250" s="43"/>
      <c r="E250" s="43"/>
      <c r="F250" s="43"/>
      <c r="G250" s="43"/>
      <c r="H250" s="59"/>
      <c r="I250" s="43"/>
      <c r="J250" s="43"/>
      <c r="K250" s="43"/>
      <c r="L250" s="43"/>
      <c r="M250" s="43"/>
      <c r="N250" s="43"/>
    </row>
    <row r="251" spans="1:14" x14ac:dyDescent="0.3">
      <c r="A251" s="59"/>
      <c r="B251" s="43"/>
      <c r="C251" s="43"/>
      <c r="D251" s="43"/>
      <c r="E251" s="43"/>
      <c r="F251" s="43"/>
      <c r="G251" s="43"/>
      <c r="H251" s="59"/>
      <c r="I251" s="43"/>
      <c r="J251" s="43"/>
      <c r="K251" s="43"/>
      <c r="L251" s="43"/>
      <c r="M251" s="43"/>
      <c r="N251" s="43"/>
    </row>
    <row r="252" spans="1:14" x14ac:dyDescent="0.3">
      <c r="A252" s="59"/>
      <c r="B252" s="43"/>
      <c r="C252" s="43"/>
      <c r="D252" s="43"/>
      <c r="E252" s="43"/>
      <c r="F252" s="43"/>
      <c r="G252" s="43"/>
      <c r="H252" s="59"/>
      <c r="I252" s="43"/>
      <c r="J252" s="43"/>
      <c r="K252" s="43"/>
      <c r="L252" s="43"/>
      <c r="M252" s="43"/>
      <c r="N252" s="43"/>
    </row>
    <row r="253" spans="1:14" x14ac:dyDescent="0.3">
      <c r="A253" s="59"/>
      <c r="B253" s="43"/>
      <c r="C253" s="43"/>
      <c r="D253" s="43"/>
      <c r="E253" s="43"/>
      <c r="F253" s="43"/>
      <c r="G253" s="43"/>
      <c r="H253" s="59"/>
      <c r="I253" s="43"/>
      <c r="J253" s="43"/>
      <c r="K253" s="43"/>
      <c r="L253" s="43"/>
      <c r="M253" s="43"/>
      <c r="N253" s="43"/>
    </row>
    <row r="254" spans="1:14" x14ac:dyDescent="0.3">
      <c r="A254" s="98"/>
      <c r="B254" s="44"/>
      <c r="C254" s="44"/>
      <c r="D254" s="44"/>
      <c r="E254" s="44"/>
      <c r="F254" s="43"/>
      <c r="G254" s="43"/>
      <c r="H254" s="43"/>
      <c r="I254" s="43"/>
      <c r="J254" s="43"/>
      <c r="K254" s="43"/>
      <c r="L254" s="43"/>
      <c r="M254" s="43"/>
      <c r="N254" s="43"/>
    </row>
    <row r="255" spans="1:14" x14ac:dyDescent="0.3">
      <c r="A255" s="98"/>
      <c r="B255" s="44"/>
      <c r="C255" s="44"/>
      <c r="D255" s="44"/>
      <c r="E255" s="44"/>
      <c r="F255" s="43"/>
      <c r="G255" s="43"/>
      <c r="H255" s="43"/>
      <c r="I255" s="43"/>
      <c r="J255" s="43"/>
      <c r="K255" s="43"/>
      <c r="L255" s="43"/>
      <c r="M255" s="43"/>
      <c r="N255" s="43"/>
    </row>
    <row r="256" spans="1:14" x14ac:dyDescent="0.3">
      <c r="A256" s="98"/>
      <c r="B256" s="44"/>
      <c r="C256" s="44"/>
      <c r="D256" s="44"/>
      <c r="E256" s="44"/>
      <c r="F256" s="43"/>
      <c r="G256" s="43"/>
      <c r="H256" s="43"/>
      <c r="I256" s="43"/>
      <c r="J256" s="43"/>
      <c r="K256" s="43"/>
      <c r="L256" s="43"/>
      <c r="M256" s="43"/>
      <c r="N256" s="43"/>
    </row>
    <row r="257" spans="1:14" x14ac:dyDescent="0.3">
      <c r="A257" s="98"/>
      <c r="B257" s="44"/>
      <c r="C257" s="44"/>
      <c r="D257" s="44"/>
      <c r="E257" s="44"/>
      <c r="F257" s="43"/>
      <c r="G257" s="43"/>
      <c r="H257" s="43"/>
      <c r="I257" s="43"/>
      <c r="J257" s="43"/>
      <c r="K257" s="43"/>
      <c r="L257" s="43"/>
      <c r="M257" s="43"/>
      <c r="N257" s="43"/>
    </row>
    <row r="258" spans="1:14" x14ac:dyDescent="0.3">
      <c r="A258" s="43"/>
      <c r="B258" s="43"/>
      <c r="C258" s="43"/>
      <c r="D258" s="43"/>
      <c r="E258" s="43"/>
      <c r="F258" s="43"/>
      <c r="G258" s="43"/>
      <c r="H258" s="43"/>
      <c r="I258" s="43"/>
      <c r="J258" s="43"/>
      <c r="K258" s="43"/>
      <c r="L258" s="43"/>
      <c r="M258" s="43"/>
      <c r="N258" s="43"/>
    </row>
    <row r="259" spans="1:14" x14ac:dyDescent="0.3">
      <c r="A259" s="43"/>
      <c r="B259" s="43"/>
      <c r="C259" s="43"/>
      <c r="D259" s="43"/>
      <c r="E259" s="43"/>
      <c r="F259" s="43"/>
      <c r="G259" s="43"/>
      <c r="H259" s="43"/>
      <c r="I259" s="43"/>
      <c r="J259" s="43"/>
      <c r="K259" s="43"/>
      <c r="L259" s="43"/>
      <c r="M259" s="43"/>
      <c r="N259" s="43"/>
    </row>
    <row r="260" spans="1:14" x14ac:dyDescent="0.3">
      <c r="A260" s="43"/>
      <c r="B260" s="43"/>
      <c r="C260" s="43"/>
      <c r="D260" s="43"/>
      <c r="E260" s="43"/>
      <c r="F260" s="43"/>
      <c r="G260" s="43"/>
      <c r="H260" s="43"/>
      <c r="I260" s="43"/>
      <c r="J260" s="43"/>
      <c r="K260" s="43"/>
      <c r="L260" s="43"/>
      <c r="M260" s="43"/>
      <c r="N260" s="43"/>
    </row>
    <row r="261" spans="1:14" x14ac:dyDescent="0.3">
      <c r="G261" s="43"/>
      <c r="H261" s="43"/>
      <c r="I261" s="43"/>
      <c r="J261" s="43"/>
      <c r="K261" s="43"/>
      <c r="L261" s="43"/>
      <c r="M261" s="43"/>
      <c r="N261" s="43"/>
    </row>
    <row r="262" spans="1:14" x14ac:dyDescent="0.3">
      <c r="G262" s="43"/>
      <c r="H262" s="43"/>
      <c r="I262" s="43"/>
      <c r="J262" s="43"/>
      <c r="K262" s="43"/>
      <c r="L262" s="43"/>
      <c r="M262" s="43"/>
      <c r="N262" s="43"/>
    </row>
    <row r="263" spans="1:14" x14ac:dyDescent="0.3">
      <c r="G263" s="43"/>
      <c r="H263" s="38"/>
      <c r="I263" s="44"/>
      <c r="J263" s="43"/>
      <c r="K263" s="43"/>
      <c r="L263" s="43"/>
      <c r="M263" s="43"/>
      <c r="N263" s="43"/>
    </row>
    <row r="264" spans="1:14" x14ac:dyDescent="0.3">
      <c r="G264" s="43"/>
      <c r="H264" s="43"/>
      <c r="I264" s="43"/>
      <c r="J264" s="43"/>
      <c r="K264" s="43"/>
      <c r="L264" s="43"/>
      <c r="M264" s="43"/>
      <c r="N264" s="43"/>
    </row>
  </sheetData>
  <sortState ref="A43:B53">
    <sortCondition descending="1" ref="B43:B53"/>
  </sortState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80A57C-0B6C-4717-B726-598ED6C6D83F}">
  <dimension ref="A23:X199"/>
  <sheetViews>
    <sheetView topLeftCell="A184" zoomScale="70" zoomScaleNormal="70" workbookViewId="0">
      <selection activeCell="G131" sqref="G131"/>
    </sheetView>
  </sheetViews>
  <sheetFormatPr defaultRowHeight="14.4" x14ac:dyDescent="0.3"/>
  <cols>
    <col min="1" max="1" width="13.33203125" customWidth="1"/>
    <col min="3" max="3" width="11.21875" customWidth="1"/>
    <col min="4" max="4" width="12.109375" customWidth="1"/>
    <col min="6" max="6" width="22.44140625" customWidth="1"/>
    <col min="7" max="7" width="30.44140625" customWidth="1"/>
  </cols>
  <sheetData>
    <row r="23" spans="1:5" x14ac:dyDescent="0.3">
      <c r="A23" s="2"/>
      <c r="B23" s="3" t="s">
        <v>68</v>
      </c>
      <c r="C23" s="3" t="s">
        <v>69</v>
      </c>
      <c r="D23" s="3" t="s">
        <v>70</v>
      </c>
      <c r="E23" s="3" t="s">
        <v>71</v>
      </c>
    </row>
    <row r="24" spans="1:5" x14ac:dyDescent="0.3">
      <c r="A24" s="3">
        <v>1</v>
      </c>
      <c r="B24" s="2">
        <v>29.9</v>
      </c>
      <c r="C24" s="2">
        <v>3.5</v>
      </c>
      <c r="D24" s="2">
        <v>317.3</v>
      </c>
      <c r="E24" s="2">
        <v>870</v>
      </c>
    </row>
    <row r="25" spans="1:5" x14ac:dyDescent="0.3">
      <c r="A25" s="3">
        <v>2</v>
      </c>
      <c r="B25" s="2">
        <v>28.7</v>
      </c>
      <c r="C25" s="2">
        <v>4.2</v>
      </c>
      <c r="D25" s="2">
        <v>199.3</v>
      </c>
      <c r="E25" s="2">
        <v>544</v>
      </c>
    </row>
    <row r="26" spans="1:5" x14ac:dyDescent="0.3">
      <c r="A26" s="3">
        <v>3</v>
      </c>
      <c r="B26" s="2">
        <v>27.8</v>
      </c>
      <c r="C26" s="2">
        <v>2.4</v>
      </c>
      <c r="D26" s="2">
        <v>274.39999999999998</v>
      </c>
      <c r="E26" s="2">
        <v>471</v>
      </c>
    </row>
    <row r="27" spans="1:5" x14ac:dyDescent="0.3">
      <c r="A27" s="3">
        <v>4</v>
      </c>
      <c r="B27" s="2">
        <v>28.8</v>
      </c>
      <c r="C27" s="2">
        <v>4.8</v>
      </c>
      <c r="D27" s="2">
        <v>328.2</v>
      </c>
      <c r="E27" s="2">
        <v>719</v>
      </c>
    </row>
    <row r="28" spans="1:5" x14ac:dyDescent="0.3">
      <c r="A28" s="3">
        <v>5</v>
      </c>
      <c r="B28" s="2">
        <v>25.7</v>
      </c>
      <c r="C28" s="2">
        <v>3.3</v>
      </c>
      <c r="D28" s="2">
        <v>257.5</v>
      </c>
      <c r="E28" s="2">
        <v>172</v>
      </c>
    </row>
    <row r="29" spans="1:5" x14ac:dyDescent="0.3">
      <c r="A29" s="3">
        <v>6</v>
      </c>
      <c r="B29" s="2">
        <v>28.8</v>
      </c>
      <c r="C29" s="2">
        <v>5.5</v>
      </c>
      <c r="D29" s="2">
        <v>313</v>
      </c>
      <c r="E29" s="2">
        <v>728</v>
      </c>
    </row>
    <row r="30" spans="1:5" x14ac:dyDescent="0.3">
      <c r="A30" s="3">
        <v>7</v>
      </c>
      <c r="B30" s="2">
        <v>26.9</v>
      </c>
      <c r="C30" s="2">
        <v>6.4</v>
      </c>
      <c r="D30" s="2">
        <v>287.60000000000002</v>
      </c>
      <c r="E30" s="2">
        <v>476</v>
      </c>
    </row>
    <row r="31" spans="1:5" x14ac:dyDescent="0.3">
      <c r="A31" s="3">
        <v>8</v>
      </c>
      <c r="B31" s="2">
        <v>29.3</v>
      </c>
      <c r="C31" s="2">
        <v>4.5</v>
      </c>
      <c r="D31" s="2">
        <v>311.10000000000002</v>
      </c>
      <c r="E31" s="2">
        <v>523</v>
      </c>
    </row>
    <row r="32" spans="1:5" x14ac:dyDescent="0.3">
      <c r="A32" s="3">
        <v>9</v>
      </c>
      <c r="B32" s="2">
        <v>29.2</v>
      </c>
      <c r="C32" s="2">
        <v>3.7</v>
      </c>
      <c r="D32" s="2">
        <v>315.5</v>
      </c>
      <c r="E32" s="2">
        <v>932</v>
      </c>
    </row>
    <row r="33" spans="1:5" x14ac:dyDescent="0.3">
      <c r="A33" s="3">
        <v>10</v>
      </c>
      <c r="B33" s="2">
        <v>33.700000000000003</v>
      </c>
      <c r="C33" s="2">
        <v>1.7</v>
      </c>
      <c r="D33" s="2">
        <v>336.4</v>
      </c>
      <c r="E33" s="2">
        <v>1209</v>
      </c>
    </row>
    <row r="34" spans="1:5" x14ac:dyDescent="0.3">
      <c r="A34" s="3">
        <v>11</v>
      </c>
      <c r="B34" s="2">
        <v>27.6</v>
      </c>
      <c r="C34" s="2">
        <v>3.1</v>
      </c>
      <c r="D34" s="2">
        <v>320.39999999999998</v>
      </c>
      <c r="E34" s="2">
        <v>476</v>
      </c>
    </row>
    <row r="36" spans="1:5" x14ac:dyDescent="0.3">
      <c r="A36" t="s">
        <v>103</v>
      </c>
    </row>
    <row r="38" spans="1:5" x14ac:dyDescent="0.3">
      <c r="A38" s="2"/>
      <c r="B38" s="3" t="s">
        <v>68</v>
      </c>
    </row>
    <row r="39" spans="1:5" x14ac:dyDescent="0.3">
      <c r="A39" s="3">
        <v>10</v>
      </c>
      <c r="B39" s="2">
        <v>33.700000000000003</v>
      </c>
    </row>
    <row r="40" spans="1:5" x14ac:dyDescent="0.3">
      <c r="A40" s="3">
        <v>1</v>
      </c>
      <c r="B40" s="2">
        <v>29.9</v>
      </c>
    </row>
    <row r="41" spans="1:5" x14ac:dyDescent="0.3">
      <c r="A41" s="3">
        <v>8</v>
      </c>
      <c r="B41" s="2">
        <v>29.3</v>
      </c>
    </row>
    <row r="42" spans="1:5" x14ac:dyDescent="0.3">
      <c r="A42" s="3">
        <v>9</v>
      </c>
      <c r="B42" s="2">
        <v>29.2</v>
      </c>
    </row>
    <row r="43" spans="1:5" x14ac:dyDescent="0.3">
      <c r="A43" s="3">
        <v>4</v>
      </c>
      <c r="B43" s="2">
        <v>28.8</v>
      </c>
    </row>
    <row r="44" spans="1:5" x14ac:dyDescent="0.3">
      <c r="A44" s="3">
        <v>6</v>
      </c>
      <c r="B44" s="2">
        <v>28.8</v>
      </c>
    </row>
    <row r="45" spans="1:5" x14ac:dyDescent="0.3">
      <c r="A45" s="3">
        <v>2</v>
      </c>
      <c r="B45" s="2">
        <v>28.7</v>
      </c>
    </row>
    <row r="46" spans="1:5" x14ac:dyDescent="0.3">
      <c r="A46" s="3">
        <v>3</v>
      </c>
      <c r="B46" s="2">
        <v>27.8</v>
      </c>
    </row>
    <row r="47" spans="1:5" x14ac:dyDescent="0.3">
      <c r="A47" s="3">
        <v>11</v>
      </c>
      <c r="B47" s="2">
        <v>27.6</v>
      </c>
    </row>
    <row r="48" spans="1:5" x14ac:dyDescent="0.3">
      <c r="A48" s="3">
        <v>7</v>
      </c>
      <c r="B48" s="2">
        <v>26.9</v>
      </c>
    </row>
    <row r="49" spans="1:7" x14ac:dyDescent="0.3">
      <c r="A49" s="3">
        <v>5</v>
      </c>
      <c r="B49" s="2">
        <v>25.7</v>
      </c>
    </row>
    <row r="51" spans="1:7" x14ac:dyDescent="0.3">
      <c r="A51" s="2"/>
      <c r="B51" s="86" t="s">
        <v>68</v>
      </c>
      <c r="C51" s="2" t="s">
        <v>104</v>
      </c>
      <c r="D51" s="2" t="s">
        <v>43</v>
      </c>
      <c r="F51" s="7" t="s">
        <v>6</v>
      </c>
      <c r="G51" s="9"/>
    </row>
    <row r="52" spans="1:7" x14ac:dyDescent="0.3">
      <c r="A52" s="3">
        <v>10</v>
      </c>
      <c r="B52" s="99">
        <v>33.700000000000003</v>
      </c>
      <c r="C52" s="79"/>
      <c r="D52" s="2">
        <f>(B52-$B$63)^2</f>
        <v>24.367685950413268</v>
      </c>
      <c r="F52" s="9" t="s">
        <v>7</v>
      </c>
      <c r="G52" s="67" t="s">
        <v>14</v>
      </c>
    </row>
    <row r="53" spans="1:7" x14ac:dyDescent="0.3">
      <c r="A53" s="3">
        <v>1</v>
      </c>
      <c r="B53" s="53">
        <v>29.9</v>
      </c>
      <c r="C53" s="2">
        <f t="shared" ref="C53:C62" si="0">(B53-$B$65)^2</f>
        <v>2.6568999999999967</v>
      </c>
      <c r="D53" s="2">
        <f t="shared" ref="D53:D62" si="1">(B53-$B$63)^2</f>
        <v>1.2913223140495875</v>
      </c>
      <c r="F53" s="7" t="s">
        <v>8</v>
      </c>
      <c r="G53" s="68">
        <v>0.05</v>
      </c>
    </row>
    <row r="54" spans="1:7" x14ac:dyDescent="0.3">
      <c r="A54" s="3">
        <v>8</v>
      </c>
      <c r="B54" s="53">
        <v>29.3</v>
      </c>
      <c r="C54" s="2">
        <f t="shared" si="0"/>
        <v>1.0609000000000024</v>
      </c>
      <c r="D54" s="2">
        <f t="shared" si="1"/>
        <v>0.28768595041322576</v>
      </c>
      <c r="F54" s="7" t="s">
        <v>9</v>
      </c>
      <c r="G54" s="9"/>
    </row>
    <row r="55" spans="1:7" x14ac:dyDescent="0.3">
      <c r="A55" s="3">
        <v>9</v>
      </c>
      <c r="B55" s="53">
        <v>29.2</v>
      </c>
      <c r="C55" s="2">
        <f t="shared" si="0"/>
        <v>0.86489999999999945</v>
      </c>
      <c r="D55" s="2">
        <f t="shared" si="1"/>
        <v>0.19041322314049677</v>
      </c>
      <c r="F55" s="9" t="s">
        <v>78</v>
      </c>
      <c r="G55" s="69">
        <f>C63/D63</f>
        <v>0.35075307173999182</v>
      </c>
    </row>
    <row r="56" spans="1:7" x14ac:dyDescent="0.3">
      <c r="A56" s="3">
        <v>4</v>
      </c>
      <c r="B56" s="53">
        <v>28.8</v>
      </c>
      <c r="C56" s="2">
        <f t="shared" si="0"/>
        <v>0.2809000000000012</v>
      </c>
      <c r="D56" s="2">
        <f t="shared" si="1"/>
        <v>1.3223140495869554E-3</v>
      </c>
      <c r="F56" s="7" t="s">
        <v>10</v>
      </c>
      <c r="G56" s="9"/>
    </row>
    <row r="57" spans="1:7" x14ac:dyDescent="0.3">
      <c r="A57" s="3">
        <v>6</v>
      </c>
      <c r="B57" s="53">
        <v>28.8</v>
      </c>
      <c r="C57" s="2">
        <f t="shared" si="0"/>
        <v>0.2809000000000012</v>
      </c>
      <c r="D57" s="2">
        <f t="shared" si="1"/>
        <v>1.3223140495869554E-3</v>
      </c>
      <c r="F57" s="9" t="s">
        <v>74</v>
      </c>
      <c r="G57" s="69">
        <v>0.45400000000000001</v>
      </c>
    </row>
    <row r="58" spans="1:7" x14ac:dyDescent="0.3">
      <c r="A58" s="3">
        <v>2</v>
      </c>
      <c r="B58" s="53">
        <v>28.7</v>
      </c>
      <c r="C58" s="2">
        <f t="shared" si="0"/>
        <v>0.18489999999999976</v>
      </c>
      <c r="D58" s="2">
        <f t="shared" si="1"/>
        <v>4.0495867768593728E-3</v>
      </c>
      <c r="F58" s="9"/>
      <c r="G58" s="9"/>
    </row>
    <row r="59" spans="1:7" ht="184.8" x14ac:dyDescent="0.3">
      <c r="A59" s="3">
        <v>3</v>
      </c>
      <c r="B59" s="53">
        <v>27.8</v>
      </c>
      <c r="C59" s="2">
        <f t="shared" si="0"/>
        <v>0.22089999999999893</v>
      </c>
      <c r="D59" s="2">
        <f t="shared" si="1"/>
        <v>0.9285950413223093</v>
      </c>
      <c r="F59" s="12" t="s">
        <v>79</v>
      </c>
      <c r="G59" s="9"/>
    </row>
    <row r="60" spans="1:7" x14ac:dyDescent="0.3">
      <c r="A60" s="3">
        <v>11</v>
      </c>
      <c r="B60" s="53">
        <v>27.6</v>
      </c>
      <c r="C60" s="2">
        <f t="shared" si="0"/>
        <v>0.44889999999999752</v>
      </c>
      <c r="D60" s="2">
        <f t="shared" si="1"/>
        <v>1.3540495867768521</v>
      </c>
    </row>
    <row r="61" spans="1:7" x14ac:dyDescent="0.3">
      <c r="A61" s="3">
        <v>7</v>
      </c>
      <c r="B61" s="53">
        <v>26.9</v>
      </c>
      <c r="C61" s="2">
        <f t="shared" si="0"/>
        <v>1.8769000000000027</v>
      </c>
      <c r="D61" s="2">
        <f t="shared" si="1"/>
        <v>3.4731404958677672</v>
      </c>
    </row>
    <row r="62" spans="1:7" x14ac:dyDescent="0.3">
      <c r="A62" s="3">
        <v>5</v>
      </c>
      <c r="B62" s="53">
        <v>25.7</v>
      </c>
      <c r="C62" s="2">
        <f t="shared" si="0"/>
        <v>6.6049000000000015</v>
      </c>
      <c r="D62" s="2">
        <f t="shared" si="1"/>
        <v>9.3858677685950358</v>
      </c>
    </row>
    <row r="63" spans="1:7" x14ac:dyDescent="0.3">
      <c r="A63" s="4" t="s">
        <v>4</v>
      </c>
      <c r="B63">
        <f>AVERAGE(B52:B62)</f>
        <v>28.763636363636362</v>
      </c>
      <c r="C63" s="2">
        <f>SUM(C53:C62)</f>
        <v>14.481</v>
      </c>
      <c r="D63" s="2">
        <f>SUM(D52:D62)</f>
        <v>41.285454545454577</v>
      </c>
    </row>
    <row r="64" spans="1:7" x14ac:dyDescent="0.3">
      <c r="A64" s="4" t="s">
        <v>5</v>
      </c>
      <c r="B64">
        <f>SQRT(VAR(B52:B62))</f>
        <v>2.0318822442615758</v>
      </c>
    </row>
    <row r="65" spans="1:11" x14ac:dyDescent="0.3">
      <c r="A65" s="61" t="s">
        <v>39</v>
      </c>
      <c r="B65">
        <f>AVERAGE(B53:B62)</f>
        <v>28.27</v>
      </c>
    </row>
    <row r="67" spans="1:11" x14ac:dyDescent="0.3">
      <c r="A67" t="s">
        <v>105</v>
      </c>
    </row>
    <row r="68" spans="1:11" x14ac:dyDescent="0.3">
      <c r="A68" s="2"/>
      <c r="B68" s="3" t="s">
        <v>68</v>
      </c>
      <c r="C68" s="3" t="s">
        <v>69</v>
      </c>
      <c r="D68" s="3" t="s">
        <v>70</v>
      </c>
      <c r="E68" s="3" t="s">
        <v>71</v>
      </c>
      <c r="G68" s="2" t="s">
        <v>106</v>
      </c>
      <c r="H68" s="3" t="s">
        <v>68</v>
      </c>
      <c r="I68" s="3" t="s">
        <v>69</v>
      </c>
      <c r="J68" s="3" t="s">
        <v>70</v>
      </c>
      <c r="K68" s="3" t="s">
        <v>71</v>
      </c>
    </row>
    <row r="69" spans="1:11" x14ac:dyDescent="0.3">
      <c r="A69" s="3">
        <v>1</v>
      </c>
      <c r="B69" s="2">
        <v>29.9</v>
      </c>
      <c r="C69" s="2">
        <v>3.5</v>
      </c>
      <c r="D69" s="2">
        <v>317.3</v>
      </c>
      <c r="E69" s="2">
        <v>870</v>
      </c>
      <c r="G69" s="3">
        <v>1</v>
      </c>
      <c r="H69" s="23">
        <f>(B69-$B$81)/($B$80-$B$81)</f>
        <v>0.52499999999999969</v>
      </c>
      <c r="I69" s="23">
        <f>(C69-$C$81)/($C$80-$C$81)</f>
        <v>0.38297872340425532</v>
      </c>
      <c r="J69" s="23">
        <f>(D69-$D$81)/($D$80-$D$81)</f>
        <v>0.86068563092633132</v>
      </c>
      <c r="K69" s="23">
        <f>(E69-$E$81)/($E$80-$E$81)</f>
        <v>0.67309546769527484</v>
      </c>
    </row>
    <row r="70" spans="1:11" x14ac:dyDescent="0.3">
      <c r="A70" s="3">
        <v>2</v>
      </c>
      <c r="B70" s="2">
        <v>28.7</v>
      </c>
      <c r="C70" s="2">
        <v>4.2</v>
      </c>
      <c r="D70" s="2">
        <v>199.3</v>
      </c>
      <c r="E70" s="2">
        <v>544</v>
      </c>
      <c r="G70" s="3">
        <v>2</v>
      </c>
      <c r="H70" s="23">
        <f t="shared" ref="H70:H79" si="2">(B70-$B$81)/($B$80-$B$81)</f>
        <v>0.37499999999999983</v>
      </c>
      <c r="I70" s="23">
        <f t="shared" ref="I70:I79" si="3">(C70-$C$81)/($C$80-$C$81)</f>
        <v>0.53191489361702127</v>
      </c>
      <c r="J70" s="23">
        <f t="shared" ref="J70:J79" si="4">(D70-$D$81)/($D$80-$D$81)</f>
        <v>0</v>
      </c>
      <c r="K70" s="23">
        <f t="shared" ref="K70:K79" si="5">(E70-$E$81)/($E$80-$E$81)</f>
        <v>0.35872709739633557</v>
      </c>
    </row>
    <row r="71" spans="1:11" x14ac:dyDescent="0.3">
      <c r="A71" s="3">
        <v>3</v>
      </c>
      <c r="B71" s="2">
        <v>27.8</v>
      </c>
      <c r="C71" s="2">
        <v>2.4</v>
      </c>
      <c r="D71" s="2">
        <v>274.39999999999998</v>
      </c>
      <c r="E71" s="2">
        <v>471</v>
      </c>
      <c r="G71" s="3">
        <v>3</v>
      </c>
      <c r="H71" s="23">
        <f t="shared" si="2"/>
        <v>0.26250000000000007</v>
      </c>
      <c r="I71" s="23">
        <f t="shared" si="3"/>
        <v>0.14893617021276595</v>
      </c>
      <c r="J71" s="23">
        <f t="shared" si="4"/>
        <v>0.54777534646243609</v>
      </c>
      <c r="K71" s="23">
        <f t="shared" si="5"/>
        <v>0.28833172613307617</v>
      </c>
    </row>
    <row r="72" spans="1:11" x14ac:dyDescent="0.3">
      <c r="A72" s="3">
        <v>4</v>
      </c>
      <c r="B72" s="2">
        <v>28.8</v>
      </c>
      <c r="C72" s="2">
        <v>4.8</v>
      </c>
      <c r="D72" s="2">
        <v>328.2</v>
      </c>
      <c r="E72" s="2">
        <v>719</v>
      </c>
      <c r="G72" s="3">
        <v>4</v>
      </c>
      <c r="H72" s="23">
        <f t="shared" si="2"/>
        <v>0.38750000000000001</v>
      </c>
      <c r="I72" s="23">
        <f t="shared" si="3"/>
        <v>0.65957446808510634</v>
      </c>
      <c r="J72" s="23">
        <f t="shared" si="4"/>
        <v>0.94018964259664484</v>
      </c>
      <c r="K72" s="23">
        <f t="shared" si="5"/>
        <v>0.52748312439729994</v>
      </c>
    </row>
    <row r="73" spans="1:11" x14ac:dyDescent="0.3">
      <c r="A73" s="3">
        <v>5</v>
      </c>
      <c r="B73" s="2">
        <v>25.7</v>
      </c>
      <c r="C73" s="2">
        <v>3.3</v>
      </c>
      <c r="D73" s="2">
        <v>257.5</v>
      </c>
      <c r="E73" s="2">
        <v>172</v>
      </c>
      <c r="G73" s="3">
        <v>5</v>
      </c>
      <c r="H73" s="23">
        <f t="shared" si="2"/>
        <v>0</v>
      </c>
      <c r="I73" s="23">
        <f t="shared" si="3"/>
        <v>0.34042553191489355</v>
      </c>
      <c r="J73" s="23">
        <f t="shared" si="4"/>
        <v>0.42450765864332607</v>
      </c>
      <c r="K73" s="23">
        <f t="shared" si="5"/>
        <v>0</v>
      </c>
    </row>
    <row r="74" spans="1:11" x14ac:dyDescent="0.3">
      <c r="A74" s="3">
        <v>6</v>
      </c>
      <c r="B74" s="2">
        <v>28.8</v>
      </c>
      <c r="C74" s="2">
        <v>5.5</v>
      </c>
      <c r="D74" s="2">
        <v>313</v>
      </c>
      <c r="E74" s="2">
        <v>728</v>
      </c>
      <c r="G74" s="3">
        <v>6</v>
      </c>
      <c r="H74" s="23">
        <f t="shared" si="2"/>
        <v>0.38750000000000001</v>
      </c>
      <c r="I74" s="23">
        <f t="shared" si="3"/>
        <v>0.80851063829787229</v>
      </c>
      <c r="J74" s="23">
        <f t="shared" si="4"/>
        <v>0.82932166301969379</v>
      </c>
      <c r="K74" s="23">
        <f t="shared" si="5"/>
        <v>0.53616200578592088</v>
      </c>
    </row>
    <row r="75" spans="1:11" x14ac:dyDescent="0.3">
      <c r="A75" s="3">
        <v>7</v>
      </c>
      <c r="B75" s="2">
        <v>26.9</v>
      </c>
      <c r="C75" s="2">
        <v>6.4</v>
      </c>
      <c r="D75" s="2">
        <v>287.60000000000002</v>
      </c>
      <c r="E75" s="2">
        <v>476</v>
      </c>
      <c r="G75" s="3">
        <v>7</v>
      </c>
      <c r="H75" s="23">
        <f t="shared" si="2"/>
        <v>0.14999999999999986</v>
      </c>
      <c r="I75" s="23">
        <f t="shared" si="3"/>
        <v>1</v>
      </c>
      <c r="J75" s="23">
        <f t="shared" si="4"/>
        <v>0.64405543398978871</v>
      </c>
      <c r="K75" s="23">
        <f t="shared" si="5"/>
        <v>0.29315332690453233</v>
      </c>
    </row>
    <row r="76" spans="1:11" x14ac:dyDescent="0.3">
      <c r="A76" s="3">
        <v>8</v>
      </c>
      <c r="B76" s="2">
        <v>29.3</v>
      </c>
      <c r="C76" s="2">
        <v>4.5</v>
      </c>
      <c r="D76" s="2">
        <v>311.10000000000002</v>
      </c>
      <c r="E76" s="2">
        <v>523</v>
      </c>
      <c r="G76" s="3">
        <v>8</v>
      </c>
      <c r="H76" s="23">
        <f t="shared" si="2"/>
        <v>0.44999999999999996</v>
      </c>
      <c r="I76" s="23">
        <f t="shared" si="3"/>
        <v>0.5957446808510638</v>
      </c>
      <c r="J76" s="23">
        <f t="shared" si="4"/>
        <v>0.81546316557257503</v>
      </c>
      <c r="K76" s="23">
        <f t="shared" si="5"/>
        <v>0.33847637415621984</v>
      </c>
    </row>
    <row r="77" spans="1:11" x14ac:dyDescent="0.3">
      <c r="A77" s="3">
        <v>9</v>
      </c>
      <c r="B77" s="2">
        <v>29.2</v>
      </c>
      <c r="C77" s="2">
        <v>3.7</v>
      </c>
      <c r="D77" s="2">
        <v>315.5</v>
      </c>
      <c r="E77" s="2">
        <v>932</v>
      </c>
      <c r="G77" s="3">
        <v>9</v>
      </c>
      <c r="H77" s="23">
        <f t="shared" si="2"/>
        <v>0.43749999999999983</v>
      </c>
      <c r="I77" s="23">
        <f t="shared" si="3"/>
        <v>0.42553191489361702</v>
      </c>
      <c r="J77" s="23">
        <f t="shared" si="4"/>
        <v>0.84755652808169235</v>
      </c>
      <c r="K77" s="23">
        <f t="shared" si="5"/>
        <v>0.73288331726133071</v>
      </c>
    </row>
    <row r="78" spans="1:11" x14ac:dyDescent="0.3">
      <c r="A78" s="3">
        <v>10</v>
      </c>
      <c r="B78" s="2">
        <v>33.700000000000003</v>
      </c>
      <c r="C78" s="2">
        <v>1.7</v>
      </c>
      <c r="D78" s="2">
        <v>336.4</v>
      </c>
      <c r="E78" s="2">
        <v>1209</v>
      </c>
      <c r="G78" s="3">
        <v>10</v>
      </c>
      <c r="H78" s="23">
        <f t="shared" si="2"/>
        <v>1</v>
      </c>
      <c r="I78" s="23">
        <f t="shared" si="3"/>
        <v>0</v>
      </c>
      <c r="J78" s="23">
        <f t="shared" si="4"/>
        <v>1</v>
      </c>
      <c r="K78" s="23">
        <f t="shared" si="5"/>
        <v>1</v>
      </c>
    </row>
    <row r="79" spans="1:11" x14ac:dyDescent="0.3">
      <c r="A79" s="3">
        <v>11</v>
      </c>
      <c r="B79" s="2">
        <v>27.6</v>
      </c>
      <c r="C79" s="2">
        <v>3.1</v>
      </c>
      <c r="D79" s="2">
        <v>320.39999999999998</v>
      </c>
      <c r="E79" s="2">
        <v>476</v>
      </c>
      <c r="G79" s="3">
        <v>11</v>
      </c>
      <c r="H79" s="23">
        <f t="shared" si="2"/>
        <v>0.23750000000000016</v>
      </c>
      <c r="I79" s="23">
        <f t="shared" si="3"/>
        <v>0.29787234042553196</v>
      </c>
      <c r="J79" s="23">
        <f t="shared" si="4"/>
        <v>0.88329686360320936</v>
      </c>
      <c r="K79" s="23">
        <f t="shared" si="5"/>
        <v>0.29315332690453233</v>
      </c>
    </row>
    <row r="80" spans="1:11" x14ac:dyDescent="0.3">
      <c r="A80" t="s">
        <v>21</v>
      </c>
      <c r="B80">
        <f>MAX(B69:B79)</f>
        <v>33.700000000000003</v>
      </c>
      <c r="C80">
        <f t="shared" ref="C80:E80" si="6">MAX(C69:C79)</f>
        <v>6.4</v>
      </c>
      <c r="D80">
        <f t="shared" si="6"/>
        <v>336.4</v>
      </c>
      <c r="E80">
        <f t="shared" si="6"/>
        <v>1209</v>
      </c>
    </row>
    <row r="81" spans="1:13" x14ac:dyDescent="0.3">
      <c r="A81" t="s">
        <v>22</v>
      </c>
      <c r="B81">
        <f>MIN(B69:B79)</f>
        <v>25.7</v>
      </c>
      <c r="C81">
        <f t="shared" ref="C81:E81" si="7">MIN(C69:C79)</f>
        <v>1.7</v>
      </c>
      <c r="D81">
        <f t="shared" si="7"/>
        <v>199.3</v>
      </c>
      <c r="E81">
        <f t="shared" si="7"/>
        <v>172</v>
      </c>
    </row>
    <row r="83" spans="1:13" x14ac:dyDescent="0.3">
      <c r="A83" s="3"/>
      <c r="B83" s="3">
        <v>1</v>
      </c>
      <c r="C83" s="3">
        <v>2</v>
      </c>
      <c r="D83" s="3">
        <v>3</v>
      </c>
      <c r="E83" s="3">
        <v>4</v>
      </c>
      <c r="F83" s="3">
        <v>5</v>
      </c>
      <c r="G83" s="3">
        <v>6</v>
      </c>
      <c r="H83" s="3">
        <v>7</v>
      </c>
      <c r="I83" s="3">
        <v>8</v>
      </c>
      <c r="J83" s="3">
        <v>9</v>
      </c>
      <c r="K83" s="3">
        <v>10</v>
      </c>
      <c r="L83" s="3">
        <v>11</v>
      </c>
      <c r="M83" s="55" t="s">
        <v>21</v>
      </c>
    </row>
    <row r="84" spans="1:13" x14ac:dyDescent="0.3">
      <c r="A84" s="3">
        <v>1</v>
      </c>
      <c r="B84" s="23"/>
      <c r="C84" s="23">
        <v>0.94036652977714708</v>
      </c>
      <c r="D84" s="23">
        <v>0.60797874111568173</v>
      </c>
      <c r="E84" s="23">
        <v>0.35062130335727615</v>
      </c>
      <c r="F84" s="23">
        <v>0.95955432688449949</v>
      </c>
      <c r="G84" s="23">
        <v>0.46874100745119096</v>
      </c>
      <c r="H84" s="23">
        <v>0.84417114872830135</v>
      </c>
      <c r="I84" s="23">
        <v>0.40609033697174773</v>
      </c>
      <c r="J84" s="23">
        <v>0.11495209612342305</v>
      </c>
      <c r="K84" s="23">
        <v>0.70609685543282152</v>
      </c>
      <c r="L84" s="23">
        <v>0.48452723825966815</v>
      </c>
      <c r="M84">
        <v>0.95955432688449949</v>
      </c>
    </row>
    <row r="85" spans="1:13" x14ac:dyDescent="0.3">
      <c r="A85" s="3">
        <v>2</v>
      </c>
      <c r="B85" s="23">
        <v>0.94036652977714708</v>
      </c>
      <c r="C85" s="23"/>
      <c r="D85" s="23">
        <v>0.68142665861241969</v>
      </c>
      <c r="E85" s="23">
        <v>0.9637885544290975</v>
      </c>
      <c r="F85" s="23">
        <v>0.69726971703805329</v>
      </c>
      <c r="G85" s="23">
        <v>0.89214293890862895</v>
      </c>
      <c r="H85" s="23">
        <v>0.8299614378065111</v>
      </c>
      <c r="I85" s="23">
        <v>0.82163830724701237</v>
      </c>
      <c r="J85" s="23">
        <v>0.934648882372209</v>
      </c>
      <c r="K85" s="23">
        <v>1.4438799775830871</v>
      </c>
      <c r="L85" s="23">
        <v>0.9263883825546223</v>
      </c>
      <c r="M85">
        <v>1.4438799775830871</v>
      </c>
    </row>
    <row r="86" spans="1:13" x14ac:dyDescent="0.3">
      <c r="A86" s="3">
        <v>3</v>
      </c>
      <c r="B86" s="23">
        <v>0.60797874111568173</v>
      </c>
      <c r="C86" s="23">
        <v>0.68142665861241969</v>
      </c>
      <c r="D86" s="23"/>
      <c r="E86" s="23">
        <v>0.69825413880348819</v>
      </c>
      <c r="F86" s="23">
        <v>0.45155789529166368</v>
      </c>
      <c r="G86" s="23">
        <v>0.76899392379232601</v>
      </c>
      <c r="H86" s="23">
        <v>0.86386283370705796</v>
      </c>
      <c r="I86" s="23">
        <v>0.55584651604927893</v>
      </c>
      <c r="J86" s="23">
        <v>0.62819191335391666</v>
      </c>
      <c r="K86" s="23">
        <v>1.1300739365605874</v>
      </c>
      <c r="L86" s="23">
        <v>0.36797407394555876</v>
      </c>
      <c r="M86">
        <v>1.1300739365605874</v>
      </c>
    </row>
    <row r="87" spans="1:13" x14ac:dyDescent="0.3">
      <c r="A87" s="3">
        <v>4</v>
      </c>
      <c r="B87" s="23">
        <v>0.35062130335727615</v>
      </c>
      <c r="C87" s="23">
        <v>0.9637885544290975</v>
      </c>
      <c r="D87" s="23">
        <v>0.69825413880348819</v>
      </c>
      <c r="E87" s="23"/>
      <c r="F87" s="23">
        <v>0.8922884334992508</v>
      </c>
      <c r="G87" s="23">
        <v>0.18587365245047233</v>
      </c>
      <c r="H87" s="23">
        <v>0.56116104308812176</v>
      </c>
      <c r="I87" s="23">
        <v>0.24343528389671243</v>
      </c>
      <c r="J87" s="23">
        <v>0.32870358963314111</v>
      </c>
      <c r="K87" s="23">
        <v>1.0183536740896091</v>
      </c>
      <c r="L87" s="23">
        <v>0.45986484041298525</v>
      </c>
      <c r="M87">
        <v>1.0183536740896091</v>
      </c>
    </row>
    <row r="88" spans="1:13" x14ac:dyDescent="0.3">
      <c r="A88" s="81">
        <v>5</v>
      </c>
      <c r="B88" s="80">
        <v>0.95955432688449949</v>
      </c>
      <c r="C88" s="80">
        <v>0.69726971703805329</v>
      </c>
      <c r="D88" s="80">
        <v>0.45155789529166368</v>
      </c>
      <c r="E88" s="80">
        <v>0.8922884334992508</v>
      </c>
      <c r="F88" s="80"/>
      <c r="G88" s="80">
        <v>0.90587195088774897</v>
      </c>
      <c r="H88" s="80">
        <v>0.76920645972620871</v>
      </c>
      <c r="I88" s="80">
        <v>0.73150552429475035</v>
      </c>
      <c r="J88" s="80">
        <v>0.95641918062990205</v>
      </c>
      <c r="K88" s="80">
        <v>1.5643148588886204</v>
      </c>
      <c r="L88" s="80">
        <v>0.59551946380353327</v>
      </c>
      <c r="M88" s="78">
        <v>1.5643148588886204</v>
      </c>
    </row>
    <row r="89" spans="1:13" x14ac:dyDescent="0.3">
      <c r="A89" s="3">
        <v>6</v>
      </c>
      <c r="B89" s="23">
        <v>0.46874100745119096</v>
      </c>
      <c r="C89" s="23">
        <v>0.89214293890862895</v>
      </c>
      <c r="D89" s="23">
        <v>0.76899392379232601</v>
      </c>
      <c r="E89" s="23">
        <v>0.18587365245047233</v>
      </c>
      <c r="F89" s="23">
        <v>0.90587195088774897</v>
      </c>
      <c r="G89" s="23"/>
      <c r="H89" s="23">
        <v>0.43179997600246278</v>
      </c>
      <c r="I89" s="23">
        <v>0.29740085667762084</v>
      </c>
      <c r="J89" s="23">
        <v>0.4338254110500992</v>
      </c>
      <c r="K89" s="23">
        <v>1.1283272937546696</v>
      </c>
      <c r="L89" s="23">
        <v>0.58755256066472006</v>
      </c>
      <c r="M89">
        <v>1.1283272937546696</v>
      </c>
    </row>
    <row r="90" spans="1:13" x14ac:dyDescent="0.3">
      <c r="A90" s="3">
        <v>7</v>
      </c>
      <c r="B90" s="23">
        <v>0.84417114872830135</v>
      </c>
      <c r="C90" s="23">
        <v>0.8299614378065111</v>
      </c>
      <c r="D90" s="23">
        <v>0.86386283370705796</v>
      </c>
      <c r="E90" s="23">
        <v>0.56116104308812176</v>
      </c>
      <c r="F90" s="23">
        <v>0.76920645972620871</v>
      </c>
      <c r="G90" s="23">
        <v>0.43179997600246278</v>
      </c>
      <c r="H90" s="23"/>
      <c r="I90" s="23">
        <v>0.5337201065340742</v>
      </c>
      <c r="J90" s="23">
        <v>0.80463966501881223</v>
      </c>
      <c r="K90" s="23">
        <v>1.5325889055250037</v>
      </c>
      <c r="L90" s="23">
        <v>0.74691094648759404</v>
      </c>
      <c r="M90">
        <v>1.5325889055250037</v>
      </c>
    </row>
    <row r="91" spans="1:13" x14ac:dyDescent="0.3">
      <c r="A91" s="3">
        <v>8</v>
      </c>
      <c r="B91" s="23">
        <v>0.40609033697174773</v>
      </c>
      <c r="C91" s="23">
        <v>0.82163830724701237</v>
      </c>
      <c r="D91" s="23">
        <v>0.55584651604927893</v>
      </c>
      <c r="E91" s="23">
        <v>0.24343528389671243</v>
      </c>
      <c r="F91" s="23">
        <v>0.73150552429475035</v>
      </c>
      <c r="G91" s="23">
        <v>0.29740085667762084</v>
      </c>
      <c r="H91" s="23">
        <v>0.5337201065340742</v>
      </c>
      <c r="I91" s="23"/>
      <c r="J91" s="23">
        <v>0.43094716193698779</v>
      </c>
      <c r="K91" s="23">
        <v>1.0625813265686219</v>
      </c>
      <c r="L91" s="23">
        <v>0.37488634329790388</v>
      </c>
      <c r="M91">
        <v>1.0625813265686219</v>
      </c>
    </row>
    <row r="92" spans="1:13" x14ac:dyDescent="0.3">
      <c r="A92" s="3">
        <v>9</v>
      </c>
      <c r="B92" s="23">
        <v>0.11495209612342305</v>
      </c>
      <c r="C92" s="23">
        <v>0.934648882372209</v>
      </c>
      <c r="D92" s="23">
        <v>0.62819191335391666</v>
      </c>
      <c r="E92" s="23">
        <v>0.32870358963314111</v>
      </c>
      <c r="F92" s="23">
        <v>0.95641918062990205</v>
      </c>
      <c r="G92" s="23">
        <v>0.4338254110500992</v>
      </c>
      <c r="H92" s="23">
        <v>0.80463966501881223</v>
      </c>
      <c r="I92" s="23">
        <v>0.43094716193698779</v>
      </c>
      <c r="J92" s="23"/>
      <c r="K92" s="23">
        <v>0.76946344612388662</v>
      </c>
      <c r="L92" s="23">
        <v>0.50093592699641043</v>
      </c>
      <c r="M92">
        <v>0.95641918062990205</v>
      </c>
    </row>
    <row r="93" spans="1:13" x14ac:dyDescent="0.3">
      <c r="A93" s="81">
        <v>10</v>
      </c>
      <c r="B93" s="80">
        <v>0.70609685543282152</v>
      </c>
      <c r="C93" s="80">
        <v>1.4438799775830871</v>
      </c>
      <c r="D93" s="80">
        <v>1.1300739365605874</v>
      </c>
      <c r="E93" s="80">
        <v>1.0183536740896091</v>
      </c>
      <c r="F93" s="80">
        <v>1.5643148588886204</v>
      </c>
      <c r="G93" s="80">
        <v>1.1283272937546696</v>
      </c>
      <c r="H93" s="80">
        <v>1.5325889055250037</v>
      </c>
      <c r="I93" s="80">
        <v>1.0625813265686219</v>
      </c>
      <c r="J93" s="80">
        <v>0.76946344612388662</v>
      </c>
      <c r="K93" s="80"/>
      <c r="L93" s="80">
        <v>1.0878354758425388</v>
      </c>
      <c r="M93" s="78">
        <v>1.5643148588886204</v>
      </c>
    </row>
    <row r="94" spans="1:13" x14ac:dyDescent="0.3">
      <c r="A94" s="3">
        <v>11</v>
      </c>
      <c r="B94" s="23">
        <v>0.48452723825966815</v>
      </c>
      <c r="C94" s="23">
        <v>0.9263883825546223</v>
      </c>
      <c r="D94" s="23">
        <v>0.36797407394555876</v>
      </c>
      <c r="E94" s="23">
        <v>0.45986484041298525</v>
      </c>
      <c r="F94" s="23">
        <v>0.59551946380353327</v>
      </c>
      <c r="G94" s="23">
        <v>0.58755256066472006</v>
      </c>
      <c r="H94" s="23">
        <v>0.74691094648759404</v>
      </c>
      <c r="I94" s="23">
        <v>0.37488634329790388</v>
      </c>
      <c r="J94" s="23">
        <v>0.50093592699641043</v>
      </c>
      <c r="K94" s="23">
        <v>1.0878354758425388</v>
      </c>
      <c r="L94" s="23"/>
      <c r="M94">
        <v>1.0878354758425388</v>
      </c>
    </row>
    <row r="95" spans="1:13" x14ac:dyDescent="0.3">
      <c r="M95">
        <v>1.5643148588886204</v>
      </c>
    </row>
    <row r="96" spans="1:13" x14ac:dyDescent="0.3">
      <c r="A96" s="3"/>
      <c r="B96" s="3">
        <v>5</v>
      </c>
      <c r="C96" s="3">
        <v>10</v>
      </c>
      <c r="D96" s="3" t="s">
        <v>22</v>
      </c>
      <c r="F96" s="3"/>
      <c r="G96" s="3">
        <v>5</v>
      </c>
      <c r="H96" s="3">
        <v>10</v>
      </c>
      <c r="I96" s="3">
        <v>6</v>
      </c>
      <c r="J96" s="55" t="s">
        <v>22</v>
      </c>
    </row>
    <row r="97" spans="1:24" x14ac:dyDescent="0.3">
      <c r="A97" s="3">
        <v>1</v>
      </c>
      <c r="B97" s="23">
        <v>0.95955432688449949</v>
      </c>
      <c r="C97" s="23">
        <v>0.70609685543282152</v>
      </c>
      <c r="D97" s="23">
        <v>0.70609685543282152</v>
      </c>
      <c r="F97" s="3">
        <v>1</v>
      </c>
      <c r="G97" s="23">
        <v>0.95955432688449949</v>
      </c>
      <c r="H97" s="23">
        <v>0.70609685543282152</v>
      </c>
      <c r="I97" s="23">
        <v>0.46874100745119096</v>
      </c>
      <c r="J97" s="24">
        <v>0.46874100745119096</v>
      </c>
    </row>
    <row r="98" spans="1:24" x14ac:dyDescent="0.3">
      <c r="A98" s="3">
        <v>2</v>
      </c>
      <c r="B98" s="23">
        <v>0.69726971703805329</v>
      </c>
      <c r="C98" s="23">
        <v>1.4438799775830871</v>
      </c>
      <c r="D98" s="23">
        <v>0.69726971703805329</v>
      </c>
      <c r="F98" s="81">
        <v>2</v>
      </c>
      <c r="G98" s="80">
        <v>0.69726971703805329</v>
      </c>
      <c r="H98" s="80">
        <v>1.4438799775830871</v>
      </c>
      <c r="I98" s="80">
        <v>0.89214293890862895</v>
      </c>
      <c r="J98" s="96">
        <v>0.69726971703805329</v>
      </c>
    </row>
    <row r="99" spans="1:24" x14ac:dyDescent="0.3">
      <c r="A99" s="3">
        <v>3</v>
      </c>
      <c r="B99" s="23">
        <v>0.45155789529166368</v>
      </c>
      <c r="C99" s="23">
        <v>1.1300739365605874</v>
      </c>
      <c r="D99" s="23">
        <v>0.45155789529166368</v>
      </c>
      <c r="F99" s="3">
        <v>3</v>
      </c>
      <c r="G99" s="23">
        <v>0.45155789529166368</v>
      </c>
      <c r="H99" s="23">
        <v>1.1300739365605874</v>
      </c>
      <c r="I99" s="23">
        <v>0.76899392379232601</v>
      </c>
      <c r="J99" s="24">
        <v>0.45155789529166368</v>
      </c>
    </row>
    <row r="100" spans="1:24" x14ac:dyDescent="0.3">
      <c r="A100" s="3">
        <v>4</v>
      </c>
      <c r="B100" s="23">
        <v>0.8922884334992508</v>
      </c>
      <c r="C100" s="23">
        <v>1.0183536740896091</v>
      </c>
      <c r="D100" s="23">
        <v>0.8922884334992508</v>
      </c>
      <c r="F100" s="3">
        <v>4</v>
      </c>
      <c r="G100" s="23">
        <v>0.8922884334992508</v>
      </c>
      <c r="H100" s="23">
        <v>1.0183536740896091</v>
      </c>
      <c r="I100" s="23">
        <v>0.18587365245047233</v>
      </c>
      <c r="J100" s="24">
        <v>0.18587365245047233</v>
      </c>
    </row>
    <row r="101" spans="1:24" x14ac:dyDescent="0.3">
      <c r="A101" s="81">
        <v>6</v>
      </c>
      <c r="B101" s="80">
        <v>0.90587195088774897</v>
      </c>
      <c r="C101" s="80">
        <v>1.1283272937546696</v>
      </c>
      <c r="D101" s="80">
        <v>0.90587195088774897</v>
      </c>
      <c r="F101" s="3">
        <v>7</v>
      </c>
      <c r="G101" s="23">
        <v>0.76920645972620871</v>
      </c>
      <c r="H101" s="23">
        <v>1.5325889055250037</v>
      </c>
      <c r="I101" s="23">
        <v>0.43179997600246278</v>
      </c>
      <c r="J101" s="24">
        <v>0.43179997600246278</v>
      </c>
    </row>
    <row r="102" spans="1:24" x14ac:dyDescent="0.3">
      <c r="A102" s="3">
        <v>7</v>
      </c>
      <c r="B102" s="23">
        <v>0.76920645972620871</v>
      </c>
      <c r="C102" s="23">
        <v>1.5325889055250037</v>
      </c>
      <c r="D102" s="23">
        <v>0.76920645972620871</v>
      </c>
      <c r="F102" s="3">
        <v>8</v>
      </c>
      <c r="G102" s="23">
        <v>0.73150552429475035</v>
      </c>
      <c r="H102" s="23">
        <v>1.0625813265686219</v>
      </c>
      <c r="I102" s="23">
        <v>0.29740085667762084</v>
      </c>
      <c r="J102" s="24">
        <v>0.29740085667762084</v>
      </c>
    </row>
    <row r="103" spans="1:24" x14ac:dyDescent="0.3">
      <c r="A103" s="3">
        <v>8</v>
      </c>
      <c r="B103" s="23">
        <v>0.73150552429475035</v>
      </c>
      <c r="C103" s="23">
        <v>1.0625813265686219</v>
      </c>
      <c r="D103" s="23">
        <v>0.73150552429475035</v>
      </c>
      <c r="F103" s="3">
        <v>9</v>
      </c>
      <c r="G103" s="23">
        <v>0.95641918062990205</v>
      </c>
      <c r="H103" s="23">
        <v>0.76946344612388662</v>
      </c>
      <c r="I103" s="23">
        <v>0.4338254110500992</v>
      </c>
      <c r="J103" s="24">
        <v>0.4338254110500992</v>
      </c>
    </row>
    <row r="104" spans="1:24" x14ac:dyDescent="0.3">
      <c r="A104" s="3">
        <v>9</v>
      </c>
      <c r="B104" s="23">
        <v>0.95641918062990205</v>
      </c>
      <c r="C104" s="23">
        <v>0.76946344612388662</v>
      </c>
      <c r="D104" s="23">
        <v>0.76946344612388662</v>
      </c>
      <c r="F104" s="3">
        <v>11</v>
      </c>
      <c r="G104" s="23">
        <v>0.59551946380353327</v>
      </c>
      <c r="H104" s="23">
        <v>1.0878354758425388</v>
      </c>
      <c r="I104" s="23">
        <v>0.58755256066472006</v>
      </c>
      <c r="J104" s="24">
        <v>0.58755256066472006</v>
      </c>
    </row>
    <row r="105" spans="1:24" x14ac:dyDescent="0.3">
      <c r="A105" s="3">
        <v>11</v>
      </c>
      <c r="B105" s="23">
        <v>0.59551946380353327</v>
      </c>
      <c r="C105" s="23">
        <v>1.0878354758425388</v>
      </c>
      <c r="D105" s="23">
        <v>0.59551946380353327</v>
      </c>
      <c r="G105" s="24"/>
      <c r="H105" s="24"/>
      <c r="I105" s="24"/>
      <c r="J105" s="24">
        <v>0.69726971703805329</v>
      </c>
    </row>
    <row r="106" spans="1:24" x14ac:dyDescent="0.3">
      <c r="B106" s="24"/>
      <c r="C106" s="24"/>
      <c r="D106" s="24">
        <v>0.90587195088774897</v>
      </c>
    </row>
    <row r="108" spans="1:24" x14ac:dyDescent="0.3">
      <c r="B108" s="84" t="s">
        <v>81</v>
      </c>
      <c r="C108" s="84" t="s">
        <v>82</v>
      </c>
      <c r="D108" s="84" t="s">
        <v>83</v>
      </c>
      <c r="E108" s="84" t="s">
        <v>84</v>
      </c>
      <c r="O108" s="84" t="s">
        <v>81</v>
      </c>
      <c r="P108" s="84" t="s">
        <v>82</v>
      </c>
      <c r="Q108" s="84" t="s">
        <v>83</v>
      </c>
      <c r="R108" s="84" t="s">
        <v>84</v>
      </c>
    </row>
    <row r="109" spans="1:24" x14ac:dyDescent="0.3">
      <c r="A109" s="3"/>
      <c r="B109" s="3">
        <v>2</v>
      </c>
      <c r="C109" s="3">
        <v>5</v>
      </c>
      <c r="D109" s="3">
        <v>6</v>
      </c>
      <c r="E109" s="85">
        <v>10</v>
      </c>
      <c r="I109" s="2" t="s">
        <v>85</v>
      </c>
      <c r="J109" s="2" t="s">
        <v>86</v>
      </c>
      <c r="K109" s="2" t="s">
        <v>87</v>
      </c>
      <c r="L109" s="2" t="s">
        <v>88</v>
      </c>
      <c r="N109" s="3"/>
      <c r="O109" s="3">
        <v>2</v>
      </c>
      <c r="P109" s="3">
        <v>5</v>
      </c>
      <c r="Q109" s="3">
        <v>6</v>
      </c>
      <c r="R109" s="85">
        <v>10</v>
      </c>
      <c r="T109" s="100" t="s">
        <v>107</v>
      </c>
      <c r="U109" s="2" t="s">
        <v>85</v>
      </c>
      <c r="V109" s="2" t="s">
        <v>86</v>
      </c>
      <c r="W109" s="2" t="s">
        <v>87</v>
      </c>
      <c r="X109" s="2" t="s">
        <v>88</v>
      </c>
    </row>
    <row r="110" spans="1:24" x14ac:dyDescent="0.3">
      <c r="A110" s="3">
        <v>1</v>
      </c>
      <c r="B110" s="30">
        <v>0.94036652977714708</v>
      </c>
      <c r="C110" s="30">
        <v>0.95955432688449949</v>
      </c>
      <c r="D110" s="30">
        <v>0.46874100745119096</v>
      </c>
      <c r="E110" s="30">
        <v>0.70609685543282152</v>
      </c>
      <c r="F110" s="23">
        <f>MIN(B110:E110)</f>
        <v>0.46874100745119096</v>
      </c>
      <c r="H110" s="86">
        <v>1</v>
      </c>
      <c r="I110" s="2">
        <f>(1/O110)/((1/O110)+(1/P110)+(1/Q110)+(1/R110))</f>
        <v>0.12888755811460406</v>
      </c>
      <c r="J110" s="2">
        <f>(1/P110)/((1/O110)+(1/P110)+(1/Q110)+(1/R110))</f>
        <v>0.12378447681537937</v>
      </c>
      <c r="K110" s="2">
        <f>(1/Q110)/((1/O110)+(1/P110)+(1/Q110)+(1/R110))</f>
        <v>0.51872768038767969</v>
      </c>
      <c r="L110" s="2">
        <f>(1/R110)/((1/O110)+(1/P110)+(1/Q110)+(1/R110))</f>
        <v>0.22860028468233695</v>
      </c>
      <c r="N110" s="3">
        <v>1</v>
      </c>
      <c r="O110" s="23">
        <f>B110^2</f>
        <v>0.88428921032511398</v>
      </c>
      <c r="P110" s="23">
        <f t="shared" ref="P110:R120" si="8">C110^2</f>
        <v>0.92074450624276494</v>
      </c>
      <c r="Q110" s="23">
        <f t="shared" si="8"/>
        <v>0.21971813206635746</v>
      </c>
      <c r="R110" s="23">
        <f t="shared" si="8"/>
        <v>0.49857276925211885</v>
      </c>
      <c r="T110" s="86">
        <v>1</v>
      </c>
      <c r="U110" s="23">
        <f>I110^2</f>
        <v>1.6612002636745438E-2</v>
      </c>
      <c r="V110" s="23">
        <f t="shared" ref="V110:X120" si="9">J110^2</f>
        <v>1.5322596700457191E-2</v>
      </c>
      <c r="W110" s="23">
        <f t="shared" si="9"/>
        <v>0.26907840640038277</v>
      </c>
      <c r="X110" s="23">
        <f t="shared" si="9"/>
        <v>5.2258090156845495E-2</v>
      </c>
    </row>
    <row r="111" spans="1:24" x14ac:dyDescent="0.3">
      <c r="A111" s="3">
        <v>2</v>
      </c>
      <c r="B111" s="30">
        <v>0</v>
      </c>
      <c r="C111" s="30">
        <v>0.69726971703805329</v>
      </c>
      <c r="D111" s="30">
        <v>0.89214293890862895</v>
      </c>
      <c r="E111" s="30">
        <v>1.4438799775830871</v>
      </c>
      <c r="F111" s="23">
        <f t="shared" ref="F111:F120" si="10">MIN(B111:E111)</f>
        <v>0</v>
      </c>
      <c r="H111" s="86">
        <v>2</v>
      </c>
      <c r="I111" s="2">
        <v>1</v>
      </c>
      <c r="J111" s="2">
        <v>0</v>
      </c>
      <c r="K111" s="2">
        <v>0</v>
      </c>
      <c r="L111" s="2">
        <v>0</v>
      </c>
      <c r="N111" s="3">
        <v>2</v>
      </c>
      <c r="O111" s="23">
        <f t="shared" ref="O111:O120" si="11">B111^2</f>
        <v>0</v>
      </c>
      <c r="P111" s="23">
        <f t="shared" si="8"/>
        <v>0.48618505829832692</v>
      </c>
      <c r="Q111" s="23">
        <f t="shared" si="8"/>
        <v>0.79591902344452559</v>
      </c>
      <c r="R111" s="23">
        <f t="shared" si="8"/>
        <v>2.0847893896653358</v>
      </c>
      <c r="T111" s="86">
        <v>2</v>
      </c>
      <c r="U111" s="23">
        <f t="shared" ref="U111:U120" si="12">I111^2</f>
        <v>1</v>
      </c>
      <c r="V111" s="23">
        <f t="shared" si="9"/>
        <v>0</v>
      </c>
      <c r="W111" s="23">
        <f t="shared" si="9"/>
        <v>0</v>
      </c>
      <c r="X111" s="23">
        <f t="shared" si="9"/>
        <v>0</v>
      </c>
    </row>
    <row r="112" spans="1:24" x14ac:dyDescent="0.3">
      <c r="A112" s="3">
        <v>3</v>
      </c>
      <c r="B112" s="30">
        <v>0.68142665861241969</v>
      </c>
      <c r="C112" s="30">
        <v>0.45155789529166368</v>
      </c>
      <c r="D112" s="30">
        <v>0.76899392379232601</v>
      </c>
      <c r="E112" s="30">
        <v>1.1300739365605874</v>
      </c>
      <c r="F112" s="23">
        <f t="shared" si="10"/>
        <v>0.45155789529166368</v>
      </c>
      <c r="H112" s="86">
        <v>3</v>
      </c>
      <c r="I112" s="2">
        <f t="shared" ref="I112:I120" si="13">(1/O112)/((1/O112)+(1/P112)+(1/Q112)+(1/R112))</f>
        <v>0.22593376774646912</v>
      </c>
      <c r="J112" s="2">
        <f t="shared" ref="J112:J120" si="14">(1/P112)/((1/O112)+(1/P112)+(1/Q112)+(1/R112))</f>
        <v>0.51450844129948747</v>
      </c>
      <c r="K112" s="2">
        <f t="shared" ref="K112:K120" si="15">(1/Q112)/((1/O112)+(1/P112)+(1/Q112)+(1/R112))</f>
        <v>0.17740815044340266</v>
      </c>
      <c r="L112" s="2">
        <f t="shared" ref="L112:L120" si="16">(1/R112)/((1/O112)+(1/P112)+(1/Q112)+(1/R112))</f>
        <v>8.2149640510640706E-2</v>
      </c>
      <c r="N112" s="3">
        <v>3</v>
      </c>
      <c r="O112" s="23">
        <f t="shared" si="11"/>
        <v>0.46434229106768715</v>
      </c>
      <c r="P112" s="23">
        <f t="shared" si="8"/>
        <v>0.2039045328002371</v>
      </c>
      <c r="Q112" s="23">
        <f t="shared" si="8"/>
        <v>0.59135165482951768</v>
      </c>
      <c r="R112" s="23">
        <f t="shared" si="8"/>
        <v>1.2770671020935425</v>
      </c>
      <c r="T112" s="86">
        <v>3</v>
      </c>
      <c r="U112" s="23">
        <f t="shared" si="12"/>
        <v>5.1046067408115452E-2</v>
      </c>
      <c r="V112" s="23">
        <f t="shared" si="9"/>
        <v>0.26471893616842812</v>
      </c>
      <c r="W112" s="23">
        <f t="shared" si="9"/>
        <v>3.1473651843748993E-2</v>
      </c>
      <c r="X112" s="23">
        <f t="shared" si="9"/>
        <v>6.7485634360275005E-3</v>
      </c>
    </row>
    <row r="113" spans="1:24" x14ac:dyDescent="0.3">
      <c r="A113" s="3">
        <v>4</v>
      </c>
      <c r="B113" s="30">
        <v>0.9637885544290975</v>
      </c>
      <c r="C113" s="30">
        <v>0.8922884334992508</v>
      </c>
      <c r="D113" s="30">
        <v>0.18587365245047233</v>
      </c>
      <c r="E113" s="30">
        <v>1.0183536740896091</v>
      </c>
      <c r="F113" s="23">
        <f t="shared" si="10"/>
        <v>0.18587365245047233</v>
      </c>
      <c r="H113" s="86">
        <v>4</v>
      </c>
      <c r="I113" s="2">
        <f t="shared" si="13"/>
        <v>3.3390660353203726E-2</v>
      </c>
      <c r="J113" s="2">
        <f t="shared" si="14"/>
        <v>3.8956327678884774E-2</v>
      </c>
      <c r="K113" s="2">
        <f t="shared" si="15"/>
        <v>0.89774474368131985</v>
      </c>
      <c r="L113" s="2">
        <f t="shared" si="16"/>
        <v>2.9908268286591599E-2</v>
      </c>
      <c r="N113" s="3">
        <v>4</v>
      </c>
      <c r="O113" s="23">
        <f t="shared" si="11"/>
        <v>0.92888837764852938</v>
      </c>
      <c r="P113" s="23">
        <f t="shared" si="8"/>
        <v>0.79617864855654696</v>
      </c>
      <c r="Q113" s="23">
        <f t="shared" si="8"/>
        <v>3.4549014675278975E-2</v>
      </c>
      <c r="R113" s="23">
        <f t="shared" si="8"/>
        <v>1.0370442055318057</v>
      </c>
      <c r="T113" s="86">
        <v>4</v>
      </c>
      <c r="U113" s="23">
        <f t="shared" si="12"/>
        <v>1.1149361988230112E-3</v>
      </c>
      <c r="V113" s="23">
        <f t="shared" si="9"/>
        <v>1.517595466224644E-3</v>
      </c>
      <c r="W113" s="23">
        <f t="shared" si="9"/>
        <v>0.8059456248074387</v>
      </c>
      <c r="X113" s="23">
        <f t="shared" si="9"/>
        <v>8.9450451190274086E-4</v>
      </c>
    </row>
    <row r="114" spans="1:24" x14ac:dyDescent="0.3">
      <c r="A114" s="3">
        <v>5</v>
      </c>
      <c r="B114" s="30">
        <v>0.69726971703805329</v>
      </c>
      <c r="C114" s="30">
        <v>0</v>
      </c>
      <c r="D114" s="30">
        <v>0.90587195088774897</v>
      </c>
      <c r="E114" s="30">
        <v>1.5643148588886204</v>
      </c>
      <c r="F114" s="23">
        <f t="shared" si="10"/>
        <v>0</v>
      </c>
      <c r="H114" s="86">
        <v>5</v>
      </c>
      <c r="I114" s="2">
        <v>0</v>
      </c>
      <c r="J114" s="2">
        <v>1</v>
      </c>
      <c r="K114" s="2">
        <v>0</v>
      </c>
      <c r="L114" s="2">
        <v>0</v>
      </c>
      <c r="N114" s="3">
        <v>5</v>
      </c>
      <c r="O114" s="23">
        <f t="shared" si="11"/>
        <v>0.48618505829832692</v>
      </c>
      <c r="P114" s="23">
        <f t="shared" si="8"/>
        <v>0</v>
      </c>
      <c r="Q114" s="23">
        <f t="shared" si="8"/>
        <v>0.82060399140517626</v>
      </c>
      <c r="R114" s="23">
        <f t="shared" si="8"/>
        <v>2.4470809777397244</v>
      </c>
      <c r="T114" s="86">
        <v>5</v>
      </c>
      <c r="U114" s="23">
        <f t="shared" si="12"/>
        <v>0</v>
      </c>
      <c r="V114" s="23">
        <f t="shared" si="9"/>
        <v>1</v>
      </c>
      <c r="W114" s="23">
        <f t="shared" si="9"/>
        <v>0</v>
      </c>
      <c r="X114" s="23">
        <f t="shared" si="9"/>
        <v>0</v>
      </c>
    </row>
    <row r="115" spans="1:24" x14ac:dyDescent="0.3">
      <c r="A115" s="3">
        <v>6</v>
      </c>
      <c r="B115" s="30">
        <v>0.89214293890862895</v>
      </c>
      <c r="C115" s="30">
        <v>0.90587195088774897</v>
      </c>
      <c r="D115" s="30">
        <v>0</v>
      </c>
      <c r="E115" s="30">
        <v>1.1283272937546696</v>
      </c>
      <c r="F115" s="23">
        <f t="shared" si="10"/>
        <v>0</v>
      </c>
      <c r="H115" s="86">
        <v>6</v>
      </c>
      <c r="I115" s="2">
        <v>0</v>
      </c>
      <c r="J115" s="2">
        <v>0</v>
      </c>
      <c r="K115" s="2">
        <v>1</v>
      </c>
      <c r="L115" s="2">
        <v>0</v>
      </c>
      <c r="N115" s="3">
        <v>6</v>
      </c>
      <c r="O115" s="23">
        <f t="shared" si="11"/>
        <v>0.79591902344452559</v>
      </c>
      <c r="P115" s="23">
        <f t="shared" si="8"/>
        <v>0.82060399140517626</v>
      </c>
      <c r="Q115" s="23">
        <f t="shared" si="8"/>
        <v>0</v>
      </c>
      <c r="R115" s="23">
        <f t="shared" si="8"/>
        <v>1.2731224818317364</v>
      </c>
      <c r="T115" s="86">
        <v>6</v>
      </c>
      <c r="U115" s="23">
        <f t="shared" si="12"/>
        <v>0</v>
      </c>
      <c r="V115" s="23">
        <f t="shared" si="9"/>
        <v>0</v>
      </c>
      <c r="W115" s="23">
        <f t="shared" si="9"/>
        <v>1</v>
      </c>
      <c r="X115" s="23">
        <f t="shared" si="9"/>
        <v>0</v>
      </c>
    </row>
    <row r="116" spans="1:24" x14ac:dyDescent="0.3">
      <c r="A116" s="3">
        <v>7</v>
      </c>
      <c r="B116" s="30">
        <v>0.8299614378065111</v>
      </c>
      <c r="C116" s="30">
        <v>0.76920645972620871</v>
      </c>
      <c r="D116" s="30">
        <v>0.43179997600246278</v>
      </c>
      <c r="E116" s="30">
        <v>1.5325889055250037</v>
      </c>
      <c r="F116" s="23">
        <f t="shared" si="10"/>
        <v>0.43179997600246278</v>
      </c>
      <c r="H116" s="86">
        <v>7</v>
      </c>
      <c r="I116" s="2">
        <f t="shared" si="13"/>
        <v>0.16255058417005841</v>
      </c>
      <c r="J116" s="2">
        <f t="shared" si="14"/>
        <v>0.18924243078887226</v>
      </c>
      <c r="K116" s="2">
        <f t="shared" si="15"/>
        <v>0.60053612264738432</v>
      </c>
      <c r="L116" s="2">
        <f t="shared" si="16"/>
        <v>4.7670862393685183E-2</v>
      </c>
      <c r="N116" s="3">
        <v>7</v>
      </c>
      <c r="O116" s="23">
        <f t="shared" si="11"/>
        <v>0.68883598824585124</v>
      </c>
      <c r="P116" s="23">
        <f t="shared" si="8"/>
        <v>0.59167857768452758</v>
      </c>
      <c r="Q116" s="23">
        <f t="shared" si="8"/>
        <v>0.18645121927572744</v>
      </c>
      <c r="R116" s="23">
        <f t="shared" si="8"/>
        <v>2.3488287533383287</v>
      </c>
      <c r="T116" s="86">
        <v>7</v>
      </c>
      <c r="U116" s="23">
        <f t="shared" si="12"/>
        <v>2.6422692414027244E-2</v>
      </c>
      <c r="V116" s="23">
        <f t="shared" si="9"/>
        <v>3.5812697610881107E-2</v>
      </c>
      <c r="W116" s="23">
        <f t="shared" si="9"/>
        <v>0.36064363460435422</v>
      </c>
      <c r="X116" s="23">
        <f t="shared" si="9"/>
        <v>2.2725111213576683E-3</v>
      </c>
    </row>
    <row r="117" spans="1:24" x14ac:dyDescent="0.3">
      <c r="A117" s="3">
        <v>8</v>
      </c>
      <c r="B117" s="30">
        <v>0.82163830724701237</v>
      </c>
      <c r="C117" s="30">
        <v>0.73150552429475035</v>
      </c>
      <c r="D117" s="30">
        <v>0.29740085667762084</v>
      </c>
      <c r="E117" s="30">
        <v>1.0625813265686219</v>
      </c>
      <c r="F117" s="23">
        <f t="shared" si="10"/>
        <v>0.29740085667762084</v>
      </c>
      <c r="H117" s="86">
        <v>8</v>
      </c>
      <c r="I117" s="2">
        <f t="shared" si="13"/>
        <v>9.5308874835440635E-2</v>
      </c>
      <c r="J117" s="2">
        <f t="shared" si="14"/>
        <v>0.12024291064297048</v>
      </c>
      <c r="K117" s="2">
        <f t="shared" si="15"/>
        <v>0.72746193002955617</v>
      </c>
      <c r="L117" s="2">
        <f t="shared" si="16"/>
        <v>5.6986284492032739E-2</v>
      </c>
      <c r="N117" s="3">
        <v>8</v>
      </c>
      <c r="O117" s="23">
        <f t="shared" si="11"/>
        <v>0.67508950793573586</v>
      </c>
      <c r="P117" s="23">
        <f t="shared" si="8"/>
        <v>0.53510033207373764</v>
      </c>
      <c r="Q117" s="23">
        <f t="shared" si="8"/>
        <v>8.8447269552582766E-2</v>
      </c>
      <c r="R117" s="23">
        <f t="shared" si="8"/>
        <v>1.1290790755723323</v>
      </c>
      <c r="T117" s="86">
        <v>8</v>
      </c>
      <c r="U117" s="23">
        <f t="shared" si="12"/>
        <v>9.0837816223976898E-3</v>
      </c>
      <c r="V117" s="23">
        <f t="shared" si="9"/>
        <v>1.4458357559893383E-2</v>
      </c>
      <c r="W117" s="23">
        <f t="shared" si="9"/>
        <v>0.52920085964232688</v>
      </c>
      <c r="X117" s="23">
        <f t="shared" si="9"/>
        <v>3.2474366202068909E-3</v>
      </c>
    </row>
    <row r="118" spans="1:24" x14ac:dyDescent="0.3">
      <c r="A118" s="3">
        <v>9</v>
      </c>
      <c r="B118" s="23">
        <v>0.934648882372209</v>
      </c>
      <c r="C118" s="23">
        <v>0.95641918062990205</v>
      </c>
      <c r="D118" s="23">
        <v>0.4338254110500992</v>
      </c>
      <c r="E118" s="23">
        <v>0.76946344612388662</v>
      </c>
      <c r="F118" s="23">
        <f t="shared" si="10"/>
        <v>0.4338254110500992</v>
      </c>
      <c r="H118" s="86">
        <v>9</v>
      </c>
      <c r="I118" s="2">
        <f t="shared" si="13"/>
        <v>0.12388466459135176</v>
      </c>
      <c r="J118" s="2">
        <f t="shared" si="14"/>
        <v>0.11830905271810579</v>
      </c>
      <c r="K118" s="2">
        <f t="shared" si="15"/>
        <v>0.57502212787839257</v>
      </c>
      <c r="L118" s="2">
        <f t="shared" si="16"/>
        <v>0.18278415481214977</v>
      </c>
      <c r="N118" s="3">
        <v>9</v>
      </c>
      <c r="O118" s="23">
        <f t="shared" si="11"/>
        <v>0.87356853331961937</v>
      </c>
      <c r="P118" s="23">
        <f t="shared" si="8"/>
        <v>0.91473764907677324</v>
      </c>
      <c r="Q118" s="23">
        <f t="shared" si="8"/>
        <v>0.18820448727278752</v>
      </c>
      <c r="R118" s="23">
        <f t="shared" si="8"/>
        <v>0.59207399492084734</v>
      </c>
      <c r="T118" s="86">
        <v>9</v>
      </c>
      <c r="U118" s="23">
        <f t="shared" si="12"/>
        <v>1.5347410120911726E-2</v>
      </c>
      <c r="V118" s="23">
        <f t="shared" si="9"/>
        <v>1.3997031955055536E-2</v>
      </c>
      <c r="W118" s="23">
        <f t="shared" si="9"/>
        <v>0.33065044754979445</v>
      </c>
      <c r="X118" s="23">
        <f t="shared" si="9"/>
        <v>3.3410047250391935E-2</v>
      </c>
    </row>
    <row r="119" spans="1:24" x14ac:dyDescent="0.3">
      <c r="A119" s="3">
        <v>10</v>
      </c>
      <c r="B119" s="23">
        <v>1.4438799775830871</v>
      </c>
      <c r="C119" s="23">
        <v>1.5643148588886204</v>
      </c>
      <c r="D119" s="23">
        <v>1.1283272937546696</v>
      </c>
      <c r="E119" s="23">
        <v>0</v>
      </c>
      <c r="F119" s="23">
        <f t="shared" si="10"/>
        <v>0</v>
      </c>
      <c r="H119" s="86">
        <v>10</v>
      </c>
      <c r="I119" s="2">
        <v>0</v>
      </c>
      <c r="J119" s="2">
        <v>0</v>
      </c>
      <c r="K119" s="2">
        <v>0</v>
      </c>
      <c r="L119" s="2">
        <v>1</v>
      </c>
      <c r="N119" s="3">
        <v>10</v>
      </c>
      <c r="O119" s="23">
        <f t="shared" si="11"/>
        <v>2.0847893896653358</v>
      </c>
      <c r="P119" s="23">
        <f t="shared" si="8"/>
        <v>2.4470809777397244</v>
      </c>
      <c r="Q119" s="23">
        <f t="shared" si="8"/>
        <v>1.2731224818317364</v>
      </c>
      <c r="R119" s="23">
        <f t="shared" si="8"/>
        <v>0</v>
      </c>
      <c r="T119" s="86">
        <v>10</v>
      </c>
      <c r="U119" s="23">
        <f t="shared" si="12"/>
        <v>0</v>
      </c>
      <c r="V119" s="23">
        <f t="shared" si="9"/>
        <v>0</v>
      </c>
      <c r="W119" s="23">
        <f t="shared" si="9"/>
        <v>0</v>
      </c>
      <c r="X119" s="23">
        <f t="shared" si="9"/>
        <v>1</v>
      </c>
    </row>
    <row r="120" spans="1:24" x14ac:dyDescent="0.3">
      <c r="A120" s="3">
        <v>11</v>
      </c>
      <c r="B120" s="23">
        <v>0.9263883825546223</v>
      </c>
      <c r="C120" s="23">
        <v>0.59551946380353327</v>
      </c>
      <c r="D120" s="23">
        <v>0.58755256066472006</v>
      </c>
      <c r="E120" s="23">
        <v>1.0878354758425388</v>
      </c>
      <c r="F120" s="23">
        <f t="shared" si="10"/>
        <v>0.58755256066472006</v>
      </c>
      <c r="H120" s="86">
        <v>11</v>
      </c>
      <c r="I120" s="2">
        <f t="shared" si="13"/>
        <v>0.15080595507120137</v>
      </c>
      <c r="J120" s="2">
        <f t="shared" si="14"/>
        <v>0.36493269202111778</v>
      </c>
      <c r="K120" s="2">
        <f t="shared" si="15"/>
        <v>0.37489637833291806</v>
      </c>
      <c r="L120" s="2">
        <f t="shared" si="16"/>
        <v>0.10936497457476289</v>
      </c>
      <c r="N120" s="3">
        <v>11</v>
      </c>
      <c r="O120" s="23">
        <f t="shared" si="11"/>
        <v>0.85819543533216924</v>
      </c>
      <c r="P120" s="23">
        <f t="shared" si="8"/>
        <v>0.35464343176884777</v>
      </c>
      <c r="Q120" s="23">
        <f t="shared" si="8"/>
        <v>0.34521801154366955</v>
      </c>
      <c r="R120" s="23">
        <f t="shared" si="8"/>
        <v>1.1833860225015629</v>
      </c>
      <c r="T120" s="86">
        <v>11</v>
      </c>
      <c r="U120" s="23">
        <f t="shared" si="12"/>
        <v>2.2742436084937204E-2</v>
      </c>
      <c r="V120" s="23">
        <f t="shared" si="9"/>
        <v>0.13317586970577999</v>
      </c>
      <c r="W120" s="23">
        <f t="shared" si="9"/>
        <v>0.14054729448713843</v>
      </c>
      <c r="X120" s="23">
        <f t="shared" si="9"/>
        <v>1.1960697663738534E-2</v>
      </c>
    </row>
    <row r="121" spans="1:24" x14ac:dyDescent="0.3">
      <c r="H121" t="s">
        <v>89</v>
      </c>
      <c r="I121">
        <f>SUM(I110:I120)</f>
        <v>1.9207620648823289</v>
      </c>
      <c r="J121">
        <f t="shared" ref="J121:L121" si="17">SUM(J110:J120)</f>
        <v>2.4699763319648183</v>
      </c>
      <c r="K121">
        <f t="shared" si="17"/>
        <v>4.871797133400654</v>
      </c>
      <c r="L121">
        <f t="shared" si="17"/>
        <v>1.7374644697521999</v>
      </c>
      <c r="T121" t="s">
        <v>89</v>
      </c>
      <c r="U121">
        <f>SUM(U110:U120)</f>
        <v>1.1423693264859576</v>
      </c>
      <c r="V121">
        <f t="shared" ref="V121:X121" si="18">SUM(V110:V120)</f>
        <v>1.47900308516672</v>
      </c>
      <c r="W121">
        <f t="shared" si="18"/>
        <v>3.4675399193351844</v>
      </c>
      <c r="X121">
        <f t="shared" si="18"/>
        <v>1.1107918507604708</v>
      </c>
    </row>
    <row r="122" spans="1:24" x14ac:dyDescent="0.3">
      <c r="A122" s="2" t="s">
        <v>23</v>
      </c>
      <c r="B122" s="3" t="s">
        <v>68</v>
      </c>
      <c r="C122" s="3" t="s">
        <v>69</v>
      </c>
      <c r="D122" s="3" t="s">
        <v>70</v>
      </c>
      <c r="E122" s="3" t="s">
        <v>71</v>
      </c>
    </row>
    <row r="123" spans="1:24" x14ac:dyDescent="0.3">
      <c r="A123" s="3">
        <v>1</v>
      </c>
      <c r="B123" s="30">
        <v>0.52499999999999969</v>
      </c>
      <c r="C123" s="30">
        <v>0.38297872340425532</v>
      </c>
      <c r="D123" s="30">
        <v>0.86068563092633132</v>
      </c>
      <c r="E123" s="23">
        <v>0.67309546769527484</v>
      </c>
      <c r="H123" t="s">
        <v>108</v>
      </c>
      <c r="I123" s="24">
        <f>SUM(I124:I127)</f>
        <v>0.66385611736710848</v>
      </c>
    </row>
    <row r="124" spans="1:24" x14ac:dyDescent="0.3">
      <c r="A124" s="3">
        <v>2</v>
      </c>
      <c r="B124" s="30">
        <v>0.37499999999999983</v>
      </c>
      <c r="C124" s="30">
        <v>0.53191489361702127</v>
      </c>
      <c r="D124" s="30">
        <v>0</v>
      </c>
      <c r="E124" s="23">
        <v>0.35872709739633557</v>
      </c>
      <c r="H124" s="32" t="s">
        <v>85</v>
      </c>
      <c r="I124" s="30">
        <f>SUMPRODUCT(U110:U120,O110:O120)</f>
        <v>9.66860503535516E-2</v>
      </c>
    </row>
    <row r="125" spans="1:24" x14ac:dyDescent="0.3">
      <c r="A125" s="3">
        <v>3</v>
      </c>
      <c r="B125" s="30">
        <v>0.26250000000000007</v>
      </c>
      <c r="C125" s="30">
        <v>0.14893617021276595</v>
      </c>
      <c r="D125" s="30">
        <v>0.54777534646243609</v>
      </c>
      <c r="E125" s="23">
        <v>0.28833172613307617</v>
      </c>
      <c r="H125" s="32" t="s">
        <v>86</v>
      </c>
      <c r="I125" s="30">
        <f>SUMPRODUCT(V110:V120,P110:P120)</f>
        <v>0.15825370232634361</v>
      </c>
    </row>
    <row r="126" spans="1:24" x14ac:dyDescent="0.3">
      <c r="A126" s="3">
        <v>4</v>
      </c>
      <c r="B126" s="30">
        <v>0.38750000000000001</v>
      </c>
      <c r="C126" s="30">
        <v>0.65957446808510634</v>
      </c>
      <c r="D126" s="30">
        <v>0.94018964259664484</v>
      </c>
      <c r="E126" s="23">
        <v>0.52748312439729994</v>
      </c>
      <c r="H126" s="32" t="s">
        <v>87</v>
      </c>
      <c r="I126" s="30">
        <f>SUMPRODUCT(W110:W120,Q110:Q120)</f>
        <v>0.33037620010853691</v>
      </c>
    </row>
    <row r="127" spans="1:24" x14ac:dyDescent="0.3">
      <c r="A127" s="3">
        <v>5</v>
      </c>
      <c r="B127" s="30">
        <v>0</v>
      </c>
      <c r="C127" s="30">
        <v>0.34042553191489355</v>
      </c>
      <c r="D127" s="30">
        <v>0.42450765864332607</v>
      </c>
      <c r="E127" s="23">
        <v>0</v>
      </c>
      <c r="H127" s="32" t="s">
        <v>88</v>
      </c>
      <c r="I127" s="30">
        <f>SUMPRODUCT(X110:X120,R110:R120)</f>
        <v>7.8540164578676283E-2</v>
      </c>
    </row>
    <row r="128" spans="1:24" x14ac:dyDescent="0.3">
      <c r="A128" s="3">
        <v>6</v>
      </c>
      <c r="B128" s="30">
        <v>0.38750000000000001</v>
      </c>
      <c r="C128" s="30">
        <v>0.80851063829787229</v>
      </c>
      <c r="D128" s="30">
        <v>0.82932166301969379</v>
      </c>
      <c r="E128" s="23">
        <v>0.53616200578592088</v>
      </c>
    </row>
    <row r="129" spans="1:24" x14ac:dyDescent="0.3">
      <c r="A129" s="3">
        <v>7</v>
      </c>
      <c r="B129" s="30">
        <v>0.14999999999999986</v>
      </c>
      <c r="C129" s="30">
        <v>1</v>
      </c>
      <c r="D129" s="30">
        <v>0.64405543398978871</v>
      </c>
      <c r="E129" s="23">
        <v>0.29315332690453233</v>
      </c>
    </row>
    <row r="130" spans="1:24" x14ac:dyDescent="0.3">
      <c r="A130" s="3">
        <v>8</v>
      </c>
      <c r="B130" s="30">
        <v>0.44999999999999996</v>
      </c>
      <c r="C130" s="30">
        <v>0.5957446808510638</v>
      </c>
      <c r="D130" s="30">
        <v>0.81546316557257503</v>
      </c>
      <c r="E130" s="23">
        <v>0.33847637415621984</v>
      </c>
    </row>
    <row r="131" spans="1:24" x14ac:dyDescent="0.3">
      <c r="A131" s="3">
        <v>9</v>
      </c>
      <c r="B131" s="30">
        <v>0.43749999999999983</v>
      </c>
      <c r="C131" s="30">
        <v>0.42553191489361702</v>
      </c>
      <c r="D131" s="30">
        <v>0.84755652808169235</v>
      </c>
      <c r="E131" s="23">
        <v>0.73288331726133071</v>
      </c>
    </row>
    <row r="132" spans="1:24" x14ac:dyDescent="0.3">
      <c r="A132" s="3">
        <v>10</v>
      </c>
      <c r="B132" s="30">
        <v>1</v>
      </c>
      <c r="C132" s="30">
        <v>0</v>
      </c>
      <c r="D132" s="30">
        <v>1</v>
      </c>
      <c r="E132" s="23">
        <v>1</v>
      </c>
    </row>
    <row r="133" spans="1:24" ht="15" thickBot="1" x14ac:dyDescent="0.35">
      <c r="A133" s="85">
        <v>11</v>
      </c>
      <c r="B133" s="36">
        <v>0.23750000000000016</v>
      </c>
      <c r="C133" s="36">
        <v>0.29787234042553196</v>
      </c>
      <c r="D133" s="36">
        <v>0.88329686360320936</v>
      </c>
      <c r="E133" s="87">
        <v>0.29315332690453233</v>
      </c>
    </row>
    <row r="134" spans="1:24" x14ac:dyDescent="0.3">
      <c r="A134" s="88" t="s">
        <v>90</v>
      </c>
      <c r="B134" s="89">
        <f>(SUMPRODUCT($U$110:$U$120,B123:B133))/$U$121</f>
        <v>0.36566095417772465</v>
      </c>
      <c r="C134" s="89">
        <f t="shared" ref="C134:E134" si="19">(SUMPRODUCT($U$110:$U$120,C123:C133))/$U$121</f>
        <v>0.51800619569626549</v>
      </c>
      <c r="D134" s="89">
        <f t="shared" si="19"/>
        <v>8.8263074303250741E-2</v>
      </c>
      <c r="E134" s="89">
        <f t="shared" si="19"/>
        <v>0.36236118174381465</v>
      </c>
    </row>
    <row r="135" spans="1:24" x14ac:dyDescent="0.3">
      <c r="A135" s="91" t="s">
        <v>91</v>
      </c>
      <c r="B135" s="23">
        <f>(SUMPRODUCT($V$110:$V$120,B123:B133))/$V$121</f>
        <v>8.6377296717915497E-2</v>
      </c>
      <c r="C135" s="23">
        <f t="shared" ref="C135:E135" si="20">(SUMPRODUCT($V$110:$V$120,C123:C133))/$V$121</f>
        <v>0.32236087673340752</v>
      </c>
      <c r="D135" s="23">
        <f t="shared" si="20"/>
        <v>0.50607173428191543</v>
      </c>
      <c r="E135" s="23">
        <f t="shared" si="20"/>
        <v>0.10286152212506822</v>
      </c>
    </row>
    <row r="136" spans="1:24" x14ac:dyDescent="0.3">
      <c r="A136" s="91" t="s">
        <v>92</v>
      </c>
      <c r="B136" s="23">
        <f>(SUMPRODUCT($W$110:$W$120,B123:B133))/$W$121</f>
        <v>0.38056040955643872</v>
      </c>
      <c r="C136" s="23">
        <f t="shared" ref="C136:E136" si="21">(SUMPRODUCT($W$110:$W$120,C123:C133))/$W$121</f>
        <v>0.66511429427718327</v>
      </c>
      <c r="D136" s="23">
        <f t="shared" si="21"/>
        <v>0.83751134770261626</v>
      </c>
      <c r="E136" s="23">
        <f t="shared" si="21"/>
        <v>0.49598592764113797</v>
      </c>
    </row>
    <row r="137" spans="1:24" ht="15" thickBot="1" x14ac:dyDescent="0.35">
      <c r="A137" s="93" t="s">
        <v>93</v>
      </c>
      <c r="B137" s="94">
        <f>(SUMPRODUCT($X$110:$X$120,B123:B133))/$X$121</f>
        <v>0.9442033622492868</v>
      </c>
      <c r="C137" s="94">
        <f t="shared" ref="C137:D137" si="22">(SUMPRODUCT($X$110:$X$120,C123:C133))/$X$121</f>
        <v>3.9247488861046995E-2</v>
      </c>
      <c r="D137" s="94">
        <f t="shared" si="22"/>
        <v>0.98354072868614673</v>
      </c>
      <c r="E137" s="94">
        <f>(SUMPRODUCT($X$110:$X$120,E123:E133))/$X$121</f>
        <v>0.96089083046704138</v>
      </c>
    </row>
    <row r="139" spans="1:24" x14ac:dyDescent="0.3">
      <c r="B139" s="84" t="s">
        <v>81</v>
      </c>
      <c r="C139" s="84" t="s">
        <v>82</v>
      </c>
      <c r="D139" s="84" t="s">
        <v>83</v>
      </c>
      <c r="E139" s="84" t="s">
        <v>84</v>
      </c>
      <c r="O139" s="84" t="s">
        <v>81</v>
      </c>
      <c r="P139" s="84" t="s">
        <v>82</v>
      </c>
      <c r="Q139" s="84" t="s">
        <v>83</v>
      </c>
      <c r="R139" s="84" t="s">
        <v>84</v>
      </c>
    </row>
    <row r="140" spans="1:24" x14ac:dyDescent="0.3">
      <c r="A140" s="3"/>
      <c r="B140" s="3">
        <v>2</v>
      </c>
      <c r="C140" s="3">
        <v>5</v>
      </c>
      <c r="D140" s="3">
        <v>6</v>
      </c>
      <c r="E140" s="85">
        <v>10</v>
      </c>
      <c r="I140" s="2" t="s">
        <v>85</v>
      </c>
      <c r="J140" s="2" t="s">
        <v>86</v>
      </c>
      <c r="K140" s="2" t="s">
        <v>87</v>
      </c>
      <c r="L140" s="2" t="s">
        <v>88</v>
      </c>
      <c r="N140" s="3"/>
      <c r="O140" s="3">
        <v>2</v>
      </c>
      <c r="P140" s="3">
        <v>5</v>
      </c>
      <c r="Q140" s="3">
        <v>6</v>
      </c>
      <c r="R140" s="85">
        <v>10</v>
      </c>
      <c r="T140" s="100" t="s">
        <v>107</v>
      </c>
      <c r="U140" s="2" t="s">
        <v>85</v>
      </c>
      <c r="V140" s="2" t="s">
        <v>86</v>
      </c>
      <c r="W140" s="2" t="s">
        <v>87</v>
      </c>
      <c r="X140" s="2" t="s">
        <v>88</v>
      </c>
    </row>
    <row r="141" spans="1:24" x14ac:dyDescent="0.3">
      <c r="A141" s="3">
        <v>1</v>
      </c>
      <c r="B141" s="32">
        <f>SQRT(($B$134-B123)^2+($C$134-C123)^2+($D$134-D123)^2+($E$134-E123)^2)</f>
        <v>0.85837855998564094</v>
      </c>
      <c r="C141" s="32">
        <f>SQRT(($B$135-B123)^2+($C$135-C123)^2+($D$135-D123)^2+($E$135-E123)^2)</f>
        <v>0.80435201718115656</v>
      </c>
      <c r="D141" s="32">
        <f>SQRT(($B$136-B123)^2+($C$136-C123)^2+($D$136-D123)^2+($E$136-E123)^2)</f>
        <v>0.36382428756257801</v>
      </c>
      <c r="E141" s="32">
        <f>SQRT(($B$137-B123)^2+($C$137-C123)^2+($D$137-D123)^2+($E$137-E123)^2)</f>
        <v>0.62594102469818325</v>
      </c>
      <c r="F141" s="2">
        <f>MIN(B141:E141)</f>
        <v>0.36382428756257801</v>
      </c>
      <c r="H141" s="86">
        <v>1</v>
      </c>
      <c r="I141" s="2">
        <f>(1/O141)/((1/O141)+(1/P141)+(1/Q141)+(1/R141))</f>
        <v>0.10432073241084851</v>
      </c>
      <c r="J141" s="2">
        <f>(1/P141)/((1/O141)+(1/P141)+(1/Q141)+(1/R141))</f>
        <v>0.11880536147732691</v>
      </c>
      <c r="K141" s="2">
        <f>(1/Q141)/((1/O141)+(1/P141)+(1/Q141)+(1/R141))</f>
        <v>0.58069084007470928</v>
      </c>
      <c r="L141" s="2">
        <f>(1/R141)/((1/O141)+(1/P141)+(1/Q141)+(1/R141))</f>
        <v>0.19618306603711538</v>
      </c>
      <c r="M141">
        <f>SUM(I141:L141)</f>
        <v>1</v>
      </c>
      <c r="N141" s="3">
        <v>1</v>
      </c>
      <c r="O141" s="2">
        <f>B141^2</f>
        <v>0.73681375224302259</v>
      </c>
      <c r="P141" s="2">
        <f t="shared" ref="P141:P151" si="23">C141^2</f>
        <v>0.64698216754339555</v>
      </c>
      <c r="Q141" s="2">
        <f t="shared" ref="Q141:Q151" si="24">D141^2</f>
        <v>0.13236811222041744</v>
      </c>
      <c r="R141" s="2">
        <f t="shared" ref="R141:R151" si="25">E141^2</f>
        <v>0.39180216640021165</v>
      </c>
      <c r="T141" s="86">
        <v>1</v>
      </c>
      <c r="U141" s="2">
        <f>I141^2</f>
        <v>1.0882815210735858E-2</v>
      </c>
      <c r="V141" s="2">
        <f t="shared" ref="V141:V151" si="26">J141^2</f>
        <v>1.4114713915758314E-2</v>
      </c>
      <c r="W141" s="2">
        <f t="shared" ref="W141:W151" si="27">K141^2</f>
        <v>0.33720185174667161</v>
      </c>
      <c r="X141" s="2">
        <f t="shared" ref="X141:X151" si="28">L141^2</f>
        <v>3.8487795399723176E-2</v>
      </c>
    </row>
    <row r="142" spans="1:24" x14ac:dyDescent="0.3">
      <c r="A142" s="3">
        <v>2</v>
      </c>
      <c r="B142" s="32">
        <f t="shared" ref="B142:B151" si="29">SQRT(($B$134-B124)^2+($C$134-C124)^2+($D$134-D124)^2+($E$134-E124)^2)</f>
        <v>8.9912438011807608E-2</v>
      </c>
      <c r="C142" s="32">
        <f t="shared" ref="C142:C151" si="30">SQRT(($B$135-B124)^2+($C$135-C124)^2+($D$135-D124)^2+($E$135-E124)^2)</f>
        <v>0.66991920683759931</v>
      </c>
      <c r="D142" s="32">
        <f t="shared" ref="D142:D151" si="31">SQRT(($B$136-B124)^2+($C$136-C124)^2+($D$136-D124)^2+($E$136-E124)^2)</f>
        <v>0.85909152160959301</v>
      </c>
      <c r="E142" s="32">
        <f t="shared" ref="E142:E151" si="32">SQRT(($B$137-B124)^2+($C$137-C124)^2+($D$137-D124)^2+($E$137-E124)^2)</f>
        <v>1.3771953985237551</v>
      </c>
      <c r="F142" s="2">
        <f t="shared" ref="F142:F151" si="33">MIN(B142:E142)</f>
        <v>8.9912438011807608E-2</v>
      </c>
      <c r="H142" s="86">
        <v>2</v>
      </c>
      <c r="I142" s="2">
        <f t="shared" ref="I142:I151" si="34">(1/O142)/((1/O142)+(1/P142)+(1/Q142)+(1/R142))</f>
        <v>0.96783928365579164</v>
      </c>
      <c r="J142" s="2">
        <f t="shared" ref="J142:J151" si="35">(1/P142)/((1/O142)+(1/P142)+(1/Q142)+(1/R142))</f>
        <v>1.743403585381734E-2</v>
      </c>
      <c r="K142" s="2">
        <f t="shared" ref="K142:K151" si="36">(1/Q142)/((1/O142)+(1/P142)+(1/Q142)+(1/R142))</f>
        <v>1.0601417243458741E-2</v>
      </c>
      <c r="L142" s="2">
        <f t="shared" ref="L142:L151" si="37">(1/R142)/((1/O142)+(1/P142)+(1/Q142)+(1/R142))</f>
        <v>4.125263246932233E-3</v>
      </c>
      <c r="M142">
        <f t="shared" ref="M142:M151" si="38">SUM(I142:L142)</f>
        <v>0.99999999999999989</v>
      </c>
      <c r="N142" s="3">
        <v>2</v>
      </c>
      <c r="O142" s="2">
        <f t="shared" ref="O142:O151" si="39">B142^2</f>
        <v>8.0842465092271464E-3</v>
      </c>
      <c r="P142" s="2">
        <f t="shared" si="23"/>
        <v>0.44879174368991814</v>
      </c>
      <c r="Q142" s="2">
        <f t="shared" si="24"/>
        <v>0.73803824250148586</v>
      </c>
      <c r="R142" s="2">
        <f t="shared" si="25"/>
        <v>1.8966671657150045</v>
      </c>
      <c r="T142" s="86">
        <v>2</v>
      </c>
      <c r="U142" s="2">
        <f t="shared" ref="U142:U151" si="40">I142^2</f>
        <v>0.93671287898735589</v>
      </c>
      <c r="V142" s="2">
        <f t="shared" si="26"/>
        <v>3.0394560615218852E-4</v>
      </c>
      <c r="W142" s="2">
        <f t="shared" si="27"/>
        <v>1.1239004756990433E-4</v>
      </c>
      <c r="X142" s="2">
        <f t="shared" si="28"/>
        <v>1.7017796856489871E-5</v>
      </c>
    </row>
    <row r="143" spans="1:24" x14ac:dyDescent="0.3">
      <c r="A143" s="3">
        <v>3</v>
      </c>
      <c r="B143" s="32">
        <f t="shared" si="29"/>
        <v>0.60289862725019461</v>
      </c>
      <c r="C143" s="32">
        <f t="shared" si="30"/>
        <v>0.3118232244186363</v>
      </c>
      <c r="D143" s="32">
        <f t="shared" si="31"/>
        <v>0.63831444749895438</v>
      </c>
      <c r="E143" s="32">
        <f t="shared" si="32"/>
        <v>1.0578177055077795</v>
      </c>
      <c r="F143" s="2">
        <f t="shared" si="33"/>
        <v>0.3118232244186363</v>
      </c>
      <c r="H143" s="86">
        <v>3</v>
      </c>
      <c r="I143" s="2">
        <f t="shared" si="34"/>
        <v>0.1679196701891576</v>
      </c>
      <c r="J143" s="2">
        <f t="shared" si="35"/>
        <v>0.62773052302071364</v>
      </c>
      <c r="K143" s="2">
        <f t="shared" si="36"/>
        <v>0.14980310460786783</v>
      </c>
      <c r="L143" s="2">
        <f t="shared" si="37"/>
        <v>5.4546702182261077E-2</v>
      </c>
      <c r="M143">
        <f t="shared" si="38"/>
        <v>1</v>
      </c>
      <c r="N143" s="3">
        <v>3</v>
      </c>
      <c r="O143" s="2">
        <f t="shared" si="39"/>
        <v>0.36348675474016912</v>
      </c>
      <c r="P143" s="2">
        <f t="shared" si="23"/>
        <v>9.7233723286835216E-2</v>
      </c>
      <c r="Q143" s="2">
        <f t="shared" si="24"/>
        <v>0.40744533388589538</v>
      </c>
      <c r="R143" s="2">
        <f t="shared" si="25"/>
        <v>1.1189782980857435</v>
      </c>
      <c r="T143" s="86">
        <v>3</v>
      </c>
      <c r="U143" s="2">
        <f t="shared" si="40"/>
        <v>2.8197015636435462E-2</v>
      </c>
      <c r="V143" s="2">
        <f t="shared" si="26"/>
        <v>0.39404560953185869</v>
      </c>
      <c r="W143" s="2">
        <f t="shared" si="27"/>
        <v>2.2440970150155792E-2</v>
      </c>
      <c r="X143" s="2">
        <f t="shared" si="28"/>
        <v>2.9753427189602851E-3</v>
      </c>
    </row>
    <row r="144" spans="1:24" x14ac:dyDescent="0.3">
      <c r="A144" s="3">
        <v>4</v>
      </c>
      <c r="B144" s="32">
        <f t="shared" si="29"/>
        <v>0.87952410619573607</v>
      </c>
      <c r="C144" s="32">
        <f t="shared" si="30"/>
        <v>0.75706654401050777</v>
      </c>
      <c r="D144" s="32">
        <f t="shared" si="31"/>
        <v>0.10776712502244952</v>
      </c>
      <c r="E144" s="32">
        <f t="shared" si="32"/>
        <v>0.94044975997587554</v>
      </c>
      <c r="F144" s="2">
        <f t="shared" si="33"/>
        <v>0.10776712502244952</v>
      </c>
      <c r="H144" s="86">
        <v>4</v>
      </c>
      <c r="I144" s="2">
        <f t="shared" si="34"/>
        <v>1.4320130993386611E-2</v>
      </c>
      <c r="J144" s="2">
        <f t="shared" si="35"/>
        <v>1.9327441891355705E-2</v>
      </c>
      <c r="K144" s="2">
        <f t="shared" si="36"/>
        <v>0.95382761311171294</v>
      </c>
      <c r="L144" s="2">
        <f t="shared" si="37"/>
        <v>1.2524814003544653E-2</v>
      </c>
      <c r="M144">
        <f t="shared" si="38"/>
        <v>0.99999999999999989</v>
      </c>
      <c r="N144" s="3">
        <v>4</v>
      </c>
      <c r="O144" s="2">
        <f t="shared" si="39"/>
        <v>0.77356265337940844</v>
      </c>
      <c r="P144" s="2">
        <f t="shared" si="23"/>
        <v>0.57314975206001406</v>
      </c>
      <c r="Q144" s="2">
        <f t="shared" si="24"/>
        <v>1.1613753235604266E-2</v>
      </c>
      <c r="R144" s="2">
        <f t="shared" si="25"/>
        <v>0.88444575103868195</v>
      </c>
      <c r="T144" s="86">
        <v>4</v>
      </c>
      <c r="U144" s="2">
        <f t="shared" si="40"/>
        <v>2.0506615166775182E-4</v>
      </c>
      <c r="V144" s="2">
        <f t="shared" si="26"/>
        <v>3.7355001006373142E-4</v>
      </c>
      <c r="W144" s="2">
        <f t="shared" si="27"/>
        <v>0.90978711553438751</v>
      </c>
      <c r="X144" s="2">
        <f t="shared" si="28"/>
        <v>1.5687096582338823E-4</v>
      </c>
    </row>
    <row r="145" spans="1:24" x14ac:dyDescent="0.3">
      <c r="A145" s="3">
        <v>5</v>
      </c>
      <c r="B145" s="32">
        <f t="shared" si="29"/>
        <v>0.64000693128434205</v>
      </c>
      <c r="C145" s="32">
        <f t="shared" si="30"/>
        <v>0.15817888709870301</v>
      </c>
      <c r="D145" s="32">
        <f t="shared" si="31"/>
        <v>0.81659237402803542</v>
      </c>
      <c r="E145" s="32">
        <f t="shared" si="32"/>
        <v>1.4893143940678693</v>
      </c>
      <c r="F145" s="2">
        <f t="shared" si="33"/>
        <v>0.15817888709870301</v>
      </c>
      <c r="H145" s="86">
        <v>5</v>
      </c>
      <c r="I145" s="2">
        <f t="shared" si="34"/>
        <v>5.5036286619021824E-2</v>
      </c>
      <c r="J145" s="2">
        <f t="shared" si="35"/>
        <v>0.90099306308181126</v>
      </c>
      <c r="K145" s="2">
        <f t="shared" si="36"/>
        <v>3.3807093824840109E-2</v>
      </c>
      <c r="L145" s="2">
        <f t="shared" si="37"/>
        <v>1.0163556474326768E-2</v>
      </c>
      <c r="M145">
        <f t="shared" si="38"/>
        <v>1</v>
      </c>
      <c r="N145" s="3">
        <v>5</v>
      </c>
      <c r="O145" s="2">
        <f t="shared" si="39"/>
        <v>0.40960887209200053</v>
      </c>
      <c r="P145" s="2">
        <f t="shared" si="23"/>
        <v>2.5020560323784233E-2</v>
      </c>
      <c r="Q145" s="2">
        <f t="shared" si="24"/>
        <v>0.66682310532074285</v>
      </c>
      <c r="R145" s="2">
        <f t="shared" si="25"/>
        <v>2.2180573643777444</v>
      </c>
      <c r="T145" s="86">
        <v>5</v>
      </c>
      <c r="U145" s="2">
        <f t="shared" si="40"/>
        <v>3.0289928448111207E-3</v>
      </c>
      <c r="V145" s="2">
        <f t="shared" si="26"/>
        <v>0.81178849972154477</v>
      </c>
      <c r="W145" s="2">
        <f t="shared" si="27"/>
        <v>1.1429195928815423E-3</v>
      </c>
      <c r="X145" s="2">
        <f t="shared" si="28"/>
        <v>1.0329788020682955E-4</v>
      </c>
    </row>
    <row r="146" spans="1:24" x14ac:dyDescent="0.3">
      <c r="A146" s="3">
        <v>6</v>
      </c>
      <c r="B146" s="32">
        <f t="shared" si="29"/>
        <v>0.81501186092094347</v>
      </c>
      <c r="C146" s="32">
        <f t="shared" si="30"/>
        <v>0.786928394881519</v>
      </c>
      <c r="D146" s="32">
        <f t="shared" si="31"/>
        <v>0.1493045799174478</v>
      </c>
      <c r="E146" s="32">
        <f t="shared" si="32"/>
        <v>1.051599981623794</v>
      </c>
      <c r="F146" s="2">
        <f t="shared" si="33"/>
        <v>0.1493045799174478</v>
      </c>
      <c r="H146" s="86">
        <v>6</v>
      </c>
      <c r="I146" s="2">
        <f t="shared" si="34"/>
        <v>3.0796779985606967E-2</v>
      </c>
      <c r="J146" s="2">
        <f t="shared" si="35"/>
        <v>3.3034119535970297E-2</v>
      </c>
      <c r="K146" s="2">
        <f t="shared" si="36"/>
        <v>0.91767079151258524</v>
      </c>
      <c r="L146" s="2">
        <f t="shared" si="37"/>
        <v>1.8498308965837467E-2</v>
      </c>
      <c r="M146">
        <f t="shared" si="38"/>
        <v>1</v>
      </c>
      <c r="N146" s="3">
        <v>6</v>
      </c>
      <c r="O146" s="2">
        <f t="shared" si="39"/>
        <v>0.66424433344181932</v>
      </c>
      <c r="P146" s="2">
        <f t="shared" si="23"/>
        <v>0.6192562986708039</v>
      </c>
      <c r="Q146" s="2">
        <f t="shared" si="24"/>
        <v>2.2291857584325558E-2</v>
      </c>
      <c r="R146" s="2">
        <f t="shared" si="25"/>
        <v>1.1058625213511639</v>
      </c>
      <c r="T146" s="86">
        <v>6</v>
      </c>
      <c r="U146" s="2">
        <f t="shared" si="40"/>
        <v>9.4844165748188193E-4</v>
      </c>
      <c r="V146" s="2">
        <f t="shared" si="26"/>
        <v>1.0912530535167745E-3</v>
      </c>
      <c r="W146" s="2">
        <f t="shared" si="27"/>
        <v>0.84211968159533468</v>
      </c>
      <c r="X146" s="2">
        <f t="shared" si="28"/>
        <v>3.4218743459558281E-4</v>
      </c>
    </row>
    <row r="147" spans="1:24" x14ac:dyDescent="0.3">
      <c r="A147" s="3">
        <v>7</v>
      </c>
      <c r="B147" s="32">
        <f t="shared" si="29"/>
        <v>0.76975486279816285</v>
      </c>
      <c r="C147" s="32">
        <f t="shared" si="30"/>
        <v>0.72006465133745767</v>
      </c>
      <c r="D147" s="32">
        <f t="shared" si="31"/>
        <v>0.49383478292273225</v>
      </c>
      <c r="E147" s="32">
        <f t="shared" si="32"/>
        <v>1.4542792053958693</v>
      </c>
      <c r="F147" s="2">
        <f t="shared" si="33"/>
        <v>0.49383478292273225</v>
      </c>
      <c r="H147" s="86">
        <v>7</v>
      </c>
      <c r="I147" s="2">
        <f t="shared" si="34"/>
        <v>0.20607603282561027</v>
      </c>
      <c r="J147" s="2">
        <f t="shared" si="35"/>
        <v>0.23549917196741219</v>
      </c>
      <c r="K147" s="2">
        <f t="shared" si="36"/>
        <v>0.50069011308147671</v>
      </c>
      <c r="L147" s="2">
        <f t="shared" si="37"/>
        <v>5.7734682125500883E-2</v>
      </c>
      <c r="M147">
        <f t="shared" si="38"/>
        <v>1</v>
      </c>
      <c r="N147" s="3">
        <v>7</v>
      </c>
      <c r="O147" s="2">
        <f t="shared" si="39"/>
        <v>0.59252254880141852</v>
      </c>
      <c r="P147" s="2">
        <f t="shared" si="23"/>
        <v>0.51849310210573452</v>
      </c>
      <c r="Q147" s="2">
        <f t="shared" si="24"/>
        <v>0.24387279282434207</v>
      </c>
      <c r="R147" s="2">
        <f t="shared" si="25"/>
        <v>2.1149280072468408</v>
      </c>
      <c r="T147" s="86">
        <v>7</v>
      </c>
      <c r="U147" s="2">
        <f t="shared" si="40"/>
        <v>4.2467331305141999E-2</v>
      </c>
      <c r="V147" s="2">
        <f t="shared" si="26"/>
        <v>5.5459859997336776E-2</v>
      </c>
      <c r="W147" s="2">
        <f t="shared" si="27"/>
        <v>0.25069058933754196</v>
      </c>
      <c r="X147" s="2">
        <f t="shared" si="28"/>
        <v>3.3332935201326312E-3</v>
      </c>
    </row>
    <row r="148" spans="1:24" x14ac:dyDescent="0.3">
      <c r="A148" s="3">
        <v>8</v>
      </c>
      <c r="B148" s="32">
        <f t="shared" si="29"/>
        <v>0.73657776473362579</v>
      </c>
      <c r="C148" s="32">
        <f t="shared" si="30"/>
        <v>0.59849610771479234</v>
      </c>
      <c r="D148" s="32">
        <f t="shared" si="31"/>
        <v>0.18689403886190842</v>
      </c>
      <c r="E148" s="32">
        <f t="shared" si="32"/>
        <v>0.98467045786809593</v>
      </c>
      <c r="F148" s="2">
        <f t="shared" si="33"/>
        <v>0.18689403886190842</v>
      </c>
      <c r="H148" s="86">
        <v>8</v>
      </c>
      <c r="I148" s="2">
        <f t="shared" si="34"/>
        <v>5.3743486153376561E-2</v>
      </c>
      <c r="J148" s="2">
        <f t="shared" si="35"/>
        <v>8.1402994766511777E-2</v>
      </c>
      <c r="K148" s="2">
        <f t="shared" si="36"/>
        <v>0.83478020939621977</v>
      </c>
      <c r="L148" s="2">
        <f t="shared" si="37"/>
        <v>3.0073309683891918E-2</v>
      </c>
      <c r="M148">
        <f t="shared" si="38"/>
        <v>1</v>
      </c>
      <c r="N148" s="3">
        <v>8</v>
      </c>
      <c r="O148" s="2">
        <f t="shared" si="39"/>
        <v>0.54254680349998463</v>
      </c>
      <c r="P148" s="2">
        <f t="shared" si="23"/>
        <v>0.35819759094975628</v>
      </c>
      <c r="Q148" s="2">
        <f t="shared" si="24"/>
        <v>3.4929381762116532E-2</v>
      </c>
      <c r="R148" s="2">
        <f t="shared" si="25"/>
        <v>0.96957591059816572</v>
      </c>
      <c r="T148" s="86">
        <v>8</v>
      </c>
      <c r="U148" s="2">
        <f t="shared" si="40"/>
        <v>2.8883623039181782E-3</v>
      </c>
      <c r="V148" s="2">
        <f t="shared" si="26"/>
        <v>6.6264475569567435E-3</v>
      </c>
      <c r="W148" s="2">
        <f t="shared" si="27"/>
        <v>0.69685799799959658</v>
      </c>
      <c r="X148" s="2">
        <f t="shared" si="28"/>
        <v>9.0440395534326741E-4</v>
      </c>
    </row>
    <row r="149" spans="1:24" x14ac:dyDescent="0.3">
      <c r="A149" s="3">
        <v>9</v>
      </c>
      <c r="B149" s="32">
        <f t="shared" si="29"/>
        <v>0.85295107888663646</v>
      </c>
      <c r="C149" s="32">
        <f t="shared" si="30"/>
        <v>0.80465566711380898</v>
      </c>
      <c r="D149" s="32">
        <f t="shared" si="31"/>
        <v>0.34185247158486531</v>
      </c>
      <c r="E149" s="32">
        <f t="shared" si="32"/>
        <v>0.69024856682381375</v>
      </c>
      <c r="F149" s="2">
        <f t="shared" si="33"/>
        <v>0.34185247158486531</v>
      </c>
      <c r="H149" s="86">
        <v>9</v>
      </c>
      <c r="I149" s="2">
        <f t="shared" si="34"/>
        <v>0.10125468079528446</v>
      </c>
      <c r="J149" s="2">
        <f>(1/P149)/((1/O149)+(1/P149)+(1/Q149)+(1/R149))</f>
        <v>0.11377404688022429</v>
      </c>
      <c r="K149" s="2">
        <f t="shared" si="36"/>
        <v>0.63035602215564668</v>
      </c>
      <c r="L149" s="2">
        <f t="shared" si="37"/>
        <v>0.15461525016884464</v>
      </c>
      <c r="M149">
        <f t="shared" si="38"/>
        <v>1</v>
      </c>
      <c r="N149" s="3">
        <v>9</v>
      </c>
      <c r="O149" s="2">
        <f t="shared" si="39"/>
        <v>0.72752554297387717</v>
      </c>
      <c r="P149" s="2">
        <f t="shared" si="23"/>
        <v>0.64747074261836901</v>
      </c>
      <c r="Q149" s="2">
        <f t="shared" si="24"/>
        <v>0.11686311232868114</v>
      </c>
      <c r="R149" s="2">
        <f t="shared" si="25"/>
        <v>0.47644308400232888</v>
      </c>
      <c r="T149" s="86">
        <v>9</v>
      </c>
      <c r="U149" s="2">
        <f t="shared" si="40"/>
        <v>1.0252510382954948E-2</v>
      </c>
      <c r="V149" s="2">
        <f t="shared" si="26"/>
        <v>1.2944533743503473E-2</v>
      </c>
      <c r="W149" s="2">
        <f t="shared" si="27"/>
        <v>0.39734871466789012</v>
      </c>
      <c r="X149" s="2">
        <f t="shared" si="28"/>
        <v>2.3905875584774413E-2</v>
      </c>
    </row>
    <row r="150" spans="1:24" x14ac:dyDescent="0.3">
      <c r="A150" s="3">
        <v>10</v>
      </c>
      <c r="B150" s="32">
        <f t="shared" si="29"/>
        <v>1.3815078458193919</v>
      </c>
      <c r="C150" s="32">
        <f t="shared" si="30"/>
        <v>1.4097679096077551</v>
      </c>
      <c r="D150" s="32">
        <f t="shared" si="31"/>
        <v>1.0519102518380103</v>
      </c>
      <c r="E150" s="32">
        <f t="shared" si="32"/>
        <v>8.0337195121083574E-2</v>
      </c>
      <c r="F150" s="2">
        <f t="shared" si="33"/>
        <v>8.0337195121083574E-2</v>
      </c>
      <c r="H150" s="86">
        <v>10</v>
      </c>
      <c r="I150" s="2">
        <f t="shared" si="34"/>
        <v>3.3400114552844932E-3</v>
      </c>
      <c r="J150" s="2">
        <f t="shared" si="35"/>
        <v>3.2074465406746965E-3</v>
      </c>
      <c r="K150" s="2">
        <f t="shared" si="36"/>
        <v>5.7609922665831327E-3</v>
      </c>
      <c r="L150" s="2">
        <f t="shared" si="37"/>
        <v>0.98769154973745776</v>
      </c>
      <c r="M150">
        <f t="shared" si="38"/>
        <v>1</v>
      </c>
      <c r="N150" s="3">
        <v>10</v>
      </c>
      <c r="O150" s="2">
        <f t="shared" si="39"/>
        <v>1.9085639280605367</v>
      </c>
      <c r="P150" s="2">
        <f t="shared" si="23"/>
        <v>1.9874455589598197</v>
      </c>
      <c r="Q150" s="2">
        <f t="shared" si="24"/>
        <v>1.1065151779219065</v>
      </c>
      <c r="R150" s="2">
        <f t="shared" si="25"/>
        <v>6.4540649199230542E-3</v>
      </c>
      <c r="T150" s="86">
        <v>10</v>
      </c>
      <c r="U150" s="2">
        <f t="shared" si="40"/>
        <v>1.1155676521431637E-5</v>
      </c>
      <c r="V150" s="2">
        <f t="shared" si="26"/>
        <v>1.0287713311286077E-5</v>
      </c>
      <c r="W150" s="2">
        <f t="shared" si="27"/>
        <v>3.3189031895630658E-5</v>
      </c>
      <c r="X150" s="2">
        <f t="shared" si="28"/>
        <v>0.97553459742278104</v>
      </c>
    </row>
    <row r="151" spans="1:24" x14ac:dyDescent="0.3">
      <c r="A151" s="3">
        <v>11</v>
      </c>
      <c r="B151" s="32">
        <f t="shared" si="29"/>
        <v>0.83770674923400679</v>
      </c>
      <c r="C151" s="32">
        <f t="shared" si="30"/>
        <v>0.44938572408953953</v>
      </c>
      <c r="D151" s="32">
        <f t="shared" si="31"/>
        <v>0.4456122875764234</v>
      </c>
      <c r="E151" s="32">
        <f t="shared" si="32"/>
        <v>1.0110581893302957</v>
      </c>
      <c r="F151" s="2">
        <f t="shared" si="33"/>
        <v>0.4456122875764234</v>
      </c>
      <c r="H151" s="86">
        <v>11</v>
      </c>
      <c r="I151" s="2">
        <f t="shared" si="34"/>
        <v>0.11500284250959449</v>
      </c>
      <c r="J151" s="2">
        <f t="shared" si="35"/>
        <v>0.39962629832034074</v>
      </c>
      <c r="K151" s="2">
        <f t="shared" si="36"/>
        <v>0.40642301023939098</v>
      </c>
      <c r="L151" s="2">
        <f t="shared" si="37"/>
        <v>7.8947848930673872E-2</v>
      </c>
      <c r="M151">
        <f t="shared" si="38"/>
        <v>1.0000000000000002</v>
      </c>
      <c r="N151" s="3">
        <v>11</v>
      </c>
      <c r="O151" s="2">
        <f t="shared" si="39"/>
        <v>0.7017525977122071</v>
      </c>
      <c r="P151" s="2">
        <f t="shared" si="23"/>
        <v>0.20194752901547974</v>
      </c>
      <c r="Q151" s="2">
        <f t="shared" si="24"/>
        <v>0.19857031083909307</v>
      </c>
      <c r="R151" s="2">
        <f t="shared" si="25"/>
        <v>1.022238662211856</v>
      </c>
      <c r="T151" s="86">
        <v>11</v>
      </c>
      <c r="U151" s="2">
        <f t="shared" si="40"/>
        <v>1.3225653785286593E-2</v>
      </c>
      <c r="V151" s="2">
        <f t="shared" si="26"/>
        <v>0.15970117830921798</v>
      </c>
      <c r="W151" s="2">
        <f t="shared" si="27"/>
        <v>0.16517966325204811</v>
      </c>
      <c r="X151" s="2">
        <f t="shared" si="28"/>
        <v>6.2327628507805035E-3</v>
      </c>
    </row>
    <row r="152" spans="1:24" x14ac:dyDescent="0.3">
      <c r="H152" t="s">
        <v>89</v>
      </c>
      <c r="I152">
        <f>SUM(I141:I151)</f>
        <v>1.8196499375929638</v>
      </c>
      <c r="J152">
        <f t="shared" ref="J152:L152" si="41">SUM(J141:J151)</f>
        <v>2.550834503336159</v>
      </c>
      <c r="K152">
        <f t="shared" si="41"/>
        <v>5.0244112075144916</v>
      </c>
      <c r="L152">
        <f t="shared" si="41"/>
        <v>1.6051043515563868</v>
      </c>
      <c r="T152" t="s">
        <v>89</v>
      </c>
      <c r="U152">
        <f>SUM(U141:U151)</f>
        <v>1.0488202239423112</v>
      </c>
      <c r="V152">
        <f t="shared" ref="V152:X152" si="42">SUM(V141:V151)</f>
        <v>1.4564598791592207</v>
      </c>
      <c r="W152">
        <f t="shared" si="42"/>
        <v>3.622915082955974</v>
      </c>
      <c r="X152">
        <f t="shared" si="42"/>
        <v>1.0519934455299778</v>
      </c>
    </row>
    <row r="153" spans="1:24" x14ac:dyDescent="0.3">
      <c r="A153" s="2" t="s">
        <v>23</v>
      </c>
      <c r="B153" s="3" t="s">
        <v>68</v>
      </c>
      <c r="C153" s="3" t="s">
        <v>69</v>
      </c>
      <c r="D153" s="3" t="s">
        <v>70</v>
      </c>
      <c r="E153" s="3" t="s">
        <v>71</v>
      </c>
    </row>
    <row r="154" spans="1:24" x14ac:dyDescent="0.3">
      <c r="A154" s="3">
        <v>1</v>
      </c>
      <c r="B154" s="30">
        <v>0.52499999999999969</v>
      </c>
      <c r="C154" s="30">
        <v>0.38297872340425532</v>
      </c>
      <c r="D154" s="30">
        <v>0.86068563092633132</v>
      </c>
      <c r="E154" s="23">
        <v>0.67309546769527484</v>
      </c>
      <c r="H154" t="s">
        <v>109</v>
      </c>
      <c r="I154" s="24">
        <f>SUM(I155:I158)</f>
        <v>0.51180982233736183</v>
      </c>
    </row>
    <row r="155" spans="1:24" x14ac:dyDescent="0.3">
      <c r="A155" s="3">
        <v>2</v>
      </c>
      <c r="B155" s="30">
        <v>0.37499999999999983</v>
      </c>
      <c r="C155" s="30">
        <v>0.53191489361702127</v>
      </c>
      <c r="D155" s="30">
        <v>0</v>
      </c>
      <c r="E155" s="23">
        <v>0.35872709739633557</v>
      </c>
      <c r="H155" s="32" t="s">
        <v>85</v>
      </c>
      <c r="I155" s="30">
        <f>SUMPRODUCT(U141:U151,O141:O151)</f>
        <v>7.1361112821591188E-2</v>
      </c>
    </row>
    <row r="156" spans="1:24" x14ac:dyDescent="0.3">
      <c r="A156" s="3">
        <v>3</v>
      </c>
      <c r="B156" s="30">
        <v>0.26250000000000007</v>
      </c>
      <c r="C156" s="30">
        <v>0.14893617021276595</v>
      </c>
      <c r="D156" s="30">
        <v>0.54777534646243609</v>
      </c>
      <c r="E156" s="23">
        <v>0.28833172613307617</v>
      </c>
      <c r="H156" s="32" t="s">
        <v>86</v>
      </c>
      <c r="I156" s="30">
        <f>SUMPRODUCT(V141:V151,P141:P151)</f>
        <v>0.14056621068169839</v>
      </c>
    </row>
    <row r="157" spans="1:24" x14ac:dyDescent="0.3">
      <c r="A157" s="3">
        <v>4</v>
      </c>
      <c r="B157" s="30">
        <v>0.38750000000000001</v>
      </c>
      <c r="C157" s="30">
        <v>0.65957446808510634</v>
      </c>
      <c r="D157" s="30">
        <v>0.94018964259664484</v>
      </c>
      <c r="E157" s="23">
        <v>0.52748312439729994</v>
      </c>
      <c r="H157" s="32" t="s">
        <v>87</v>
      </c>
      <c r="I157" s="30">
        <f>SUMPRODUCT(W141:W151,Q141:Q151)</f>
        <v>0.24871111146387778</v>
      </c>
    </row>
    <row r="158" spans="1:24" x14ac:dyDescent="0.3">
      <c r="A158" s="3">
        <v>5</v>
      </c>
      <c r="B158" s="30">
        <v>0</v>
      </c>
      <c r="C158" s="30">
        <v>0.34042553191489355</v>
      </c>
      <c r="D158" s="30">
        <v>0.42450765864332607</v>
      </c>
      <c r="E158" s="23">
        <v>0</v>
      </c>
      <c r="H158" s="32" t="s">
        <v>88</v>
      </c>
      <c r="I158" s="30">
        <f>SUMPRODUCT(X141:X151,R141:R151)</f>
        <v>5.1171387370194485E-2</v>
      </c>
    </row>
    <row r="159" spans="1:24" x14ac:dyDescent="0.3">
      <c r="A159" s="3">
        <v>6</v>
      </c>
      <c r="B159" s="30">
        <v>0.38750000000000001</v>
      </c>
      <c r="C159" s="30">
        <v>0.80851063829787229</v>
      </c>
      <c r="D159" s="30">
        <v>0.82932166301969379</v>
      </c>
      <c r="E159" s="23">
        <v>0.53616200578592088</v>
      </c>
      <c r="H159" t="s">
        <v>102</v>
      </c>
      <c r="I159" s="24">
        <f>ABS(I154-I123)</f>
        <v>0.15204629502974665</v>
      </c>
      <c r="J159" s="101" t="b">
        <f>IF(I159&lt;0.1,TRUE,FALSE)</f>
        <v>0</v>
      </c>
    </row>
    <row r="160" spans="1:24" x14ac:dyDescent="0.3">
      <c r="A160" s="3">
        <v>7</v>
      </c>
      <c r="B160" s="30">
        <v>0.14999999999999986</v>
      </c>
      <c r="C160" s="30">
        <v>1</v>
      </c>
      <c r="D160" s="30">
        <v>0.64405543398978871</v>
      </c>
      <c r="E160" s="23">
        <v>0.29315332690453233</v>
      </c>
    </row>
    <row r="161" spans="1:24" x14ac:dyDescent="0.3">
      <c r="A161" s="3">
        <v>8</v>
      </c>
      <c r="B161" s="30">
        <v>0.44999999999999996</v>
      </c>
      <c r="C161" s="30">
        <v>0.5957446808510638</v>
      </c>
      <c r="D161" s="30">
        <v>0.81546316557257503</v>
      </c>
      <c r="E161" s="23">
        <v>0.33847637415621984</v>
      </c>
    </row>
    <row r="162" spans="1:24" x14ac:dyDescent="0.3">
      <c r="A162" s="3">
        <v>9</v>
      </c>
      <c r="B162" s="30">
        <v>0.43749999999999983</v>
      </c>
      <c r="C162" s="30">
        <v>0.42553191489361702</v>
      </c>
      <c r="D162" s="30">
        <v>0.84755652808169235</v>
      </c>
      <c r="E162" s="23">
        <v>0.73288331726133071</v>
      </c>
    </row>
    <row r="163" spans="1:24" x14ac:dyDescent="0.3">
      <c r="A163" s="3">
        <v>10</v>
      </c>
      <c r="B163" s="30">
        <v>1</v>
      </c>
      <c r="C163" s="30">
        <v>0</v>
      </c>
      <c r="D163" s="30">
        <v>1</v>
      </c>
      <c r="E163" s="23">
        <v>1</v>
      </c>
    </row>
    <row r="164" spans="1:24" ht="15" thickBot="1" x14ac:dyDescent="0.35">
      <c r="A164" s="85">
        <v>11</v>
      </c>
      <c r="B164" s="36">
        <v>0.23750000000000016</v>
      </c>
      <c r="C164" s="36">
        <v>0.29787234042553196</v>
      </c>
      <c r="D164" s="36">
        <v>0.88329686360320936</v>
      </c>
      <c r="E164" s="87">
        <v>0.29315332690453233</v>
      </c>
    </row>
    <row r="165" spans="1:24" ht="15" thickBot="1" x14ac:dyDescent="0.35">
      <c r="A165" s="88" t="s">
        <v>90</v>
      </c>
      <c r="B165" s="89">
        <f>(SUMPRODUCT($U$141:$U$151,B154:B164))/$U$152</f>
        <v>0.36244256573662098</v>
      </c>
      <c r="C165" s="89">
        <f t="shared" ref="C165:D165" si="43">(SUMPRODUCT($U$141:$U$151,C154:C164))/$U$152</f>
        <v>0.53492731493944945</v>
      </c>
      <c r="D165" s="89">
        <f t="shared" si="43"/>
        <v>7.3575137777826288E-2</v>
      </c>
      <c r="E165" s="89">
        <f>(SUMPRODUCT($U$141:$U$151,E154:E164))/$U$152</f>
        <v>0.35938048716960569</v>
      </c>
    </row>
    <row r="166" spans="1:24" ht="15" thickBot="1" x14ac:dyDescent="0.35">
      <c r="A166" s="91" t="s">
        <v>91</v>
      </c>
      <c r="B166" s="89">
        <f>(SUMPRODUCT($V$141:$V$151,B154:B164))/$V$152</f>
        <v>0.11427175025801074</v>
      </c>
      <c r="C166" s="89">
        <f t="shared" ref="C166:E166" si="44">(SUMPRODUCT($V$141:$V$151,C154:C164))/$V$152</f>
        <v>0.31186823009769721</v>
      </c>
      <c r="D166" s="89">
        <f t="shared" si="44"/>
        <v>0.52664090888774173</v>
      </c>
      <c r="E166" s="89">
        <f t="shared" si="44"/>
        <v>0.13651097262927514</v>
      </c>
    </row>
    <row r="167" spans="1:24" ht="15" thickBot="1" x14ac:dyDescent="0.35">
      <c r="A167" s="91" t="s">
        <v>92</v>
      </c>
      <c r="B167" s="89">
        <f>(SUMPRODUCT($W$141:$W$151,B154:B164))/$W$152</f>
        <v>0.39363905406398492</v>
      </c>
      <c r="C167" s="89">
        <f t="shared" ref="C167:E167" si="45">(SUMPRODUCT($W$141:$W$151,C154:C164))/$W$152</f>
        <v>0.63429430073676329</v>
      </c>
      <c r="D167" s="89">
        <f t="shared" si="45"/>
        <v>0.84716176179382163</v>
      </c>
      <c r="E167" s="89">
        <f t="shared" si="45"/>
        <v>0.5006788277239389</v>
      </c>
    </row>
    <row r="168" spans="1:24" ht="15" thickBot="1" x14ac:dyDescent="0.35">
      <c r="A168" s="93" t="s">
        <v>93</v>
      </c>
      <c r="B168" s="89">
        <f>(SUMPRODUCT($X$141:$X$151,B154:B164))/$X$152</f>
        <v>0.95967096194222545</v>
      </c>
      <c r="C168" s="89">
        <f t="shared" ref="C168:E168" si="46">(SUMPRODUCT($X$141:$X$151,C154:C164))/$X$152</f>
        <v>2.9951572979010136E-2</v>
      </c>
      <c r="D168" s="89">
        <f t="shared" si="46"/>
        <v>0.98804486953004411</v>
      </c>
      <c r="E168" s="89">
        <f t="shared" si="46"/>
        <v>0.97263098508227941</v>
      </c>
    </row>
    <row r="170" spans="1:24" x14ac:dyDescent="0.3">
      <c r="B170" s="84" t="s">
        <v>81</v>
      </c>
      <c r="C170" s="84" t="s">
        <v>82</v>
      </c>
      <c r="D170" s="84" t="s">
        <v>83</v>
      </c>
      <c r="E170" s="84" t="s">
        <v>84</v>
      </c>
      <c r="O170" s="84" t="s">
        <v>81</v>
      </c>
      <c r="P170" s="84" t="s">
        <v>82</v>
      </c>
      <c r="Q170" s="84" t="s">
        <v>83</v>
      </c>
      <c r="R170" s="84" t="s">
        <v>84</v>
      </c>
    </row>
    <row r="171" spans="1:24" x14ac:dyDescent="0.3">
      <c r="A171" s="3"/>
      <c r="B171" s="3">
        <v>2</v>
      </c>
      <c r="C171" s="3">
        <v>5</v>
      </c>
      <c r="D171" s="3">
        <v>6</v>
      </c>
      <c r="E171" s="85">
        <v>10</v>
      </c>
      <c r="I171" s="2" t="s">
        <v>85</v>
      </c>
      <c r="J171" s="2" t="s">
        <v>86</v>
      </c>
      <c r="K171" s="2" t="s">
        <v>87</v>
      </c>
      <c r="L171" s="2" t="s">
        <v>88</v>
      </c>
      <c r="N171" s="3"/>
      <c r="O171" s="3">
        <v>2</v>
      </c>
      <c r="P171" s="3">
        <v>5</v>
      </c>
      <c r="Q171" s="3">
        <v>6</v>
      </c>
      <c r="R171" s="85">
        <v>10</v>
      </c>
      <c r="T171" s="100" t="s">
        <v>107</v>
      </c>
      <c r="U171" s="2" t="s">
        <v>85</v>
      </c>
      <c r="V171" s="2" t="s">
        <v>86</v>
      </c>
      <c r="W171" s="2" t="s">
        <v>87</v>
      </c>
      <c r="X171" s="2" t="s">
        <v>88</v>
      </c>
    </row>
    <row r="172" spans="1:24" x14ac:dyDescent="0.3">
      <c r="A172" s="3">
        <v>1</v>
      </c>
      <c r="B172" s="32">
        <f>SQRT(($B$165-B154)^2+($C$165-C154)^2+($D$165-D154)^2+($E$165-E154)^2)</f>
        <v>0.87605554123841134</v>
      </c>
      <c r="C172" s="32">
        <f>SQRT(($B$166-B154)^2+($C$166-C154)^2+($D$166-D154)^2+($E$166-E154)^2)</f>
        <v>0.75714146238433677</v>
      </c>
      <c r="D172" s="32">
        <f>SQRT(($B$167-B154)^2+($C$167-C154)^2+($D$167-D154)^2+($E$167-E154)^2)</f>
        <v>0.3321529923130227</v>
      </c>
      <c r="E172" s="32">
        <f>SQRT(($B$168-B154)^2+($C$168-C154)^2+($D$168-D154)^2+($E$168-E154)^2)</f>
        <v>0.64769507943720439</v>
      </c>
      <c r="F172" s="2">
        <f>MIN(B172:E172)</f>
        <v>0.3321529923130227</v>
      </c>
      <c r="H172" s="86">
        <v>1</v>
      </c>
      <c r="I172" s="2">
        <f>(1/O172)/((1/O172)+(1/P172)+(1/Q172)+(1/R172))</f>
        <v>8.9890267173281371E-2</v>
      </c>
      <c r="J172" s="2">
        <f>(1/P172)/((1/O172)+(1/P172)+(1/Q172)+(1/R172))</f>
        <v>0.12034329382887839</v>
      </c>
      <c r="K172" s="2">
        <f>(1/Q172)/((1/O172)+(1/P172)+(1/Q172)+(1/R172))</f>
        <v>0.62531610579872177</v>
      </c>
      <c r="L172" s="2">
        <f>(1/R172)/((1/O172)+(1/P172)+(1/Q172)+(1/R172))</f>
        <v>0.16445033319911836</v>
      </c>
      <c r="M172">
        <f>SUM(I172:L172)</f>
        <v>0.99999999999999989</v>
      </c>
      <c r="N172" s="3">
        <v>1</v>
      </c>
      <c r="O172" s="2">
        <f>B172^2</f>
        <v>0.76747331133452579</v>
      </c>
      <c r="P172" s="2">
        <f t="shared" ref="P172:P182" si="47">C172^2</f>
        <v>0.57326319406149207</v>
      </c>
      <c r="Q172" s="2">
        <f t="shared" ref="Q172:Q182" si="48">D172^2</f>
        <v>0.11032561030249492</v>
      </c>
      <c r="R172" s="2">
        <f t="shared" ref="R172:R182" si="49">E172^2</f>
        <v>0.41950891592716649</v>
      </c>
      <c r="T172" s="86">
        <v>1</v>
      </c>
      <c r="U172" s="2">
        <f>I172^2</f>
        <v>8.0802601324839064E-3</v>
      </c>
      <c r="V172" s="2">
        <f t="shared" ref="V172:V182" si="50">J172^2</f>
        <v>1.4482508369583759E-2</v>
      </c>
      <c r="W172" s="2">
        <f t="shared" ref="W172:W182" si="51">K172^2</f>
        <v>0.39102023217127818</v>
      </c>
      <c r="X172" s="2">
        <f t="shared" ref="X172:X182" si="52">L172^2</f>
        <v>2.7043912089301052E-2</v>
      </c>
    </row>
    <row r="173" spans="1:24" x14ac:dyDescent="0.3">
      <c r="A173" s="3">
        <v>2</v>
      </c>
      <c r="B173" s="32">
        <f t="shared" ref="B173:B182" si="53">SQRT(($B$165-B155)^2+($C$165-C155)^2+($D$165-D155)^2+($E$165-E155)^2)</f>
        <v>7.4702688403596534E-2</v>
      </c>
      <c r="C173" s="32">
        <f t="shared" ref="C173:C182" si="54">SQRT(($B$166-B155)^2+($C$166-C155)^2+($D$166-D155)^2+($E$166-E155)^2)</f>
        <v>0.66568040932575456</v>
      </c>
      <c r="D173" s="32">
        <f t="shared" ref="D173:D182" si="55">SQRT(($B$167-B155)^2+($C$167-C155)^2+($D$167-D155)^2+($E$167-E155)^2)</f>
        <v>0.86525273864183894</v>
      </c>
      <c r="E173" s="32">
        <f t="shared" ref="E173:E182" si="56">SQRT(($B$168-B155)^2+($C$168-C155)^2+($D$168-D155)^2+($E$168-E155)^2)</f>
        <v>1.3953200193951723</v>
      </c>
      <c r="F173" s="2">
        <f t="shared" ref="F173:F182" si="57">MIN(B173:E173)</f>
        <v>7.4702688403596534E-2</v>
      </c>
      <c r="H173" s="86">
        <v>2</v>
      </c>
      <c r="I173" s="2">
        <f t="shared" ref="I173:I182" si="58">(1/O173)/((1/O173)+(1/P173)+(1/Q173)+(1/R173))</f>
        <v>0.97759966184637437</v>
      </c>
      <c r="J173" s="2">
        <f t="shared" ref="J173:J179" si="59">(1/P173)/((1/O173)+(1/P173)+(1/Q173)+(1/R173))</f>
        <v>1.2311244419212657E-2</v>
      </c>
      <c r="K173" s="2">
        <f t="shared" ref="K173:K182" si="60">(1/Q173)/((1/O173)+(1/P173)+(1/Q173)+(1/R173))</f>
        <v>7.2869793790997957E-3</v>
      </c>
      <c r="L173" s="2">
        <f t="shared" ref="L173:L182" si="61">(1/R173)/((1/O173)+(1/P173)+(1/Q173)+(1/R173))</f>
        <v>2.8021143553131627E-3</v>
      </c>
      <c r="M173">
        <f t="shared" ref="M173:M182" si="62">SUM(I173:L173)</f>
        <v>1</v>
      </c>
      <c r="N173" s="3">
        <v>2</v>
      </c>
      <c r="O173" s="2">
        <f t="shared" ref="O173:O182" si="63">B173^2</f>
        <v>5.5804916547248359E-3</v>
      </c>
      <c r="P173" s="2">
        <f t="shared" si="47"/>
        <v>0.44313040736010412</v>
      </c>
      <c r="Q173" s="2">
        <f t="shared" si="48"/>
        <v>0.74866230172720238</v>
      </c>
      <c r="R173" s="2">
        <f t="shared" si="49"/>
        <v>1.9469179565249439</v>
      </c>
      <c r="T173" s="86">
        <v>2</v>
      </c>
      <c r="U173" s="2">
        <f t="shared" ref="U173:U182" si="64">I173^2</f>
        <v>0.95570109884214549</v>
      </c>
      <c r="V173" s="2">
        <f t="shared" si="50"/>
        <v>1.5156673914959478E-4</v>
      </c>
      <c r="W173" s="2">
        <f t="shared" si="51"/>
        <v>5.3100068471425642E-5</v>
      </c>
      <c r="X173" s="2">
        <f t="shared" si="52"/>
        <v>7.8518448602521012E-6</v>
      </c>
    </row>
    <row r="174" spans="1:24" x14ac:dyDescent="0.3">
      <c r="A174" s="3">
        <v>3</v>
      </c>
      <c r="B174" s="32">
        <f t="shared" si="53"/>
        <v>0.62361161359839001</v>
      </c>
      <c r="C174" s="32">
        <f t="shared" si="54"/>
        <v>0.26835550265642205</v>
      </c>
      <c r="D174" s="32">
        <f t="shared" si="55"/>
        <v>0.62248974578346539</v>
      </c>
      <c r="E174" s="32">
        <f t="shared" si="56"/>
        <v>1.0781036189972348</v>
      </c>
      <c r="F174" s="2">
        <f t="shared" si="57"/>
        <v>0.26835550265642205</v>
      </c>
      <c r="H174" s="86">
        <v>3</v>
      </c>
      <c r="I174" s="2">
        <f t="shared" si="58"/>
        <v>0.12922630176945732</v>
      </c>
      <c r="J174" s="2">
        <f t="shared" si="59"/>
        <v>0.69784391327048079</v>
      </c>
      <c r="K174" s="2">
        <f t="shared" si="60"/>
        <v>0.12969251175461377</v>
      </c>
      <c r="L174" s="2">
        <f t="shared" si="61"/>
        <v>4.3237273205448082E-2</v>
      </c>
      <c r="M174">
        <f t="shared" si="62"/>
        <v>0.99999999999999989</v>
      </c>
      <c r="N174" s="3">
        <v>3</v>
      </c>
      <c r="O174" s="2">
        <f t="shared" si="63"/>
        <v>0.3888914446147877</v>
      </c>
      <c r="P174" s="2">
        <f t="shared" si="47"/>
        <v>7.2014675805980949E-2</v>
      </c>
      <c r="Q174" s="2">
        <f t="shared" si="48"/>
        <v>0.38749348360556335</v>
      </c>
      <c r="R174" s="2">
        <f t="shared" si="49"/>
        <v>1.1623074132949349</v>
      </c>
      <c r="T174" s="86">
        <v>3</v>
      </c>
      <c r="U174" s="2">
        <f t="shared" si="64"/>
        <v>1.6699437069010847E-2</v>
      </c>
      <c r="V174" s="2">
        <f t="shared" si="50"/>
        <v>0.48698612728865831</v>
      </c>
      <c r="W174" s="2">
        <f t="shared" si="51"/>
        <v>1.6820147605220631E-2</v>
      </c>
      <c r="X174" s="2">
        <f t="shared" si="52"/>
        <v>1.8694617942425587E-3</v>
      </c>
    </row>
    <row r="175" spans="1:24" x14ac:dyDescent="0.3">
      <c r="A175" s="3">
        <v>4</v>
      </c>
      <c r="B175" s="32">
        <f t="shared" si="53"/>
        <v>0.89187666434572233</v>
      </c>
      <c r="C175" s="32">
        <f t="shared" si="54"/>
        <v>0.72071844918996231</v>
      </c>
      <c r="D175" s="32">
        <f t="shared" si="55"/>
        <v>0.10024685417896462</v>
      </c>
      <c r="E175" s="32">
        <f t="shared" si="56"/>
        <v>0.96137991467938155</v>
      </c>
      <c r="F175" s="2">
        <f t="shared" si="57"/>
        <v>0.10024685417896462</v>
      </c>
      <c r="H175" s="86">
        <v>4</v>
      </c>
      <c r="I175" s="2">
        <f t="shared" si="58"/>
        <v>1.2114585060819345E-2</v>
      </c>
      <c r="J175" s="2">
        <f t="shared" si="59"/>
        <v>1.8551834724904671E-2</v>
      </c>
      <c r="K175" s="2">
        <f t="shared" si="60"/>
        <v>0.95890733208295409</v>
      </c>
      <c r="L175" s="2">
        <f t="shared" si="61"/>
        <v>1.0426248131321845E-2</v>
      </c>
      <c r="M175">
        <f t="shared" si="62"/>
        <v>1</v>
      </c>
      <c r="N175" s="3">
        <v>4</v>
      </c>
      <c r="O175" s="2">
        <f t="shared" si="63"/>
        <v>0.7954439844044523</v>
      </c>
      <c r="P175" s="2">
        <f t="shared" si="47"/>
        <v>0.51943508300278429</v>
      </c>
      <c r="Q175" s="2">
        <f t="shared" si="48"/>
        <v>1.0049431772778596E-2</v>
      </c>
      <c r="R175" s="2">
        <f t="shared" si="49"/>
        <v>0.92425134034893497</v>
      </c>
      <c r="T175" s="86">
        <v>4</v>
      </c>
      <c r="U175" s="2">
        <f t="shared" si="64"/>
        <v>1.4676317119582724E-4</v>
      </c>
      <c r="V175" s="2">
        <f t="shared" si="50"/>
        <v>3.4417057166017875E-4</v>
      </c>
      <c r="W175" s="2">
        <f t="shared" si="51"/>
        <v>0.91950327152244882</v>
      </c>
      <c r="X175" s="2">
        <f t="shared" si="52"/>
        <v>1.0870665009589226E-4</v>
      </c>
    </row>
    <row r="176" spans="1:24" x14ac:dyDescent="0.3">
      <c r="A176" s="3">
        <v>5</v>
      </c>
      <c r="B176" s="32">
        <f t="shared" si="53"/>
        <v>0.64923302890160617</v>
      </c>
      <c r="C176" s="32">
        <f t="shared" si="54"/>
        <v>0.20721968740394037</v>
      </c>
      <c r="D176" s="32">
        <f t="shared" si="55"/>
        <v>0.81891778440466034</v>
      </c>
      <c r="E176" s="32">
        <f t="shared" si="56"/>
        <v>1.5102806545700516</v>
      </c>
      <c r="F176" s="2">
        <f t="shared" si="57"/>
        <v>0.20721968740394037</v>
      </c>
      <c r="H176" s="86">
        <v>5</v>
      </c>
      <c r="I176" s="2">
        <f t="shared" si="58"/>
        <v>8.5988810632871393E-2</v>
      </c>
      <c r="J176" s="2">
        <f t="shared" si="59"/>
        <v>0.84407517082205508</v>
      </c>
      <c r="K176" s="2">
        <f t="shared" si="60"/>
        <v>5.4045874475322678E-2</v>
      </c>
      <c r="L176" s="2">
        <f t="shared" si="61"/>
        <v>1.5890144069750794E-2</v>
      </c>
      <c r="M176">
        <f t="shared" si="62"/>
        <v>1</v>
      </c>
      <c r="N176" s="3">
        <v>5</v>
      </c>
      <c r="O176" s="2">
        <f t="shared" si="63"/>
        <v>0.42150352581675377</v>
      </c>
      <c r="P176" s="2">
        <f t="shared" si="47"/>
        <v>4.2939998847786764E-2</v>
      </c>
      <c r="Q176" s="2">
        <f t="shared" si="48"/>
        <v>0.67062633761423773</v>
      </c>
      <c r="R176" s="2">
        <f t="shared" si="49"/>
        <v>2.2809476555685433</v>
      </c>
      <c r="T176" s="86">
        <v>5</v>
      </c>
      <c r="U176" s="2">
        <f t="shared" si="64"/>
        <v>7.3940755540558159E-3</v>
      </c>
      <c r="V176" s="2">
        <f t="shared" si="50"/>
        <v>0.71246289399828144</v>
      </c>
      <c r="W176" s="2">
        <f t="shared" si="51"/>
        <v>2.9209565478023353E-3</v>
      </c>
      <c r="X176" s="2">
        <f t="shared" si="52"/>
        <v>2.5249667855743632E-4</v>
      </c>
    </row>
    <row r="177" spans="1:24" x14ac:dyDescent="0.3">
      <c r="A177" s="3">
        <v>6</v>
      </c>
      <c r="B177" s="32">
        <f t="shared" si="53"/>
        <v>0.82333481984618517</v>
      </c>
      <c r="C177" s="32">
        <f t="shared" si="54"/>
        <v>0.75673241327764063</v>
      </c>
      <c r="D177" s="32">
        <f t="shared" si="55"/>
        <v>0.17879134572919284</v>
      </c>
      <c r="E177" s="32">
        <f t="shared" si="56"/>
        <v>1.0720224130366884</v>
      </c>
      <c r="F177" s="2">
        <f t="shared" si="57"/>
        <v>0.17879134572919284</v>
      </c>
      <c r="H177" s="86">
        <v>6</v>
      </c>
      <c r="I177" s="2">
        <f t="shared" si="58"/>
        <v>4.170196175104237E-2</v>
      </c>
      <c r="J177" s="2">
        <f t="shared" si="59"/>
        <v>4.9365640674851573E-2</v>
      </c>
      <c r="K177" s="2">
        <f t="shared" si="60"/>
        <v>0.88433428865531993</v>
      </c>
      <c r="L177" s="2">
        <f t="shared" si="61"/>
        <v>2.4598108918786107E-2</v>
      </c>
      <c r="M177">
        <f t="shared" si="62"/>
        <v>1</v>
      </c>
      <c r="N177" s="3">
        <v>6</v>
      </c>
      <c r="O177" s="2">
        <f t="shared" si="63"/>
        <v>0.67788022557115024</v>
      </c>
      <c r="P177" s="2">
        <f t="shared" si="47"/>
        <v>0.57264394530500184</v>
      </c>
      <c r="Q177" s="2">
        <f t="shared" si="48"/>
        <v>3.1966345307655762E-2</v>
      </c>
      <c r="R177" s="2">
        <f t="shared" si="49"/>
        <v>1.1492320540530043</v>
      </c>
      <c r="T177" s="86">
        <v>6</v>
      </c>
      <c r="U177" s="2">
        <f t="shared" si="64"/>
        <v>1.7390536138854008E-3</v>
      </c>
      <c r="V177" s="2">
        <f t="shared" si="50"/>
        <v>2.4369664792385599E-3</v>
      </c>
      <c r="W177" s="2">
        <f t="shared" si="51"/>
        <v>0.78204713409151072</v>
      </c>
      <c r="X177" s="2">
        <f t="shared" si="52"/>
        <v>6.0506696238046462E-4</v>
      </c>
    </row>
    <row r="178" spans="1:24" x14ac:dyDescent="0.3">
      <c r="A178" s="3">
        <v>7</v>
      </c>
      <c r="B178" s="32">
        <f t="shared" si="53"/>
        <v>0.76893319036770202</v>
      </c>
      <c r="C178" s="32">
        <f t="shared" si="54"/>
        <v>0.7163273263224964</v>
      </c>
      <c r="D178" s="32">
        <f t="shared" si="55"/>
        <v>0.526706427740531</v>
      </c>
      <c r="E178" s="32">
        <f t="shared" si="56"/>
        <v>1.4753235703073289</v>
      </c>
      <c r="F178" s="2">
        <f t="shared" si="57"/>
        <v>0.526706427740531</v>
      </c>
      <c r="H178" s="86">
        <v>7</v>
      </c>
      <c r="I178" s="2">
        <f t="shared" si="58"/>
        <v>0.21952967757969202</v>
      </c>
      <c r="J178" s="2">
        <f t="shared" si="59"/>
        <v>0.25295741609113565</v>
      </c>
      <c r="K178" s="2">
        <f t="shared" si="60"/>
        <v>0.46787863839321187</v>
      </c>
      <c r="L178" s="2">
        <f t="shared" si="61"/>
        <v>5.9634267935960397E-2</v>
      </c>
      <c r="M178">
        <f t="shared" si="62"/>
        <v>0.99999999999999989</v>
      </c>
      <c r="N178" s="3">
        <v>7</v>
      </c>
      <c r="O178" s="2">
        <f t="shared" si="63"/>
        <v>0.59125825124905274</v>
      </c>
      <c r="P178" s="2">
        <f t="shared" si="47"/>
        <v>0.51312483843633627</v>
      </c>
      <c r="Q178" s="2">
        <f t="shared" si="48"/>
        <v>0.27741966102319121</v>
      </c>
      <c r="R178" s="2">
        <f t="shared" si="49"/>
        <v>2.1765796371043638</v>
      </c>
      <c r="T178" s="86">
        <v>7</v>
      </c>
      <c r="U178" s="2">
        <f t="shared" si="64"/>
        <v>4.8193279338243536E-2</v>
      </c>
      <c r="V178" s="2">
        <f t="shared" si="50"/>
        <v>6.3987454355503931E-2</v>
      </c>
      <c r="W178" s="2">
        <f t="shared" si="51"/>
        <v>0.21891042026468591</v>
      </c>
      <c r="X178" s="2">
        <f t="shared" si="52"/>
        <v>3.5562459122579142E-3</v>
      </c>
    </row>
    <row r="179" spans="1:24" x14ac:dyDescent="0.3">
      <c r="A179" s="3">
        <v>8</v>
      </c>
      <c r="B179" s="32">
        <f t="shared" si="53"/>
        <v>0.74979989598376928</v>
      </c>
      <c r="C179" s="32">
        <f t="shared" si="54"/>
        <v>0.56347814184545597</v>
      </c>
      <c r="D179" s="32">
        <f t="shared" si="55"/>
        <v>0.17882132525490357</v>
      </c>
      <c r="E179" s="32">
        <f t="shared" si="56"/>
        <v>1.0058940528019222</v>
      </c>
      <c r="F179" s="2">
        <f t="shared" si="57"/>
        <v>0.17882132525490357</v>
      </c>
      <c r="H179" s="86">
        <v>8</v>
      </c>
      <c r="I179" s="2">
        <f t="shared" si="58"/>
        <v>4.7829398869397736E-2</v>
      </c>
      <c r="J179" s="2">
        <f t="shared" si="59"/>
        <v>8.4689881796092881E-2</v>
      </c>
      <c r="K179" s="2">
        <f t="shared" si="60"/>
        <v>0.84090523468560741</v>
      </c>
      <c r="L179" s="2">
        <f t="shared" si="61"/>
        <v>2.6575484648902144E-2</v>
      </c>
      <c r="M179">
        <f t="shared" si="62"/>
        <v>1.0000000000000002</v>
      </c>
      <c r="N179" s="3">
        <v>8</v>
      </c>
      <c r="O179" s="2">
        <f t="shared" si="63"/>
        <v>0.56219988401727128</v>
      </c>
      <c r="P179" s="2">
        <f t="shared" si="47"/>
        <v>0.31750761633760782</v>
      </c>
      <c r="Q179" s="2">
        <f t="shared" si="48"/>
        <v>3.1977066365920015E-2</v>
      </c>
      <c r="R179" s="2">
        <f t="shared" si="49"/>
        <v>1.0118228454622764</v>
      </c>
      <c r="T179" s="86">
        <v>8</v>
      </c>
      <c r="U179" s="2">
        <f t="shared" si="64"/>
        <v>2.2876513962079453E-3</v>
      </c>
      <c r="V179" s="2">
        <f t="shared" si="50"/>
        <v>7.1723760786361846E-3</v>
      </c>
      <c r="W179" s="2">
        <f t="shared" si="51"/>
        <v>0.70712161372165649</v>
      </c>
      <c r="X179" s="2">
        <f t="shared" si="52"/>
        <v>7.0625638432403348E-4</v>
      </c>
    </row>
    <row r="180" spans="1:24" x14ac:dyDescent="0.3">
      <c r="A180" s="3">
        <v>9</v>
      </c>
      <c r="B180" s="32">
        <f t="shared" si="53"/>
        <v>0.86957031263298235</v>
      </c>
      <c r="C180" s="32">
        <f t="shared" si="54"/>
        <v>0.75897479718184835</v>
      </c>
      <c r="D180" s="32">
        <f t="shared" si="55"/>
        <v>0.31531666166421884</v>
      </c>
      <c r="E180" s="32">
        <f t="shared" si="56"/>
        <v>0.71159134249472089</v>
      </c>
      <c r="F180" s="2">
        <f t="shared" si="57"/>
        <v>0.31531666166421884</v>
      </c>
      <c r="H180" s="86">
        <v>9</v>
      </c>
      <c r="I180" s="2">
        <f t="shared" si="58"/>
        <v>8.7632762653383642E-2</v>
      </c>
      <c r="J180" s="2">
        <f>(1/P180)/((1/O180)+(1/P180)+(1/Q180)+(1/R180))</f>
        <v>0.11503267058360037</v>
      </c>
      <c r="K180" s="2">
        <f t="shared" si="60"/>
        <v>0.66647225120404352</v>
      </c>
      <c r="L180" s="2">
        <f t="shared" si="61"/>
        <v>0.13086231555897249</v>
      </c>
      <c r="M180">
        <f t="shared" si="62"/>
        <v>1</v>
      </c>
      <c r="N180" s="3">
        <v>9</v>
      </c>
      <c r="O180" s="2">
        <f t="shared" si="63"/>
        <v>0.75615252861262261</v>
      </c>
      <c r="P180" s="2">
        <f t="shared" si="47"/>
        <v>0.57604274275722789</v>
      </c>
      <c r="Q180" s="2">
        <f t="shared" si="48"/>
        <v>9.9424597123067462E-2</v>
      </c>
      <c r="R180" s="2">
        <f t="shared" si="49"/>
        <v>0.50636223871343922</v>
      </c>
      <c r="T180" s="86">
        <v>9</v>
      </c>
      <c r="U180" s="2">
        <f t="shared" si="64"/>
        <v>7.6795010902642709E-3</v>
      </c>
      <c r="V180" s="2">
        <f t="shared" si="50"/>
        <v>1.3232515301595117E-2</v>
      </c>
      <c r="W180" s="2">
        <f t="shared" si="51"/>
        <v>0.44418526162498567</v>
      </c>
      <c r="X180" s="2">
        <f t="shared" si="52"/>
        <v>1.7124945633456092E-2</v>
      </c>
    </row>
    <row r="181" spans="1:24" x14ac:dyDescent="0.3">
      <c r="A181" s="3">
        <v>10</v>
      </c>
      <c r="B181" s="32">
        <f t="shared" si="53"/>
        <v>1.4004581749610578</v>
      </c>
      <c r="C181" s="32">
        <f t="shared" si="54"/>
        <v>1.3606830839190813</v>
      </c>
      <c r="D181" s="32">
        <f t="shared" si="55"/>
        <v>1.0211190022933991</v>
      </c>
      <c r="E181" s="32">
        <f t="shared" si="56"/>
        <v>5.8442417444031843E-2</v>
      </c>
      <c r="F181" s="2">
        <f t="shared" si="57"/>
        <v>5.8442417444031843E-2</v>
      </c>
      <c r="H181" s="86">
        <v>10</v>
      </c>
      <c r="I181" s="2">
        <f t="shared" si="58"/>
        <v>1.7296018241426442E-3</v>
      </c>
      <c r="J181" s="2">
        <f t="shared" ref="J181:J182" si="65">(1/P181)/((1/O181)+(1/P181)+(1/Q181)+(1/R181))</f>
        <v>1.8321981885089755E-3</v>
      </c>
      <c r="K181" s="2">
        <f t="shared" si="60"/>
        <v>3.2533718483247491E-3</v>
      </c>
      <c r="L181" s="2">
        <f t="shared" si="61"/>
        <v>0.99318482813902365</v>
      </c>
      <c r="M181">
        <f t="shared" si="62"/>
        <v>1</v>
      </c>
      <c r="N181" s="3">
        <v>10</v>
      </c>
      <c r="O181" s="2">
        <f t="shared" si="63"/>
        <v>1.9612830998152568</v>
      </c>
      <c r="P181" s="2">
        <f t="shared" si="47"/>
        <v>1.8514584548635418</v>
      </c>
      <c r="Q181" s="2">
        <f t="shared" si="48"/>
        <v>1.0426840168446669</v>
      </c>
      <c r="R181" s="2">
        <f t="shared" si="49"/>
        <v>3.4155161567024773E-3</v>
      </c>
      <c r="T181" s="86">
        <v>10</v>
      </c>
      <c r="U181" s="2">
        <f t="shared" si="64"/>
        <v>2.9915224700775624E-6</v>
      </c>
      <c r="V181" s="2">
        <f t="shared" si="50"/>
        <v>3.3569502019755713E-6</v>
      </c>
      <c r="W181" s="2">
        <f t="shared" si="51"/>
        <v>1.0584428383471995E-5</v>
      </c>
      <c r="X181" s="2">
        <f t="shared" si="52"/>
        <v>0.98641610284554193</v>
      </c>
    </row>
    <row r="182" spans="1:24" x14ac:dyDescent="0.3">
      <c r="A182" s="3">
        <v>11</v>
      </c>
      <c r="B182" s="32">
        <f t="shared" si="53"/>
        <v>0.85547706907026821</v>
      </c>
      <c r="C182" s="32">
        <f t="shared" si="54"/>
        <v>0.40880482341710012</v>
      </c>
      <c r="D182" s="32">
        <f t="shared" si="55"/>
        <v>0.42653454567803534</v>
      </c>
      <c r="E182" s="32">
        <f t="shared" si="56"/>
        <v>1.0324603956617686</v>
      </c>
      <c r="F182" s="2">
        <f t="shared" si="57"/>
        <v>0.40880482341710012</v>
      </c>
      <c r="H182" s="86">
        <v>11</v>
      </c>
      <c r="I182" s="2">
        <f t="shared" si="58"/>
        <v>9.9125134226102293E-2</v>
      </c>
      <c r="J182" s="2">
        <f t="shared" si="65"/>
        <v>0.43407873564674931</v>
      </c>
      <c r="K182" s="2">
        <f t="shared" si="60"/>
        <v>0.39874211846913737</v>
      </c>
      <c r="L182" s="2">
        <f t="shared" si="61"/>
        <v>6.8054011658010949E-2</v>
      </c>
      <c r="M182">
        <f t="shared" si="62"/>
        <v>0.99999999999999989</v>
      </c>
      <c r="N182" s="3">
        <v>11</v>
      </c>
      <c r="O182" s="2">
        <f t="shared" si="63"/>
        <v>0.73184101570505644</v>
      </c>
      <c r="P182" s="2">
        <f t="shared" si="47"/>
        <v>0.16712138364908641</v>
      </c>
      <c r="Q182" s="2">
        <f t="shared" si="48"/>
        <v>0.18193171865676802</v>
      </c>
      <c r="R182" s="2">
        <f t="shared" si="49"/>
        <v>1.0659744686100558</v>
      </c>
      <c r="T182" s="86">
        <v>11</v>
      </c>
      <c r="U182" s="2">
        <f t="shared" si="64"/>
        <v>9.8257922353427955E-3</v>
      </c>
      <c r="V182" s="2">
        <f t="shared" si="50"/>
        <v>0.18842434874068048</v>
      </c>
      <c r="W182" s="2">
        <f t="shared" si="51"/>
        <v>0.15899527704125557</v>
      </c>
      <c r="X182" s="2">
        <f t="shared" si="52"/>
        <v>4.6313485027486903E-3</v>
      </c>
    </row>
    <row r="183" spans="1:24" x14ac:dyDescent="0.3">
      <c r="H183" t="s">
        <v>89</v>
      </c>
      <c r="I183">
        <f>SUM(I172:I182)</f>
        <v>1.7923681633865645</v>
      </c>
      <c r="J183">
        <f t="shared" ref="J183:L183" si="66">SUM(J172:J182)</f>
        <v>2.6310820000464701</v>
      </c>
      <c r="K183">
        <f t="shared" si="66"/>
        <v>5.0368347067463572</v>
      </c>
      <c r="L183">
        <f t="shared" si="66"/>
        <v>1.5397151298206078</v>
      </c>
      <c r="T183" t="s">
        <v>89</v>
      </c>
      <c r="U183">
        <f>SUM(U172:U182)</f>
        <v>1.057749903965306</v>
      </c>
      <c r="V183">
        <f t="shared" ref="V183:X183" si="67">SUM(V172:V182)</f>
        <v>1.4896842848731895</v>
      </c>
      <c r="W183">
        <f t="shared" si="67"/>
        <v>3.6415879990876996</v>
      </c>
      <c r="X183">
        <f t="shared" si="67"/>
        <v>1.0423223952977663</v>
      </c>
    </row>
    <row r="184" spans="1:24" x14ac:dyDescent="0.3">
      <c r="A184" s="2" t="s">
        <v>23</v>
      </c>
      <c r="B184" s="3" t="s">
        <v>68</v>
      </c>
      <c r="C184" s="3" t="s">
        <v>69</v>
      </c>
      <c r="D184" s="3" t="s">
        <v>70</v>
      </c>
      <c r="E184" s="3" t="s">
        <v>71</v>
      </c>
    </row>
    <row r="185" spans="1:24" x14ac:dyDescent="0.3">
      <c r="A185" s="3">
        <v>1</v>
      </c>
      <c r="B185" s="30">
        <v>0.52499999999999969</v>
      </c>
      <c r="C185" s="30">
        <v>0.38297872340425532</v>
      </c>
      <c r="D185" s="30">
        <v>0.86068563092633132</v>
      </c>
      <c r="E185" s="23">
        <v>0.67309546769527484</v>
      </c>
      <c r="H185" t="s">
        <v>110</v>
      </c>
      <c r="I185" s="24">
        <f>SUM(I186:I189)</f>
        <v>0.49773709541818056</v>
      </c>
    </row>
    <row r="186" spans="1:24" x14ac:dyDescent="0.3">
      <c r="A186" s="3">
        <v>2</v>
      </c>
      <c r="B186" s="30">
        <v>0.37499999999999983</v>
      </c>
      <c r="C186" s="30">
        <v>0.53191489361702127</v>
      </c>
      <c r="D186" s="30">
        <v>0</v>
      </c>
      <c r="E186" s="23">
        <v>0.35872709739633557</v>
      </c>
      <c r="H186" s="32" t="s">
        <v>85</v>
      </c>
      <c r="I186" s="30">
        <f>SUMPRODUCT(U172:U182,O172:O182)</f>
        <v>6.5225625639831059E-2</v>
      </c>
    </row>
    <row r="187" spans="1:24" x14ac:dyDescent="0.3">
      <c r="A187" s="3">
        <v>3</v>
      </c>
      <c r="B187" s="30">
        <v>0.26250000000000007</v>
      </c>
      <c r="C187" s="30">
        <v>0.14893617021276595</v>
      </c>
      <c r="D187" s="30">
        <v>0.54777534646243609</v>
      </c>
      <c r="E187" s="23">
        <v>0.28833172613307617</v>
      </c>
      <c r="H187" s="32" t="s">
        <v>86</v>
      </c>
      <c r="I187" s="30">
        <f>SUMPRODUCT(V172:V182,P172:P182)</f>
        <v>0.14983632887840345</v>
      </c>
    </row>
    <row r="188" spans="1:24" x14ac:dyDescent="0.3">
      <c r="A188" s="3">
        <v>4</v>
      </c>
      <c r="B188" s="30">
        <v>0.38750000000000001</v>
      </c>
      <c r="C188" s="30">
        <v>0.65957446808510634</v>
      </c>
      <c r="D188" s="30">
        <v>0.94018964259664484</v>
      </c>
      <c r="E188" s="23">
        <v>0.52748312439729994</v>
      </c>
      <c r="H188" s="32" t="s">
        <v>87</v>
      </c>
      <c r="I188" s="30">
        <f>SUMPRODUCT(W172:W182,Q172:Q182)</f>
        <v>0.24233753214875967</v>
      </c>
    </row>
    <row r="189" spans="1:24" x14ac:dyDescent="0.3">
      <c r="A189" s="3">
        <v>5</v>
      </c>
      <c r="B189" s="30">
        <v>0</v>
      </c>
      <c r="C189" s="30">
        <v>0.34042553191489355</v>
      </c>
      <c r="D189" s="30">
        <v>0.42450765864332607</v>
      </c>
      <c r="E189" s="23">
        <v>0</v>
      </c>
      <c r="H189" s="32" t="s">
        <v>88</v>
      </c>
      <c r="I189" s="30">
        <f>SUMPRODUCT(X172:X182,R172:R182)</f>
        <v>4.0337608751186402E-2</v>
      </c>
    </row>
    <row r="190" spans="1:24" x14ac:dyDescent="0.3">
      <c r="A190" s="3">
        <v>6</v>
      </c>
      <c r="B190" s="30">
        <v>0.38750000000000001</v>
      </c>
      <c r="C190" s="30">
        <v>0.80851063829787229</v>
      </c>
      <c r="D190" s="30">
        <v>0.82932166301969379</v>
      </c>
      <c r="E190" s="23">
        <v>0.53616200578592088</v>
      </c>
      <c r="H190" t="s">
        <v>102</v>
      </c>
      <c r="I190" s="24">
        <f>ABS(I185-I154)</f>
        <v>1.4072726919181267E-2</v>
      </c>
      <c r="J190" s="78" t="b">
        <f>IF(I190&lt;0.1,TRUE,FALSE)</f>
        <v>1</v>
      </c>
    </row>
    <row r="191" spans="1:24" x14ac:dyDescent="0.3">
      <c r="A191" s="3">
        <v>7</v>
      </c>
      <c r="B191" s="30">
        <v>0.14999999999999986</v>
      </c>
      <c r="C191" s="30">
        <v>1</v>
      </c>
      <c r="D191" s="30">
        <v>0.64405543398978871</v>
      </c>
      <c r="E191" s="23">
        <v>0.29315332690453233</v>
      </c>
    </row>
    <row r="192" spans="1:24" x14ac:dyDescent="0.3">
      <c r="A192" s="3">
        <v>8</v>
      </c>
      <c r="B192" s="30">
        <v>0.44999999999999996</v>
      </c>
      <c r="C192" s="30">
        <v>0.5957446808510638</v>
      </c>
      <c r="D192" s="30">
        <v>0.81546316557257503</v>
      </c>
      <c r="E192" s="23">
        <v>0.33847637415621984</v>
      </c>
    </row>
    <row r="193" spans="1:5" x14ac:dyDescent="0.3">
      <c r="A193" s="3">
        <v>9</v>
      </c>
      <c r="B193" s="30">
        <v>0.43749999999999983</v>
      </c>
      <c r="C193" s="30">
        <v>0.42553191489361702</v>
      </c>
      <c r="D193" s="30">
        <v>0.84755652808169235</v>
      </c>
      <c r="E193" s="23">
        <v>0.73288331726133071</v>
      </c>
    </row>
    <row r="194" spans="1:5" x14ac:dyDescent="0.3">
      <c r="A194" s="3">
        <v>10</v>
      </c>
      <c r="B194" s="30">
        <v>1</v>
      </c>
      <c r="C194" s="30">
        <v>0</v>
      </c>
      <c r="D194" s="30">
        <v>1</v>
      </c>
      <c r="E194" s="23">
        <v>1</v>
      </c>
    </row>
    <row r="195" spans="1:5" ht="15" thickBot="1" x14ac:dyDescent="0.35">
      <c r="A195" s="85">
        <v>11</v>
      </c>
      <c r="B195" s="36">
        <v>0.23750000000000016</v>
      </c>
      <c r="C195" s="36">
        <v>0.29787234042553196</v>
      </c>
      <c r="D195" s="36">
        <v>0.88329686360320936</v>
      </c>
      <c r="E195" s="87">
        <v>0.29315332690453233</v>
      </c>
    </row>
    <row r="196" spans="1:5" ht="15" thickBot="1" x14ac:dyDescent="0.35">
      <c r="A196" s="88" t="s">
        <v>90</v>
      </c>
      <c r="B196" s="89">
        <f>(SUMPRODUCT($U$172:$U$182,B185:B195))/$U$183</f>
        <v>0.36085962983656017</v>
      </c>
      <c r="C196" s="89">
        <f t="shared" ref="C196:E196" si="68">(SUMPRODUCT($U$172:$U$182,C185:C195))/$U$183</f>
        <v>0.54238169230397726</v>
      </c>
      <c r="D196" s="89">
        <f t="shared" si="68"/>
        <v>6.5154058028860012E-2</v>
      </c>
      <c r="E196" s="89">
        <f t="shared" si="68"/>
        <v>0.35690236687459032</v>
      </c>
    </row>
    <row r="197" spans="1:5" ht="15" thickBot="1" x14ac:dyDescent="0.35">
      <c r="A197" s="91" t="s">
        <v>91</v>
      </c>
      <c r="B197" s="89">
        <f>(SUMPRODUCT($V$172:$V$182,B185:B195))/$V$183</f>
        <v>0.13421686600392788</v>
      </c>
      <c r="C197" s="89">
        <f t="shared" ref="C197:E197" si="69">(SUMPRODUCT($V$172:$V$182,C185:C195))/$V$183</f>
        <v>0.30403251494469941</v>
      </c>
      <c r="D197" s="89">
        <f t="shared" si="69"/>
        <v>0.54288551842680732</v>
      </c>
      <c r="E197" s="89">
        <f t="shared" si="69"/>
        <v>0.15965025225866661</v>
      </c>
    </row>
    <row r="198" spans="1:5" ht="15" thickBot="1" x14ac:dyDescent="0.35">
      <c r="A198" s="91" t="s">
        <v>92</v>
      </c>
      <c r="B198" s="89">
        <f>(SUMPRODUCT($W$172:$W$182,B185:B195))/$W$183</f>
        <v>0.39878643866419039</v>
      </c>
      <c r="C198" s="89">
        <f t="shared" ref="C198:E198" si="70">(SUMPRODUCT($W$172:$W$182,C185:C195))/$W$183</f>
        <v>0.62297111604914535</v>
      </c>
      <c r="D198" s="89">
        <f t="shared" si="70"/>
        <v>0.84979959733793531</v>
      </c>
      <c r="E198" s="89">
        <f t="shared" si="70"/>
        <v>0.50748849691366249</v>
      </c>
    </row>
    <row r="199" spans="1:5" ht="15" thickBot="1" x14ac:dyDescent="0.35">
      <c r="A199" s="93" t="s">
        <v>93</v>
      </c>
      <c r="B199" s="89">
        <f>(SUMPRODUCT($X$172:$X$182,B185:B195))/$X$183</f>
        <v>0.96978419338781063</v>
      </c>
      <c r="C199" s="89">
        <f t="shared" ref="C199:E199" si="71">(SUMPRODUCT($X$172:$X$182,C185:C195))/$X$183</f>
        <v>2.2958794202454117E-2</v>
      </c>
      <c r="D199" s="89">
        <f t="shared" si="71"/>
        <v>0.99095942536501469</v>
      </c>
      <c r="E199" s="89">
        <f t="shared" si="71"/>
        <v>0.97928692443691889</v>
      </c>
    </row>
  </sheetData>
  <sortState ref="A39:B49">
    <sortCondition descending="1" ref="B39:B49"/>
  </sortState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735ED9-9F03-410E-8D4D-087C9950382B}">
  <dimension ref="A1:AC237"/>
  <sheetViews>
    <sheetView tabSelected="1" topLeftCell="A226" zoomScale="90" zoomScaleNormal="90" workbookViewId="0">
      <selection activeCell="F230" sqref="F230"/>
    </sheetView>
  </sheetViews>
  <sheetFormatPr defaultRowHeight="14.4" x14ac:dyDescent="0.3"/>
  <cols>
    <col min="1" max="1" width="12.44140625" customWidth="1"/>
    <col min="2" max="2" width="21.21875" customWidth="1"/>
    <col min="3" max="3" width="12.33203125" customWidth="1"/>
    <col min="4" max="4" width="12.44140625" customWidth="1"/>
    <col min="5" max="5" width="13.77734375" customWidth="1"/>
    <col min="6" max="6" width="27.109375" customWidth="1"/>
    <col min="7" max="7" width="16.6640625" customWidth="1"/>
    <col min="8" max="8" width="33.77734375" customWidth="1"/>
    <col min="9" max="9" width="11.21875" customWidth="1"/>
    <col min="10" max="10" width="19.109375" customWidth="1"/>
    <col min="11" max="11" width="17.77734375" customWidth="1"/>
    <col min="12" max="12" width="15.109375" customWidth="1"/>
    <col min="13" max="13" width="13.109375" customWidth="1"/>
    <col min="14" max="14" width="16.6640625" customWidth="1"/>
  </cols>
  <sheetData>
    <row r="1" spans="1:7" x14ac:dyDescent="0.3">
      <c r="A1" s="102"/>
      <c r="B1" s="102"/>
      <c r="C1" s="102" t="s">
        <v>112</v>
      </c>
      <c r="D1" s="102" t="s">
        <v>0</v>
      </c>
      <c r="E1" s="102" t="s">
        <v>1</v>
      </c>
      <c r="F1" s="102" t="s">
        <v>2</v>
      </c>
      <c r="G1" s="103" t="s">
        <v>113</v>
      </c>
    </row>
    <row r="2" spans="1:7" x14ac:dyDescent="0.3">
      <c r="A2" s="105">
        <v>1</v>
      </c>
      <c r="B2" s="106" t="s">
        <v>114</v>
      </c>
      <c r="C2" s="104">
        <v>729083.8</v>
      </c>
      <c r="D2" s="104">
        <v>465.9</v>
      </c>
      <c r="E2" s="104">
        <v>226058</v>
      </c>
      <c r="F2" s="104">
        <v>77677</v>
      </c>
      <c r="G2" s="104">
        <v>1606.5</v>
      </c>
    </row>
    <row r="3" spans="1:7" x14ac:dyDescent="0.3">
      <c r="A3" s="105">
        <v>2</v>
      </c>
      <c r="B3" s="106" t="s">
        <v>115</v>
      </c>
      <c r="C3" s="104">
        <v>281131</v>
      </c>
      <c r="D3" s="104">
        <v>180.1</v>
      </c>
      <c r="E3" s="104">
        <v>78393</v>
      </c>
      <c r="F3" s="104">
        <v>47410</v>
      </c>
      <c r="G3" s="104">
        <v>61.7</v>
      </c>
    </row>
    <row r="4" spans="1:7" x14ac:dyDescent="0.3">
      <c r="A4" s="105">
        <v>3</v>
      </c>
      <c r="B4" s="106" t="s">
        <v>116</v>
      </c>
      <c r="C4" s="104">
        <v>393775.1</v>
      </c>
      <c r="D4" s="104">
        <v>269.89999999999998</v>
      </c>
      <c r="E4" s="104">
        <v>30833</v>
      </c>
      <c r="F4" s="104">
        <v>66896</v>
      </c>
      <c r="G4" s="104">
        <v>356.5</v>
      </c>
    </row>
    <row r="5" spans="1:7" x14ac:dyDescent="0.3">
      <c r="A5" s="105">
        <v>4</v>
      </c>
      <c r="B5" s="106" t="s">
        <v>117</v>
      </c>
      <c r="C5" s="104">
        <v>817283</v>
      </c>
      <c r="D5" s="104">
        <v>724.3</v>
      </c>
      <c r="E5" s="104">
        <v>199308</v>
      </c>
      <c r="F5" s="104">
        <v>118238</v>
      </c>
      <c r="G5" s="104">
        <v>698.1</v>
      </c>
    </row>
    <row r="6" spans="1:7" x14ac:dyDescent="0.3">
      <c r="A6" s="105">
        <v>5</v>
      </c>
      <c r="B6" s="106" t="s">
        <v>118</v>
      </c>
      <c r="C6" s="104">
        <v>178895.9</v>
      </c>
      <c r="D6" s="104">
        <v>310.60000000000002</v>
      </c>
      <c r="E6" s="104">
        <v>14952</v>
      </c>
      <c r="F6" s="104">
        <v>40152</v>
      </c>
      <c r="G6" s="104">
        <v>63</v>
      </c>
    </row>
    <row r="7" spans="1:7" x14ac:dyDescent="0.3">
      <c r="A7" s="105">
        <v>6</v>
      </c>
      <c r="B7" s="106" t="s">
        <v>119</v>
      </c>
      <c r="C7" s="104">
        <v>372345.1</v>
      </c>
      <c r="D7" s="104">
        <v>238.4</v>
      </c>
      <c r="E7" s="104">
        <v>33571</v>
      </c>
      <c r="F7" s="104">
        <v>45272</v>
      </c>
      <c r="G7" s="104">
        <v>399</v>
      </c>
    </row>
    <row r="8" spans="1:7" x14ac:dyDescent="0.3">
      <c r="A8" s="105">
        <v>7</v>
      </c>
      <c r="B8" s="106" t="s">
        <v>120</v>
      </c>
      <c r="C8" s="104">
        <v>158127.5</v>
      </c>
      <c r="D8" s="104">
        <v>110.6</v>
      </c>
      <c r="E8" s="104">
        <v>16783</v>
      </c>
      <c r="F8" s="104">
        <v>24989</v>
      </c>
      <c r="G8" s="104">
        <v>162.19999999999999</v>
      </c>
    </row>
    <row r="9" spans="1:7" x14ac:dyDescent="0.3">
      <c r="A9" s="105">
        <v>8</v>
      </c>
      <c r="B9" s="106" t="s">
        <v>121</v>
      </c>
      <c r="C9" s="104">
        <v>362393.8</v>
      </c>
      <c r="D9" s="104">
        <v>195.1</v>
      </c>
      <c r="E9" s="104">
        <v>124357</v>
      </c>
      <c r="F9" s="104">
        <v>50980</v>
      </c>
      <c r="G9" s="104">
        <v>314.2</v>
      </c>
    </row>
    <row r="10" spans="1:7" x14ac:dyDescent="0.3">
      <c r="A10" s="105">
        <v>9</v>
      </c>
      <c r="B10" s="106" t="s">
        <v>122</v>
      </c>
      <c r="C10" s="104">
        <v>483653.3</v>
      </c>
      <c r="D10" s="104">
        <v>255.1</v>
      </c>
      <c r="E10" s="104">
        <v>106326</v>
      </c>
      <c r="F10" s="104">
        <v>59430</v>
      </c>
      <c r="G10" s="104">
        <v>2793</v>
      </c>
    </row>
    <row r="11" spans="1:7" x14ac:dyDescent="0.3">
      <c r="A11" s="105">
        <v>10</v>
      </c>
      <c r="B11" s="106" t="s">
        <v>123</v>
      </c>
      <c r="C11" s="104">
        <v>215356.5</v>
      </c>
      <c r="D11" s="104">
        <v>114.3</v>
      </c>
      <c r="E11" s="104">
        <v>68598</v>
      </c>
      <c r="F11" s="104">
        <v>32630</v>
      </c>
      <c r="G11" s="104">
        <v>94.4</v>
      </c>
    </row>
    <row r="12" spans="1:7" x14ac:dyDescent="0.3">
      <c r="A12" s="105">
        <v>11</v>
      </c>
      <c r="B12" s="106" t="s">
        <v>124</v>
      </c>
      <c r="C12" s="104">
        <v>334299.09999999998</v>
      </c>
      <c r="D12" s="104">
        <v>211.6</v>
      </c>
      <c r="E12" s="104">
        <v>50659</v>
      </c>
      <c r="F12" s="104">
        <v>43071</v>
      </c>
      <c r="G12" s="104">
        <v>259.8</v>
      </c>
    </row>
    <row r="13" spans="1:7" x14ac:dyDescent="0.3">
      <c r="A13" s="105">
        <v>12</v>
      </c>
      <c r="B13" s="106" t="s">
        <v>125</v>
      </c>
      <c r="C13" s="104">
        <v>263301.59999999998</v>
      </c>
      <c r="D13" s="104">
        <v>253.4</v>
      </c>
      <c r="E13" s="104">
        <v>21249</v>
      </c>
      <c r="F13" s="104">
        <v>32079</v>
      </c>
      <c r="G13" s="104">
        <v>402.3</v>
      </c>
    </row>
    <row r="14" spans="1:7" x14ac:dyDescent="0.3">
      <c r="A14" s="105">
        <v>13</v>
      </c>
      <c r="B14" s="106" t="s">
        <v>126</v>
      </c>
      <c r="C14" s="104">
        <v>297740.2</v>
      </c>
      <c r="D14" s="104">
        <v>200.5</v>
      </c>
      <c r="E14" s="104">
        <v>108896</v>
      </c>
      <c r="F14" s="104">
        <v>46764</v>
      </c>
      <c r="G14" s="104">
        <v>67.099999999999994</v>
      </c>
    </row>
    <row r="15" spans="1:7" x14ac:dyDescent="0.3">
      <c r="A15" s="105">
        <v>14</v>
      </c>
      <c r="B15" s="106" t="s">
        <v>127</v>
      </c>
      <c r="C15" s="104">
        <v>361522.2</v>
      </c>
      <c r="D15" s="104">
        <v>190.6</v>
      </c>
      <c r="E15" s="104">
        <v>32881</v>
      </c>
      <c r="F15" s="104">
        <v>49674</v>
      </c>
      <c r="G15" s="104">
        <v>104.2</v>
      </c>
    </row>
    <row r="16" spans="1:7" x14ac:dyDescent="0.3">
      <c r="A16" s="105">
        <v>15</v>
      </c>
      <c r="B16" s="106" t="s">
        <v>128</v>
      </c>
      <c r="C16" s="104">
        <v>518687.2</v>
      </c>
      <c r="D16" s="104">
        <v>317.2</v>
      </c>
      <c r="E16" s="104">
        <v>55432</v>
      </c>
      <c r="F16" s="104">
        <v>66019</v>
      </c>
      <c r="G16" s="104">
        <v>2446.1999999999998</v>
      </c>
    </row>
    <row r="17" spans="1:8" x14ac:dyDescent="0.3">
      <c r="A17" s="105">
        <v>16</v>
      </c>
      <c r="B17" s="106" t="s">
        <v>129</v>
      </c>
      <c r="C17" s="104">
        <v>472344</v>
      </c>
      <c r="D17" s="104">
        <v>293.2</v>
      </c>
      <c r="E17" s="104">
        <v>32054</v>
      </c>
      <c r="F17" s="104">
        <v>52024</v>
      </c>
      <c r="G17" s="104">
        <v>406.1</v>
      </c>
    </row>
    <row r="18" spans="1:8" x14ac:dyDescent="0.3">
      <c r="A18" s="105">
        <v>17</v>
      </c>
      <c r="B18" s="106" t="s">
        <v>130</v>
      </c>
      <c r="C18" s="104">
        <v>90384.1</v>
      </c>
      <c r="D18" s="104">
        <v>48.8</v>
      </c>
      <c r="E18" s="104">
        <v>19822</v>
      </c>
      <c r="F18" s="104">
        <v>12679</v>
      </c>
      <c r="G18" s="104">
        <v>15.3</v>
      </c>
    </row>
    <row r="19" spans="1:8" x14ac:dyDescent="0.3">
      <c r="A19" s="105">
        <v>18</v>
      </c>
      <c r="B19" s="106" t="s">
        <v>131</v>
      </c>
      <c r="C19" s="104">
        <v>61403.4</v>
      </c>
      <c r="D19" s="104">
        <v>10.3</v>
      </c>
      <c r="E19" s="104">
        <v>26736</v>
      </c>
      <c r="F19" s="104">
        <v>5030</v>
      </c>
      <c r="G19" s="104">
        <v>0.4</v>
      </c>
    </row>
    <row r="20" spans="1:8" x14ac:dyDescent="0.3">
      <c r="A20" s="105">
        <v>19</v>
      </c>
      <c r="B20" s="106" t="s">
        <v>132</v>
      </c>
      <c r="C20" s="104">
        <v>327739.3</v>
      </c>
      <c r="D20" s="104">
        <v>155.69999999999999</v>
      </c>
      <c r="E20" s="104">
        <v>52880</v>
      </c>
      <c r="F20" s="104">
        <v>80103</v>
      </c>
      <c r="G20" s="104">
        <v>26.5</v>
      </c>
    </row>
    <row r="21" spans="1:8" x14ac:dyDescent="0.3">
      <c r="A21" s="105">
        <v>20</v>
      </c>
      <c r="B21" s="106" t="s">
        <v>133</v>
      </c>
      <c r="C21" s="104">
        <v>2076603.8</v>
      </c>
      <c r="D21" s="104">
        <v>1104.8</v>
      </c>
      <c r="E21" s="104">
        <v>370762</v>
      </c>
      <c r="F21" s="104">
        <v>446299</v>
      </c>
      <c r="G21" s="104">
        <v>5181.1000000000004</v>
      </c>
    </row>
    <row r="22" spans="1:8" x14ac:dyDescent="0.3">
      <c r="A22" s="105">
        <v>21</v>
      </c>
      <c r="B22" s="106" t="s">
        <v>134</v>
      </c>
      <c r="C22" s="104">
        <v>346779.4</v>
      </c>
      <c r="D22" s="104">
        <v>99</v>
      </c>
      <c r="E22" s="104">
        <v>37313</v>
      </c>
      <c r="F22" s="104">
        <v>37082</v>
      </c>
      <c r="G22" s="104">
        <v>280.89999999999998</v>
      </c>
    </row>
    <row r="23" spans="1:8" x14ac:dyDescent="0.3">
      <c r="A23" s="105">
        <v>22</v>
      </c>
      <c r="B23" s="106" t="s">
        <v>135</v>
      </c>
      <c r="C23" s="104">
        <v>746794.8</v>
      </c>
      <c r="D23" s="104">
        <v>334.4</v>
      </c>
      <c r="E23" s="104">
        <v>136631</v>
      </c>
      <c r="F23" s="104">
        <v>125910</v>
      </c>
      <c r="G23" s="104">
        <v>761.9</v>
      </c>
    </row>
    <row r="24" spans="1:8" x14ac:dyDescent="0.3">
      <c r="A24" s="105">
        <v>23</v>
      </c>
      <c r="B24" s="106" t="s">
        <v>136</v>
      </c>
      <c r="C24" s="104">
        <v>1283748.1000000001</v>
      </c>
      <c r="D24" s="104">
        <v>956.4</v>
      </c>
      <c r="E24" s="104">
        <v>252777</v>
      </c>
      <c r="F24" s="104">
        <v>201235</v>
      </c>
      <c r="G24" s="104">
        <v>4443.8999999999996</v>
      </c>
    </row>
    <row r="26" spans="1:8" ht="16.8" x14ac:dyDescent="0.4">
      <c r="A26" s="112" t="s">
        <v>137</v>
      </c>
    </row>
    <row r="28" spans="1:8" x14ac:dyDescent="0.3">
      <c r="A28" s="109" t="s">
        <v>139</v>
      </c>
      <c r="B28" s="110"/>
    </row>
    <row r="29" spans="1:8" x14ac:dyDescent="0.3">
      <c r="A29" s="110"/>
      <c r="B29" s="110"/>
    </row>
    <row r="30" spans="1:8" x14ac:dyDescent="0.3">
      <c r="A30" s="110" t="s">
        <v>140</v>
      </c>
      <c r="B30" s="111">
        <f>CORREL(C2:C24,D2:D24)</f>
        <v>0.94102007234104357</v>
      </c>
      <c r="D30" t="s">
        <v>144</v>
      </c>
      <c r="E30" s="24">
        <f>CORREL(D2:D24,E2:E24)</f>
        <v>0.8834965729649551</v>
      </c>
      <c r="F30" s="24"/>
      <c r="G30" s="24" t="s">
        <v>148</v>
      </c>
      <c r="H30" s="24">
        <f>CORREL(E2:E24,G2:G24)</f>
        <v>0.79243821952738747</v>
      </c>
    </row>
    <row r="31" spans="1:8" x14ac:dyDescent="0.3">
      <c r="A31" s="110"/>
      <c r="B31" s="111"/>
      <c r="E31" s="24"/>
      <c r="F31" s="24"/>
      <c r="G31" s="24"/>
      <c r="H31" s="24"/>
    </row>
    <row r="32" spans="1:8" x14ac:dyDescent="0.3">
      <c r="A32" s="110" t="s">
        <v>141</v>
      </c>
      <c r="B32" s="111">
        <f>CORREL(C2:C24,E2:E24)</f>
        <v>0.9150766580783628</v>
      </c>
      <c r="D32" t="s">
        <v>145</v>
      </c>
      <c r="E32" s="24">
        <f>CORREL(D2:D24,F2:F24)</f>
        <v>0.88432368131113548</v>
      </c>
      <c r="F32" s="24"/>
      <c r="G32" s="24" t="s">
        <v>149</v>
      </c>
      <c r="H32" s="24">
        <f>CORREL(F2:F24,G2:G24)</f>
        <v>0.82157666650497885</v>
      </c>
    </row>
    <row r="33" spans="1:9" x14ac:dyDescent="0.3">
      <c r="A33" s="110"/>
      <c r="B33" s="111"/>
      <c r="E33" s="24"/>
      <c r="F33" s="24"/>
      <c r="G33" s="24"/>
      <c r="H33" s="24"/>
    </row>
    <row r="34" spans="1:9" x14ac:dyDescent="0.3">
      <c r="A34" s="110" t="s">
        <v>142</v>
      </c>
      <c r="B34" s="111">
        <f>CORREL(C2:C24,F2:F24)</f>
        <v>0.9695722109450281</v>
      </c>
      <c r="D34" t="s">
        <v>146</v>
      </c>
      <c r="E34" s="24">
        <f>CORREL(D2:D24,G2:G24)</f>
        <v>0.83449542589028947</v>
      </c>
      <c r="F34" s="24"/>
      <c r="G34" s="24"/>
      <c r="H34" s="24"/>
    </row>
    <row r="35" spans="1:9" x14ac:dyDescent="0.3">
      <c r="A35" s="110"/>
      <c r="B35" s="111"/>
      <c r="E35" s="24"/>
      <c r="F35" s="24"/>
      <c r="G35" s="24"/>
      <c r="H35" s="24"/>
    </row>
    <row r="36" spans="1:9" x14ac:dyDescent="0.3">
      <c r="A36" s="110" t="s">
        <v>143</v>
      </c>
      <c r="B36" s="111">
        <f>CORREL(C2:C24,G2:G24)</f>
        <v>0.87578305491495134</v>
      </c>
      <c r="D36" t="s">
        <v>147</v>
      </c>
      <c r="E36" s="24">
        <f>CORREL(E2:E24,F2:F24)</f>
        <v>0.86299966404785555</v>
      </c>
      <c r="F36" s="24"/>
      <c r="G36" s="24"/>
      <c r="H36" s="111"/>
      <c r="I36" s="111"/>
    </row>
    <row r="37" spans="1:9" x14ac:dyDescent="0.3">
      <c r="I37" s="111"/>
    </row>
    <row r="38" spans="1:9" x14ac:dyDescent="0.3">
      <c r="A38" t="s">
        <v>150</v>
      </c>
      <c r="I38" s="24"/>
    </row>
    <row r="39" spans="1:9" x14ac:dyDescent="0.3">
      <c r="A39" s="55" t="s">
        <v>138</v>
      </c>
      <c r="B39" s="107" t="s">
        <v>112</v>
      </c>
      <c r="C39" s="107" t="s">
        <v>0</v>
      </c>
      <c r="D39" s="107" t="s">
        <v>1</v>
      </c>
      <c r="E39" s="107" t="s">
        <v>2</v>
      </c>
      <c r="F39" s="108" t="s">
        <v>113</v>
      </c>
      <c r="I39" s="111"/>
    </row>
    <row r="40" spans="1:9" x14ac:dyDescent="0.3">
      <c r="A40" s="107" t="s">
        <v>112</v>
      </c>
      <c r="B40" s="23">
        <v>1</v>
      </c>
      <c r="C40" s="23">
        <v>0.94102007234104357</v>
      </c>
      <c r="D40" s="23">
        <v>0.9150766580783628</v>
      </c>
      <c r="E40" s="23">
        <v>0.9695722109450281</v>
      </c>
      <c r="F40" s="23">
        <v>0.87578305491495134</v>
      </c>
    </row>
    <row r="41" spans="1:9" x14ac:dyDescent="0.3">
      <c r="A41" s="107" t="s">
        <v>0</v>
      </c>
      <c r="B41" s="23">
        <v>0.94102007234104357</v>
      </c>
      <c r="C41" s="23">
        <v>1</v>
      </c>
      <c r="D41" s="23">
        <v>0.8834965729649551</v>
      </c>
      <c r="E41" s="23">
        <v>0.88432368131113548</v>
      </c>
      <c r="F41" s="23">
        <v>0.83449542589028947</v>
      </c>
    </row>
    <row r="42" spans="1:9" x14ac:dyDescent="0.3">
      <c r="A42" s="107" t="s">
        <v>1</v>
      </c>
      <c r="B42" s="23">
        <v>0.9150766580783628</v>
      </c>
      <c r="C42" s="23">
        <v>0.8834965729649551</v>
      </c>
      <c r="D42" s="23">
        <v>1</v>
      </c>
      <c r="E42" s="23">
        <v>0.86299966404785555</v>
      </c>
      <c r="F42" s="23">
        <v>0.79243821952738747</v>
      </c>
    </row>
    <row r="43" spans="1:9" x14ac:dyDescent="0.3">
      <c r="A43" s="107" t="s">
        <v>2</v>
      </c>
      <c r="B43" s="23">
        <v>0.9695722109450281</v>
      </c>
      <c r="C43" s="23">
        <v>0.88432368131113548</v>
      </c>
      <c r="D43" s="23">
        <v>0.86299966404785555</v>
      </c>
      <c r="E43" s="23">
        <v>1</v>
      </c>
      <c r="F43" s="23">
        <v>0.82157666650497885</v>
      </c>
    </row>
    <row r="44" spans="1:9" x14ac:dyDescent="0.3">
      <c r="A44" s="108" t="s">
        <v>113</v>
      </c>
      <c r="B44" s="23">
        <v>0.87578305491495134</v>
      </c>
      <c r="C44" s="23">
        <v>0.83449542589028947</v>
      </c>
      <c r="D44" s="23">
        <v>0.79243821952738747</v>
      </c>
      <c r="E44" s="23">
        <v>0.82157666650497885</v>
      </c>
      <c r="F44" s="23">
        <v>1</v>
      </c>
    </row>
    <row r="46" spans="1:9" x14ac:dyDescent="0.3">
      <c r="A46" s="113" t="s">
        <v>151</v>
      </c>
    </row>
    <row r="48" spans="1:9" x14ac:dyDescent="0.3">
      <c r="A48" s="55" t="s">
        <v>138</v>
      </c>
      <c r="B48" s="107" t="s">
        <v>112</v>
      </c>
      <c r="C48" s="107" t="s">
        <v>0</v>
      </c>
      <c r="D48" s="107" t="s">
        <v>1</v>
      </c>
      <c r="E48" s="107" t="s">
        <v>2</v>
      </c>
      <c r="F48" s="108" t="s">
        <v>113</v>
      </c>
    </row>
    <row r="49" spans="1:6" x14ac:dyDescent="0.3">
      <c r="A49" s="107" t="s">
        <v>112</v>
      </c>
      <c r="B49" s="23">
        <f t="array" ref="B49:F53">MINVERSE(B40:F44)</f>
        <v>55.132680105200699</v>
      </c>
      <c r="C49" s="23">
        <v>-13.010555714734368</v>
      </c>
      <c r="D49" s="23">
        <v>-8.5239919177894148</v>
      </c>
      <c r="E49" s="23">
        <v>-28.902766588644635</v>
      </c>
      <c r="F49" s="23">
        <v>-6.9264421706758128</v>
      </c>
    </row>
    <row r="50" spans="1:6" x14ac:dyDescent="0.3">
      <c r="A50" s="107" t="s">
        <v>0</v>
      </c>
      <c r="B50" s="23">
        <v>-13.010555714734366</v>
      </c>
      <c r="C50" s="23">
        <v>9.9466151535659257</v>
      </c>
      <c r="D50" s="23">
        <v>-0.71218267501987298</v>
      </c>
      <c r="E50" s="23">
        <v>4.3925164040310563</v>
      </c>
      <c r="F50" s="23">
        <v>4.9591167428168097E-2</v>
      </c>
    </row>
    <row r="51" spans="1:6" x14ac:dyDescent="0.3">
      <c r="A51" s="107" t="s">
        <v>1</v>
      </c>
      <c r="B51" s="23">
        <v>-8.523991917789413</v>
      </c>
      <c r="C51" s="23">
        <v>-0.71218267501987287</v>
      </c>
      <c r="D51" s="23">
        <v>6.6735285377787896</v>
      </c>
      <c r="E51" s="23">
        <v>2.6413928743648678</v>
      </c>
      <c r="F51" s="23">
        <v>0.60101504144103624</v>
      </c>
    </row>
    <row r="52" spans="1:6" x14ac:dyDescent="0.3">
      <c r="A52" s="107" t="s">
        <v>2</v>
      </c>
      <c r="B52" s="23">
        <v>-28.902766588644635</v>
      </c>
      <c r="C52" s="23">
        <v>4.3925164040310563</v>
      </c>
      <c r="D52" s="23">
        <v>2.6413928743648678</v>
      </c>
      <c r="E52" s="23">
        <v>20.905033595987192</v>
      </c>
      <c r="F52" s="23">
        <v>2.3787898897852338</v>
      </c>
    </row>
    <row r="53" spans="1:6" x14ac:dyDescent="0.3">
      <c r="A53" s="108" t="s">
        <v>113</v>
      </c>
      <c r="B53" s="23">
        <v>-6.9264421706758137</v>
      </c>
      <c r="C53" s="23">
        <v>4.9591167428168006E-2</v>
      </c>
      <c r="D53" s="23">
        <v>0.60101504144103624</v>
      </c>
      <c r="E53" s="23">
        <v>2.3787898897852338</v>
      </c>
      <c r="F53" s="23">
        <v>4.5940515242286324</v>
      </c>
    </row>
    <row r="55" spans="1:6" x14ac:dyDescent="0.3">
      <c r="A55" s="114" t="s">
        <v>152</v>
      </c>
    </row>
    <row r="56" spans="1:6" x14ac:dyDescent="0.3">
      <c r="A56" t="s">
        <v>153</v>
      </c>
      <c r="C56" s="24">
        <f>-C49/(SQRT(B49*C50))</f>
        <v>0.55558899780279936</v>
      </c>
    </row>
    <row r="57" spans="1:6" x14ac:dyDescent="0.3">
      <c r="C57" s="24"/>
    </row>
    <row r="58" spans="1:6" x14ac:dyDescent="0.3">
      <c r="A58" t="s">
        <v>154</v>
      </c>
      <c r="C58" s="24">
        <f>-D49/(SQRT(B49*D51))</f>
        <v>0.44438635549795169</v>
      </c>
    </row>
    <row r="59" spans="1:6" x14ac:dyDescent="0.3">
      <c r="C59" s="24"/>
    </row>
    <row r="60" spans="1:6" x14ac:dyDescent="0.3">
      <c r="A60" t="s">
        <v>155</v>
      </c>
      <c r="C60" s="24">
        <f>-E49/(SQRT(B49*E52))</f>
        <v>0.85135252474206358</v>
      </c>
    </row>
    <row r="61" spans="1:6" x14ac:dyDescent="0.3">
      <c r="C61" s="24"/>
    </row>
    <row r="62" spans="1:6" x14ac:dyDescent="0.3">
      <c r="A62" t="s">
        <v>156</v>
      </c>
      <c r="C62" s="24">
        <f>-F49/(SQRT(B49*F53))</f>
        <v>0.43521888234465572</v>
      </c>
    </row>
    <row r="64" spans="1:6" ht="16.8" x14ac:dyDescent="0.4">
      <c r="A64" s="112" t="s">
        <v>157</v>
      </c>
    </row>
    <row r="66" spans="1:6" x14ac:dyDescent="0.3">
      <c r="A66" s="55" t="s">
        <v>158</v>
      </c>
    </row>
    <row r="68" spans="1:6" x14ac:dyDescent="0.3">
      <c r="A68" s="55" t="s">
        <v>159</v>
      </c>
      <c r="C68">
        <v>0.05</v>
      </c>
    </row>
    <row r="70" spans="1:6" x14ac:dyDescent="0.3">
      <c r="A70" s="55" t="s">
        <v>160</v>
      </c>
    </row>
    <row r="71" spans="1:6" x14ac:dyDescent="0.3">
      <c r="A71" s="2" t="s">
        <v>168</v>
      </c>
      <c r="B71" s="23">
        <f>C56*SQRT(23-4-1)/(SQRT(1-C56^2))</f>
        <v>2.8349803757264209</v>
      </c>
      <c r="C71" s="79">
        <f>IF(B71&gt;$B$77,1,0)</f>
        <v>1</v>
      </c>
      <c r="D71" s="79" t="s">
        <v>161</v>
      </c>
      <c r="E71" s="79"/>
      <c r="F71" t="s">
        <v>166</v>
      </c>
    </row>
    <row r="72" spans="1:6" x14ac:dyDescent="0.3">
      <c r="A72" s="2" t="s">
        <v>169</v>
      </c>
      <c r="B72" s="23">
        <f>C58*SQRT(23-4-1)/(SQRT(1-C58^2))</f>
        <v>2.1045964262274715</v>
      </c>
      <c r="C72" s="79">
        <f>IF(B72&gt;$B$77,1,0)</f>
        <v>1</v>
      </c>
      <c r="D72" s="79" t="s">
        <v>161</v>
      </c>
      <c r="E72" s="79"/>
      <c r="F72" t="s">
        <v>166</v>
      </c>
    </row>
    <row r="73" spans="1:6" x14ac:dyDescent="0.3">
      <c r="A73" s="2" t="s">
        <v>170</v>
      </c>
      <c r="B73" s="23">
        <f>C60*SQRT(23-4-1)/(SQRT(1-C60^2))</f>
        <v>6.885291806855812</v>
      </c>
      <c r="C73" s="79">
        <f>IF(B73&gt;$B$77,1,0)</f>
        <v>1</v>
      </c>
      <c r="D73" s="79" t="s">
        <v>161</v>
      </c>
      <c r="E73" s="79"/>
      <c r="F73" t="s">
        <v>166</v>
      </c>
    </row>
    <row r="74" spans="1:6" x14ac:dyDescent="0.3">
      <c r="A74" s="2" t="s">
        <v>171</v>
      </c>
      <c r="B74" s="23">
        <f>C62*SQRT(23-4-1)/(SQRT(1-C62^2))</f>
        <v>2.0509016188411944</v>
      </c>
      <c r="C74" s="115">
        <f>IF(B74&gt;$B$77,1,0)</f>
        <v>0</v>
      </c>
      <c r="D74" s="115" t="s">
        <v>162</v>
      </c>
      <c r="E74" s="115"/>
      <c r="F74" t="s">
        <v>167</v>
      </c>
    </row>
    <row r="76" spans="1:6" x14ac:dyDescent="0.3">
      <c r="A76" s="55" t="s">
        <v>164</v>
      </c>
    </row>
    <row r="77" spans="1:6" x14ac:dyDescent="0.3">
      <c r="A77" s="38" t="s">
        <v>163</v>
      </c>
      <c r="B77" s="24">
        <f>TINV(0.05,23-4-1)</f>
        <v>2.1009220402410378</v>
      </c>
    </row>
    <row r="80" spans="1:6" ht="16.8" x14ac:dyDescent="0.4">
      <c r="A80" s="112" t="s">
        <v>176</v>
      </c>
    </row>
    <row r="82" spans="1:6" x14ac:dyDescent="0.3">
      <c r="A82" t="s">
        <v>177</v>
      </c>
    </row>
    <row r="84" spans="1:6" x14ac:dyDescent="0.3">
      <c r="A84" t="s">
        <v>150</v>
      </c>
    </row>
    <row r="85" spans="1:6" x14ac:dyDescent="0.3">
      <c r="A85" s="3" t="s">
        <v>138</v>
      </c>
      <c r="B85" s="107" t="s">
        <v>112</v>
      </c>
      <c r="C85" s="107" t="s">
        <v>0</v>
      </c>
      <c r="D85" s="107" t="s">
        <v>1</v>
      </c>
      <c r="E85" s="107" t="s">
        <v>2</v>
      </c>
      <c r="F85" s="116"/>
    </row>
    <row r="86" spans="1:6" x14ac:dyDescent="0.3">
      <c r="A86" s="107" t="s">
        <v>112</v>
      </c>
      <c r="B86" s="23">
        <v>1</v>
      </c>
      <c r="C86" s="23">
        <v>0.94102007234104357</v>
      </c>
      <c r="D86" s="23">
        <v>0.9150766580783628</v>
      </c>
      <c r="E86" s="23">
        <v>0.9695722109450281</v>
      </c>
      <c r="F86" s="44"/>
    </row>
    <row r="87" spans="1:6" x14ac:dyDescent="0.3">
      <c r="A87" s="107" t="s">
        <v>0</v>
      </c>
      <c r="B87" s="23">
        <v>0.94102007234104357</v>
      </c>
      <c r="C87" s="23">
        <v>1</v>
      </c>
      <c r="D87" s="23">
        <v>0.8834965729649551</v>
      </c>
      <c r="E87" s="23">
        <v>0.88432368131113548</v>
      </c>
      <c r="F87" s="44"/>
    </row>
    <row r="88" spans="1:6" x14ac:dyDescent="0.3">
      <c r="A88" s="107" t="s">
        <v>1</v>
      </c>
      <c r="B88" s="23">
        <v>0.9150766580783628</v>
      </c>
      <c r="C88" s="23">
        <v>0.8834965729649551</v>
      </c>
      <c r="D88" s="23">
        <v>1</v>
      </c>
      <c r="E88" s="23">
        <v>0.86299966404785555</v>
      </c>
      <c r="F88" s="44"/>
    </row>
    <row r="89" spans="1:6" x14ac:dyDescent="0.3">
      <c r="A89" s="107" t="s">
        <v>2</v>
      </c>
      <c r="B89" s="23">
        <v>0.9695722109450281</v>
      </c>
      <c r="C89" s="23">
        <v>0.88432368131113548</v>
      </c>
      <c r="D89" s="23">
        <v>0.86299966404785555</v>
      </c>
      <c r="E89" s="23">
        <v>1</v>
      </c>
      <c r="F89" s="44"/>
    </row>
    <row r="90" spans="1:6" x14ac:dyDescent="0.3">
      <c r="A90" s="116"/>
      <c r="B90" s="44"/>
      <c r="C90" s="44"/>
      <c r="D90" s="44"/>
      <c r="E90" s="44"/>
      <c r="F90" s="44"/>
    </row>
    <row r="92" spans="1:6" x14ac:dyDescent="0.3">
      <c r="A92" s="113" t="s">
        <v>151</v>
      </c>
    </row>
    <row r="94" spans="1:6" x14ac:dyDescent="0.3">
      <c r="A94" s="3" t="s">
        <v>138</v>
      </c>
      <c r="B94" s="107" t="s">
        <v>112</v>
      </c>
      <c r="C94" s="107" t="s">
        <v>0</v>
      </c>
      <c r="D94" s="107" t="s">
        <v>1</v>
      </c>
      <c r="E94" s="107" t="s">
        <v>2</v>
      </c>
      <c r="F94" s="116"/>
    </row>
    <row r="95" spans="1:6" x14ac:dyDescent="0.3">
      <c r="A95" s="107" t="s">
        <v>112</v>
      </c>
      <c r="B95" s="23">
        <f t="array" ref="B95:E98">MINVERSE(B86:E89)</f>
        <v>44.689697284764947</v>
      </c>
      <c r="C95" s="23">
        <v>-12.935787212127035</v>
      </c>
      <c r="D95" s="23">
        <v>-7.6178427581004318</v>
      </c>
      <c r="E95" s="23">
        <v>-25.316269893757823</v>
      </c>
      <c r="F95" s="44"/>
    </row>
    <row r="96" spans="1:6" x14ac:dyDescent="0.3">
      <c r="A96" s="107" t="s">
        <v>0</v>
      </c>
      <c r="B96" s="23">
        <v>-12.935787212127034</v>
      </c>
      <c r="C96" s="23">
        <v>9.9460798343876515</v>
      </c>
      <c r="D96" s="23">
        <v>-0.718670420616491</v>
      </c>
      <c r="E96" s="23">
        <v>4.3668382053694561</v>
      </c>
      <c r="F96" s="44"/>
    </row>
    <row r="97" spans="1:6" x14ac:dyDescent="0.3">
      <c r="A97" s="107" t="s">
        <v>1</v>
      </c>
      <c r="B97" s="23">
        <v>-7.61784275810043</v>
      </c>
      <c r="C97" s="23">
        <v>-0.71867042061649067</v>
      </c>
      <c r="D97" s="23">
        <v>6.5949009738228064</v>
      </c>
      <c r="E97" s="23">
        <v>2.3301885927740464</v>
      </c>
      <c r="F97" s="44"/>
    </row>
    <row r="98" spans="1:6" x14ac:dyDescent="0.3">
      <c r="A98" s="107" t="s">
        <v>2</v>
      </c>
      <c r="B98" s="23">
        <v>-25.31626989375782</v>
      </c>
      <c r="C98" s="23">
        <v>4.3668382053694552</v>
      </c>
      <c r="D98" s="23">
        <v>2.3301885927740464</v>
      </c>
      <c r="E98" s="23">
        <v>19.673301363577245</v>
      </c>
      <c r="F98" s="44"/>
    </row>
    <row r="99" spans="1:6" x14ac:dyDescent="0.3">
      <c r="A99" s="116"/>
      <c r="B99" s="44"/>
      <c r="C99" s="44"/>
      <c r="D99" s="44"/>
      <c r="E99" s="44"/>
      <c r="F99" s="44"/>
    </row>
    <row r="101" spans="1:6" x14ac:dyDescent="0.3">
      <c r="A101" s="114" t="s">
        <v>152</v>
      </c>
    </row>
    <row r="102" spans="1:6" x14ac:dyDescent="0.3">
      <c r="A102" t="s">
        <v>178</v>
      </c>
      <c r="C102" s="24">
        <f>-C95/(SQRT(B95*C96))</f>
        <v>0.61356868488903382</v>
      </c>
    </row>
    <row r="103" spans="1:6" x14ac:dyDescent="0.3">
      <c r="C103" s="24"/>
    </row>
    <row r="104" spans="1:6" x14ac:dyDescent="0.3">
      <c r="A104" t="s">
        <v>179</v>
      </c>
      <c r="C104" s="24">
        <f>-D95/(SQRT(B95*D97))</f>
        <v>0.44373548305111493</v>
      </c>
    </row>
    <row r="105" spans="1:6" x14ac:dyDescent="0.3">
      <c r="C105" s="24"/>
    </row>
    <row r="106" spans="1:6" x14ac:dyDescent="0.3">
      <c r="A106" t="s">
        <v>180</v>
      </c>
      <c r="C106" s="24">
        <f>-E95/(SQRT(B95*E98))</f>
        <v>0.85380243331217642</v>
      </c>
    </row>
    <row r="107" spans="1:6" x14ac:dyDescent="0.3">
      <c r="C107" s="24"/>
    </row>
    <row r="108" spans="1:6" x14ac:dyDescent="0.3">
      <c r="A108" s="55" t="s">
        <v>158</v>
      </c>
    </row>
    <row r="110" spans="1:6" x14ac:dyDescent="0.3">
      <c r="A110" s="55" t="s">
        <v>159</v>
      </c>
      <c r="C110">
        <v>0.05</v>
      </c>
    </row>
    <row r="112" spans="1:6" x14ac:dyDescent="0.3">
      <c r="A112" s="55" t="s">
        <v>160</v>
      </c>
    </row>
    <row r="113" spans="1:29" x14ac:dyDescent="0.3">
      <c r="A113" s="2" t="s">
        <v>181</v>
      </c>
      <c r="B113" s="23">
        <f>C102*SQRT(23-3-1)/(SQRT(1-C102^2))</f>
        <v>3.3869602658348619</v>
      </c>
      <c r="C113" s="79">
        <f>IF(B113&gt;$B$118,1,0)</f>
        <v>1</v>
      </c>
      <c r="D113" s="79" t="s">
        <v>161</v>
      </c>
      <c r="E113" s="79"/>
      <c r="F113" t="s">
        <v>166</v>
      </c>
    </row>
    <row r="114" spans="1:29" x14ac:dyDescent="0.3">
      <c r="A114" s="2" t="s">
        <v>182</v>
      </c>
      <c r="B114" s="23">
        <f>C104*SQRT(23-3-1)/(SQRT(1-C104^2))</f>
        <v>2.1583231278109061</v>
      </c>
      <c r="C114" s="79">
        <f>IF(B114&gt;$B$118,1,0)</f>
        <v>1</v>
      </c>
      <c r="D114" s="79" t="s">
        <v>161</v>
      </c>
      <c r="E114" s="79"/>
      <c r="F114" t="s">
        <v>166</v>
      </c>
    </row>
    <row r="115" spans="1:29" x14ac:dyDescent="0.3">
      <c r="A115" s="2" t="s">
        <v>183</v>
      </c>
      <c r="B115" s="23">
        <f>C106*SQRT(23-3-1)/(SQRT(1-C106^2))</f>
        <v>7.1487875802407546</v>
      </c>
      <c r="C115" s="79">
        <f>IF(B115&gt;$B$118,1,0)</f>
        <v>1</v>
      </c>
      <c r="D115" s="79" t="s">
        <v>161</v>
      </c>
      <c r="E115" s="79"/>
      <c r="F115" t="s">
        <v>166</v>
      </c>
    </row>
    <row r="116" spans="1:29" x14ac:dyDescent="0.3">
      <c r="A116" s="38"/>
      <c r="B116" s="39"/>
      <c r="C116" s="38"/>
      <c r="D116" s="38"/>
      <c r="E116" s="38"/>
      <c r="F116" s="38"/>
      <c r="G116" s="38"/>
      <c r="H116" s="38"/>
      <c r="I116" s="38"/>
      <c r="J116" s="38"/>
    </row>
    <row r="117" spans="1:29" x14ac:dyDescent="0.3">
      <c r="A117" s="55" t="s">
        <v>164</v>
      </c>
    </row>
    <row r="118" spans="1:29" x14ac:dyDescent="0.3">
      <c r="A118" s="38" t="s">
        <v>163</v>
      </c>
      <c r="B118" s="24">
        <f>TINV(0.05,23-3-1)</f>
        <v>2.0930240544083096</v>
      </c>
    </row>
    <row r="121" spans="1:29" ht="16.8" x14ac:dyDescent="0.4">
      <c r="A121" s="112" t="s">
        <v>184</v>
      </c>
    </row>
    <row r="123" spans="1:29" x14ac:dyDescent="0.3">
      <c r="A123" s="55" t="s">
        <v>185</v>
      </c>
      <c r="B123" s="117" t="s">
        <v>0</v>
      </c>
      <c r="C123" s="117" t="s">
        <v>1</v>
      </c>
      <c r="D123" s="117" t="s">
        <v>2</v>
      </c>
      <c r="F123" s="55" t="s">
        <v>186</v>
      </c>
      <c r="G123" s="2">
        <v>1</v>
      </c>
      <c r="H123" s="2">
        <v>1</v>
      </c>
      <c r="I123" s="2">
        <v>1</v>
      </c>
      <c r="J123" s="2">
        <v>1</v>
      </c>
      <c r="K123" s="2">
        <v>1</v>
      </c>
      <c r="L123" s="2">
        <v>1</v>
      </c>
      <c r="M123" s="2">
        <v>1</v>
      </c>
      <c r="N123" s="2">
        <v>1</v>
      </c>
      <c r="O123" s="2">
        <v>1</v>
      </c>
      <c r="P123" s="2">
        <v>1</v>
      </c>
      <c r="Q123" s="2">
        <v>1</v>
      </c>
      <c r="R123" s="2">
        <v>1</v>
      </c>
      <c r="S123" s="2">
        <v>1</v>
      </c>
      <c r="T123" s="2">
        <v>1</v>
      </c>
      <c r="U123" s="2">
        <v>1</v>
      </c>
      <c r="V123" s="2">
        <v>1</v>
      </c>
      <c r="W123" s="2">
        <v>1</v>
      </c>
      <c r="X123" s="2">
        <v>1</v>
      </c>
      <c r="Y123" s="2">
        <v>1</v>
      </c>
      <c r="Z123" s="2">
        <v>1</v>
      </c>
      <c r="AA123" s="2">
        <v>1</v>
      </c>
      <c r="AB123" s="2">
        <v>1</v>
      </c>
      <c r="AC123" s="2">
        <v>1</v>
      </c>
    </row>
    <row r="124" spans="1:29" x14ac:dyDescent="0.3">
      <c r="A124" s="2">
        <v>1</v>
      </c>
      <c r="B124" s="104">
        <v>465.9</v>
      </c>
      <c r="C124" s="104">
        <v>226058</v>
      </c>
      <c r="D124" s="104">
        <v>77677</v>
      </c>
      <c r="F124" s="117" t="s">
        <v>0</v>
      </c>
      <c r="G124" s="104">
        <v>465.9</v>
      </c>
      <c r="H124" s="104">
        <v>180.1</v>
      </c>
      <c r="I124" s="104">
        <v>269.89999999999998</v>
      </c>
      <c r="J124" s="104">
        <v>724.3</v>
      </c>
      <c r="K124" s="104">
        <v>310.60000000000002</v>
      </c>
      <c r="L124" s="104">
        <v>238.4</v>
      </c>
      <c r="M124" s="104">
        <v>110.6</v>
      </c>
      <c r="N124" s="104">
        <v>195.1</v>
      </c>
      <c r="O124" s="104">
        <v>255.1</v>
      </c>
      <c r="P124" s="104">
        <v>114.3</v>
      </c>
      <c r="Q124" s="104">
        <v>211.6</v>
      </c>
      <c r="R124" s="104">
        <v>253.4</v>
      </c>
      <c r="S124" s="104">
        <v>200.5</v>
      </c>
      <c r="T124" s="104">
        <v>190.6</v>
      </c>
      <c r="U124" s="104">
        <v>317.2</v>
      </c>
      <c r="V124" s="104">
        <v>293.2</v>
      </c>
      <c r="W124" s="104">
        <v>48.8</v>
      </c>
      <c r="X124" s="104">
        <v>10.3</v>
      </c>
      <c r="Y124" s="104">
        <v>155.69999999999999</v>
      </c>
      <c r="Z124" s="104">
        <v>1104.8</v>
      </c>
      <c r="AA124" s="104">
        <v>99</v>
      </c>
      <c r="AB124" s="104">
        <v>334.4</v>
      </c>
      <c r="AC124" s="104">
        <v>956.4</v>
      </c>
    </row>
    <row r="125" spans="1:29" x14ac:dyDescent="0.3">
      <c r="A125" s="2">
        <v>1</v>
      </c>
      <c r="B125" s="104">
        <v>180.1</v>
      </c>
      <c r="C125" s="104">
        <v>78393</v>
      </c>
      <c r="D125" s="104">
        <v>47410</v>
      </c>
      <c r="F125" s="117" t="s">
        <v>1</v>
      </c>
      <c r="G125" s="104">
        <v>226058</v>
      </c>
      <c r="H125" s="104">
        <v>78393</v>
      </c>
      <c r="I125" s="104">
        <v>30833</v>
      </c>
      <c r="J125" s="104">
        <v>199308</v>
      </c>
      <c r="K125" s="104">
        <v>14952</v>
      </c>
      <c r="L125" s="104">
        <v>33571</v>
      </c>
      <c r="M125" s="104">
        <v>16783</v>
      </c>
      <c r="N125" s="104">
        <v>124357</v>
      </c>
      <c r="O125" s="104">
        <v>106326</v>
      </c>
      <c r="P125" s="104">
        <v>68598</v>
      </c>
      <c r="Q125" s="104">
        <v>50659</v>
      </c>
      <c r="R125" s="104">
        <v>21249</v>
      </c>
      <c r="S125" s="104">
        <v>108896</v>
      </c>
      <c r="T125" s="104">
        <v>32881</v>
      </c>
      <c r="U125" s="104">
        <v>55432</v>
      </c>
      <c r="V125" s="104">
        <v>32054</v>
      </c>
      <c r="W125" s="104">
        <v>19822</v>
      </c>
      <c r="X125" s="104">
        <v>26736</v>
      </c>
      <c r="Y125" s="104">
        <v>52880</v>
      </c>
      <c r="Z125" s="104">
        <v>370762</v>
      </c>
      <c r="AA125" s="104">
        <v>37313</v>
      </c>
      <c r="AB125" s="104">
        <v>136631</v>
      </c>
      <c r="AC125" s="104">
        <v>252777</v>
      </c>
    </row>
    <row r="126" spans="1:29" x14ac:dyDescent="0.3">
      <c r="A126" s="2">
        <v>1</v>
      </c>
      <c r="B126" s="104">
        <v>269.89999999999998</v>
      </c>
      <c r="C126" s="104">
        <v>30833</v>
      </c>
      <c r="D126" s="104">
        <v>66896</v>
      </c>
      <c r="F126" s="102" t="s">
        <v>2</v>
      </c>
      <c r="G126" s="104">
        <v>77677</v>
      </c>
      <c r="H126" s="104">
        <v>47410</v>
      </c>
      <c r="I126" s="104">
        <v>66896</v>
      </c>
      <c r="J126" s="104">
        <v>118238</v>
      </c>
      <c r="K126" s="104">
        <v>40152</v>
      </c>
      <c r="L126" s="104">
        <v>45272</v>
      </c>
      <c r="M126" s="104">
        <v>24989</v>
      </c>
      <c r="N126" s="104">
        <v>50980</v>
      </c>
      <c r="O126" s="104">
        <v>59430</v>
      </c>
      <c r="P126" s="104">
        <v>32630</v>
      </c>
      <c r="Q126" s="104">
        <v>43071</v>
      </c>
      <c r="R126" s="104">
        <v>32079</v>
      </c>
      <c r="S126" s="104">
        <v>46764</v>
      </c>
      <c r="T126" s="104">
        <v>49674</v>
      </c>
      <c r="U126" s="104">
        <v>66019</v>
      </c>
      <c r="V126" s="104">
        <v>52024</v>
      </c>
      <c r="W126" s="104">
        <v>12679</v>
      </c>
      <c r="X126" s="104">
        <v>5030</v>
      </c>
      <c r="Y126" s="104">
        <v>80103</v>
      </c>
      <c r="Z126" s="104">
        <v>446299</v>
      </c>
      <c r="AA126" s="104">
        <v>37082</v>
      </c>
      <c r="AB126" s="104">
        <v>125910</v>
      </c>
      <c r="AC126" s="104">
        <v>201235</v>
      </c>
    </row>
    <row r="127" spans="1:29" x14ac:dyDescent="0.3">
      <c r="A127" s="2">
        <v>1</v>
      </c>
      <c r="B127" s="104">
        <v>724.3</v>
      </c>
      <c r="C127" s="104">
        <v>199308</v>
      </c>
      <c r="D127" s="104">
        <v>118238</v>
      </c>
    </row>
    <row r="128" spans="1:29" x14ac:dyDescent="0.3">
      <c r="A128" s="2">
        <v>1</v>
      </c>
      <c r="B128" s="104">
        <v>310.60000000000002</v>
      </c>
      <c r="C128" s="104">
        <v>14952</v>
      </c>
      <c r="D128" s="104">
        <v>40152</v>
      </c>
    </row>
    <row r="129" spans="1:10" x14ac:dyDescent="0.3">
      <c r="A129" s="2">
        <v>1</v>
      </c>
      <c r="B129" s="104">
        <v>238.4</v>
      </c>
      <c r="C129" s="104">
        <v>33571</v>
      </c>
      <c r="D129" s="104">
        <v>45272</v>
      </c>
      <c r="F129" s="118" t="s">
        <v>187</v>
      </c>
      <c r="G129" s="23">
        <f t="array" ref="G129:J132">MMULT(G123:AC126,A124:D146)</f>
        <v>23</v>
      </c>
      <c r="H129" s="23">
        <v>7040.1999999999989</v>
      </c>
      <c r="I129" s="23">
        <v>2097271</v>
      </c>
      <c r="J129" s="23">
        <v>1761643</v>
      </c>
    </row>
    <row r="130" spans="1:10" x14ac:dyDescent="0.3">
      <c r="A130" s="2">
        <v>1</v>
      </c>
      <c r="B130" s="104">
        <v>110.6</v>
      </c>
      <c r="C130" s="104">
        <v>16783</v>
      </c>
      <c r="D130" s="104">
        <v>24989</v>
      </c>
      <c r="F130" s="117" t="s">
        <v>0</v>
      </c>
      <c r="G130" s="23">
        <v>7040.1999999999989</v>
      </c>
      <c r="H130" s="23">
        <v>3784434.3</v>
      </c>
      <c r="I130" s="23">
        <v>1127269049.7</v>
      </c>
      <c r="J130" s="23">
        <v>1020019153.2</v>
      </c>
    </row>
    <row r="131" spans="1:10" x14ac:dyDescent="0.3">
      <c r="A131" s="2">
        <v>1</v>
      </c>
      <c r="B131" s="104">
        <v>195.1</v>
      </c>
      <c r="C131" s="104">
        <v>124357</v>
      </c>
      <c r="D131" s="104">
        <v>50980</v>
      </c>
      <c r="F131" s="117" t="s">
        <v>1</v>
      </c>
      <c r="G131" s="23">
        <v>2097271</v>
      </c>
      <c r="H131" s="23">
        <v>1127269049.7</v>
      </c>
      <c r="I131" s="23">
        <v>376412346411</v>
      </c>
      <c r="J131" s="23">
        <v>318804356720</v>
      </c>
    </row>
    <row r="132" spans="1:10" x14ac:dyDescent="0.3">
      <c r="A132" s="2">
        <v>1</v>
      </c>
      <c r="B132" s="104">
        <v>255.1</v>
      </c>
      <c r="C132" s="104">
        <v>106326</v>
      </c>
      <c r="D132" s="104">
        <v>59430</v>
      </c>
      <c r="F132" s="102" t="s">
        <v>2</v>
      </c>
      <c r="G132" s="23">
        <v>1761643</v>
      </c>
      <c r="H132" s="23">
        <v>1020019153.2</v>
      </c>
      <c r="I132" s="23">
        <v>318804356720</v>
      </c>
      <c r="J132" s="23">
        <v>316331343489</v>
      </c>
    </row>
    <row r="133" spans="1:10" x14ac:dyDescent="0.3">
      <c r="A133" s="2">
        <v>1</v>
      </c>
      <c r="B133" s="104">
        <v>114.3</v>
      </c>
      <c r="C133" s="104">
        <v>68598</v>
      </c>
      <c r="D133" s="104">
        <v>32630</v>
      </c>
    </row>
    <row r="134" spans="1:10" x14ac:dyDescent="0.3">
      <c r="A134" s="2">
        <v>1</v>
      </c>
      <c r="B134" s="104">
        <v>211.6</v>
      </c>
      <c r="C134" s="104">
        <v>50659</v>
      </c>
      <c r="D134" s="104">
        <v>43071</v>
      </c>
      <c r="F134" s="118" t="s">
        <v>188</v>
      </c>
      <c r="G134" s="119">
        <f t="array" ref="G134:J137">MINVERSE(G129:J132)</f>
        <v>0.10652039359962415</v>
      </c>
      <c r="H134" s="119">
        <v>-2.6248389451137886E-4</v>
      </c>
      <c r="I134" s="119">
        <v>-1.4924919288079351E-7</v>
      </c>
      <c r="J134" s="119">
        <v>4.0359259245485363E-7</v>
      </c>
    </row>
    <row r="135" spans="1:10" x14ac:dyDescent="0.3">
      <c r="A135" s="2">
        <v>1</v>
      </c>
      <c r="B135" s="104">
        <v>253.4</v>
      </c>
      <c r="C135" s="104">
        <v>21249</v>
      </c>
      <c r="D135" s="104">
        <v>32079</v>
      </c>
      <c r="F135" s="117" t="s">
        <v>0</v>
      </c>
      <c r="G135" s="119">
        <v>-2.6248389451137793E-4</v>
      </c>
      <c r="H135" s="119">
        <v>3.8059939138359393E-6</v>
      </c>
      <c r="I135" s="119">
        <v>-5.3226330771116829E-9</v>
      </c>
      <c r="J135" s="119">
        <v>-5.4465205391552007E-9</v>
      </c>
    </row>
    <row r="136" spans="1:10" x14ac:dyDescent="0.3">
      <c r="A136" s="2">
        <v>1</v>
      </c>
      <c r="B136" s="104">
        <v>200.5</v>
      </c>
      <c r="C136" s="104">
        <v>108896</v>
      </c>
      <c r="D136" s="104">
        <v>46764</v>
      </c>
      <c r="F136" s="117" t="s">
        <v>1</v>
      </c>
      <c r="G136" s="119">
        <v>-1.4924919288079457E-7</v>
      </c>
      <c r="H136" s="119">
        <v>-5.3226330771116804E-9</v>
      </c>
      <c r="I136" s="119">
        <v>2.8602484089472908E-11</v>
      </c>
      <c r="J136" s="119">
        <v>-1.083194925593495E-11</v>
      </c>
    </row>
    <row r="137" spans="1:10" x14ac:dyDescent="0.3">
      <c r="A137" s="2">
        <v>1</v>
      </c>
      <c r="B137" s="104">
        <v>190.6</v>
      </c>
      <c r="C137" s="104">
        <v>32881</v>
      </c>
      <c r="D137" s="104">
        <v>49674</v>
      </c>
      <c r="F137" s="102" t="s">
        <v>2</v>
      </c>
      <c r="G137" s="119">
        <v>4.0359259245485294E-7</v>
      </c>
      <c r="H137" s="119">
        <v>-5.4465205391551999E-9</v>
      </c>
      <c r="I137" s="119">
        <v>-1.0831949255934947E-11</v>
      </c>
      <c r="J137" s="119">
        <v>2.939273015091182E-11</v>
      </c>
    </row>
    <row r="138" spans="1:10" x14ac:dyDescent="0.3">
      <c r="A138" s="2">
        <v>1</v>
      </c>
      <c r="B138" s="104">
        <v>317.2</v>
      </c>
      <c r="C138" s="104">
        <v>55432</v>
      </c>
      <c r="D138" s="104">
        <v>66019</v>
      </c>
    </row>
    <row r="139" spans="1:10" x14ac:dyDescent="0.3">
      <c r="A139" s="2">
        <v>1</v>
      </c>
      <c r="B139" s="104">
        <v>293.2</v>
      </c>
      <c r="C139" s="104">
        <v>32054</v>
      </c>
      <c r="D139" s="104">
        <v>52024</v>
      </c>
      <c r="F139" s="55" t="s">
        <v>189</v>
      </c>
      <c r="G139" s="23">
        <f t="array" ref="G139:G142">MMULT(G123:AC126,A149:A171)</f>
        <v>11173392.200000001</v>
      </c>
    </row>
    <row r="140" spans="1:10" x14ac:dyDescent="0.3">
      <c r="A140" s="2">
        <v>1</v>
      </c>
      <c r="B140" s="104">
        <v>48.8</v>
      </c>
      <c r="C140" s="104">
        <v>19822</v>
      </c>
      <c r="D140" s="104">
        <v>12679</v>
      </c>
      <c r="F140" s="117" t="s">
        <v>0</v>
      </c>
      <c r="G140" s="23">
        <v>5900289394.9199991</v>
      </c>
    </row>
    <row r="141" spans="1:10" x14ac:dyDescent="0.3">
      <c r="A141" s="2">
        <v>1</v>
      </c>
      <c r="B141" s="104">
        <v>10.3</v>
      </c>
      <c r="C141" s="104">
        <v>26736</v>
      </c>
      <c r="D141" s="104">
        <v>5030</v>
      </c>
      <c r="F141" s="117" t="s">
        <v>1</v>
      </c>
      <c r="G141" s="23">
        <v>1831878156682.4998</v>
      </c>
    </row>
    <row r="142" spans="1:10" x14ac:dyDescent="0.3">
      <c r="A142" s="2">
        <v>1</v>
      </c>
      <c r="B142" s="104">
        <v>155.69999999999999</v>
      </c>
      <c r="C142" s="104">
        <v>52880</v>
      </c>
      <c r="D142" s="104">
        <v>80103</v>
      </c>
      <c r="F142" s="102" t="s">
        <v>2</v>
      </c>
      <c r="G142" s="23">
        <v>1708434522288.9001</v>
      </c>
    </row>
    <row r="143" spans="1:10" x14ac:dyDescent="0.3">
      <c r="A143" s="2">
        <v>1</v>
      </c>
      <c r="B143" s="104">
        <v>1104.8</v>
      </c>
      <c r="C143" s="104">
        <v>370762</v>
      </c>
      <c r="D143" s="104">
        <v>446299</v>
      </c>
    </row>
    <row r="144" spans="1:10" x14ac:dyDescent="0.3">
      <c r="A144" s="2">
        <v>1</v>
      </c>
      <c r="B144" s="104">
        <v>99</v>
      </c>
      <c r="C144" s="104">
        <v>37313</v>
      </c>
      <c r="D144" s="104">
        <v>37082</v>
      </c>
      <c r="F144" s="120" t="s">
        <v>190</v>
      </c>
      <c r="G144" s="2">
        <f t="array" ref="G144:G147">MMULT(G134:J137,G139:G142)</f>
        <v>57568.377413309878</v>
      </c>
    </row>
    <row r="145" spans="1:7" x14ac:dyDescent="0.3">
      <c r="A145" s="2">
        <v>1</v>
      </c>
      <c r="B145" s="104">
        <v>334.4</v>
      </c>
      <c r="C145" s="104">
        <v>136631</v>
      </c>
      <c r="D145" s="104">
        <v>125910</v>
      </c>
      <c r="F145" s="117" t="s">
        <v>0</v>
      </c>
      <c r="G145" s="2">
        <v>468.1910419322503</v>
      </c>
    </row>
    <row r="146" spans="1:7" x14ac:dyDescent="0.3">
      <c r="A146" s="2">
        <v>1</v>
      </c>
      <c r="B146" s="104">
        <v>956.4</v>
      </c>
      <c r="C146" s="104">
        <v>252777</v>
      </c>
      <c r="D146" s="104">
        <v>201235</v>
      </c>
      <c r="F146" s="117" t="s">
        <v>1</v>
      </c>
      <c r="G146" s="2">
        <v>0.81789451232030785</v>
      </c>
    </row>
    <row r="147" spans="1:7" x14ac:dyDescent="0.3">
      <c r="F147" s="102" t="s">
        <v>2</v>
      </c>
      <c r="G147" s="2">
        <v>2.746194606020552</v>
      </c>
    </row>
    <row r="148" spans="1:7" x14ac:dyDescent="0.3">
      <c r="A148" s="102" t="s">
        <v>112</v>
      </c>
    </row>
    <row r="149" spans="1:7" x14ac:dyDescent="0.3">
      <c r="A149" s="104">
        <v>729083.8</v>
      </c>
      <c r="F149" t="s">
        <v>191</v>
      </c>
    </row>
    <row r="150" spans="1:7" x14ac:dyDescent="0.3">
      <c r="A150" s="104">
        <v>281131</v>
      </c>
      <c r="F150" t="s">
        <v>237</v>
      </c>
    </row>
    <row r="151" spans="1:7" x14ac:dyDescent="0.3">
      <c r="A151" s="104">
        <v>393775.1</v>
      </c>
    </row>
    <row r="152" spans="1:7" x14ac:dyDescent="0.3">
      <c r="A152" s="104">
        <v>817283</v>
      </c>
      <c r="F152" t="s">
        <v>192</v>
      </c>
    </row>
    <row r="153" spans="1:7" ht="15" thickBot="1" x14ac:dyDescent="0.35">
      <c r="A153" s="104">
        <v>178895.9</v>
      </c>
    </row>
    <row r="154" spans="1:7" x14ac:dyDescent="0.3">
      <c r="A154" s="104">
        <v>372345.1</v>
      </c>
      <c r="F154" s="124" t="s">
        <v>193</v>
      </c>
      <c r="G154" s="124"/>
    </row>
    <row r="155" spans="1:7" x14ac:dyDescent="0.3">
      <c r="A155" s="104">
        <v>158127.5</v>
      </c>
      <c r="F155" s="121" t="s">
        <v>194</v>
      </c>
      <c r="G155" s="121">
        <v>0.98874844013842356</v>
      </c>
    </row>
    <row r="156" spans="1:7" x14ac:dyDescent="0.3">
      <c r="A156" s="104">
        <v>362393.8</v>
      </c>
      <c r="F156" s="121" t="s">
        <v>195</v>
      </c>
      <c r="G156" s="121">
        <v>0.97762347787616566</v>
      </c>
    </row>
    <row r="157" spans="1:7" x14ac:dyDescent="0.3">
      <c r="A157" s="104">
        <v>483653.3</v>
      </c>
      <c r="F157" s="121" t="s">
        <v>196</v>
      </c>
      <c r="G157" s="121">
        <v>0.97409034280398143</v>
      </c>
    </row>
    <row r="158" spans="1:7" x14ac:dyDescent="0.3">
      <c r="A158" s="104">
        <v>215356.5</v>
      </c>
      <c r="F158" s="121" t="s">
        <v>197</v>
      </c>
      <c r="G158" s="121">
        <v>70856.378803739542</v>
      </c>
    </row>
    <row r="159" spans="1:7" ht="15" thickBot="1" x14ac:dyDescent="0.35">
      <c r="A159" s="104">
        <v>334299.09999999998</v>
      </c>
      <c r="F159" s="122" t="s">
        <v>198</v>
      </c>
      <c r="G159" s="122">
        <v>23</v>
      </c>
    </row>
    <row r="160" spans="1:7" x14ac:dyDescent="0.3">
      <c r="A160" s="104">
        <v>263301.59999999998</v>
      </c>
    </row>
    <row r="161" spans="1:14" ht="15" thickBot="1" x14ac:dyDescent="0.35">
      <c r="A161" s="104">
        <v>297740.2</v>
      </c>
      <c r="F161" t="s">
        <v>199</v>
      </c>
    </row>
    <row r="162" spans="1:14" x14ac:dyDescent="0.3">
      <c r="A162" s="104">
        <v>361522.2</v>
      </c>
      <c r="F162" s="123"/>
      <c r="G162" s="123" t="s">
        <v>204</v>
      </c>
      <c r="H162" s="123" t="s">
        <v>205</v>
      </c>
      <c r="I162" s="123" t="s">
        <v>206</v>
      </c>
      <c r="J162" s="123" t="s">
        <v>207</v>
      </c>
      <c r="K162" s="123" t="s">
        <v>208</v>
      </c>
    </row>
    <row r="163" spans="1:14" x14ac:dyDescent="0.3">
      <c r="A163" s="104">
        <v>518687.2</v>
      </c>
      <c r="F163" s="121" t="s">
        <v>200</v>
      </c>
      <c r="G163" s="121">
        <v>3</v>
      </c>
      <c r="H163" s="121">
        <v>4167643318582.4536</v>
      </c>
      <c r="I163" s="121">
        <v>1389214439527.4846</v>
      </c>
      <c r="J163" s="121">
        <v>276.70141613684359</v>
      </c>
      <c r="K163" s="121">
        <v>7.5243588729966681E-16</v>
      </c>
    </row>
    <row r="164" spans="1:14" x14ac:dyDescent="0.3">
      <c r="A164" s="104">
        <v>472344</v>
      </c>
      <c r="F164" s="121" t="s">
        <v>201</v>
      </c>
      <c r="G164" s="121">
        <v>19</v>
      </c>
      <c r="H164" s="121">
        <v>95391901926.401566</v>
      </c>
      <c r="I164" s="121">
        <v>5020626417.1790295</v>
      </c>
      <c r="J164" s="121"/>
      <c r="K164" s="121"/>
    </row>
    <row r="165" spans="1:14" ht="15" thickBot="1" x14ac:dyDescent="0.35">
      <c r="A165" s="104">
        <v>90384.1</v>
      </c>
      <c r="F165" s="122" t="s">
        <v>202</v>
      </c>
      <c r="G165" s="122">
        <v>22</v>
      </c>
      <c r="H165" s="122">
        <v>4263035220508.855</v>
      </c>
      <c r="I165" s="122"/>
      <c r="J165" s="122"/>
      <c r="K165" s="122"/>
    </row>
    <row r="166" spans="1:14" ht="15" thickBot="1" x14ac:dyDescent="0.35">
      <c r="A166" s="104">
        <v>61403.4</v>
      </c>
    </row>
    <row r="167" spans="1:14" x14ac:dyDescent="0.3">
      <c r="A167" s="104">
        <v>327739.3</v>
      </c>
      <c r="F167" s="123"/>
      <c r="G167" s="123" t="s">
        <v>209</v>
      </c>
      <c r="H167" s="123" t="s">
        <v>197</v>
      </c>
      <c r="I167" s="123" t="s">
        <v>210</v>
      </c>
      <c r="J167" s="123" t="s">
        <v>211</v>
      </c>
      <c r="K167" s="123" t="s">
        <v>212</v>
      </c>
      <c r="L167" s="123" t="s">
        <v>213</v>
      </c>
      <c r="M167" s="125"/>
      <c r="N167" s="125"/>
    </row>
    <row r="168" spans="1:14" x14ac:dyDescent="0.3">
      <c r="A168" s="104">
        <v>2076603.8</v>
      </c>
      <c r="F168" s="121" t="s">
        <v>203</v>
      </c>
      <c r="G168" s="121">
        <v>57568.377413311799</v>
      </c>
      <c r="H168" s="121">
        <v>23125.723817311773</v>
      </c>
      <c r="I168" s="121">
        <v>2.4893654299467363</v>
      </c>
      <c r="J168" s="121">
        <v>2.2232958470774559E-2</v>
      </c>
      <c r="K168" s="121">
        <v>9165.6811880750975</v>
      </c>
      <c r="L168" s="121">
        <v>105971.07363854849</v>
      </c>
      <c r="M168" s="121"/>
      <c r="N168" s="121"/>
    </row>
    <row r="169" spans="1:14" x14ac:dyDescent="0.3">
      <c r="A169" s="104">
        <v>346779.4</v>
      </c>
      <c r="F169" s="121" t="s">
        <v>214</v>
      </c>
      <c r="G169" s="121">
        <v>468.19104193225365</v>
      </c>
      <c r="H169" s="121">
        <v>138.23340257487442</v>
      </c>
      <c r="I169" s="121">
        <v>3.3869602658348583</v>
      </c>
      <c r="J169" s="121">
        <v>3.0943779196089417E-3</v>
      </c>
      <c r="K169" s="121">
        <v>178.86520522033391</v>
      </c>
      <c r="L169" s="121">
        <v>757.5168786441734</v>
      </c>
      <c r="M169" s="121"/>
      <c r="N169" s="121"/>
    </row>
    <row r="170" spans="1:14" x14ac:dyDescent="0.3">
      <c r="A170" s="104">
        <v>746794.8</v>
      </c>
      <c r="F170" s="121" t="s">
        <v>215</v>
      </c>
      <c r="G170" s="121">
        <v>0.81789451232031107</v>
      </c>
      <c r="H170" s="121">
        <v>0.37894905622860514</v>
      </c>
      <c r="I170" s="121">
        <v>2.1583231278108985</v>
      </c>
      <c r="J170" s="121">
        <v>4.3907592123847219E-2</v>
      </c>
      <c r="K170" s="121">
        <v>2.4745022238513492E-2</v>
      </c>
      <c r="L170" s="121">
        <v>1.6110440024021087</v>
      </c>
      <c r="M170" s="121"/>
      <c r="N170" s="121"/>
    </row>
    <row r="171" spans="1:14" ht="15" thickBot="1" x14ac:dyDescent="0.35">
      <c r="A171" s="104">
        <v>1283748.1000000001</v>
      </c>
      <c r="F171" s="122" t="s">
        <v>216</v>
      </c>
      <c r="G171" s="122">
        <v>2.7461946060205427</v>
      </c>
      <c r="H171" s="122">
        <v>0.38414830140023054</v>
      </c>
      <c r="I171" s="122">
        <v>7.148787580240735</v>
      </c>
      <c r="J171" s="122">
        <v>8.5432729696906396E-7</v>
      </c>
      <c r="K171" s="122">
        <v>1.942162970729767</v>
      </c>
      <c r="L171" s="122">
        <v>3.5502262413113184</v>
      </c>
      <c r="M171" s="121"/>
      <c r="N171" s="121"/>
    </row>
    <row r="173" spans="1:14" ht="16.8" x14ac:dyDescent="0.4">
      <c r="A173" s="112" t="s">
        <v>217</v>
      </c>
    </row>
    <row r="175" spans="1:14" x14ac:dyDescent="0.3">
      <c r="A175" s="2"/>
      <c r="B175" s="126" t="s">
        <v>218</v>
      </c>
      <c r="C175" s="126" t="s">
        <v>219</v>
      </c>
      <c r="D175" s="127" t="s">
        <v>112</v>
      </c>
      <c r="E175" s="126" t="s">
        <v>220</v>
      </c>
      <c r="F175" s="126" t="s">
        <v>221</v>
      </c>
      <c r="H175" t="s">
        <v>222</v>
      </c>
    </row>
    <row r="176" spans="1:14" x14ac:dyDescent="0.3">
      <c r="A176" s="2">
        <v>1</v>
      </c>
      <c r="B176" s="2">
        <f t="shared" ref="B176:B198" si="0">(D176-$D$199)^2</f>
        <v>59187172352.436745</v>
      </c>
      <c r="C176" s="2">
        <f t="shared" ref="C176:C198" si="1">(F176-$D$199)^2</f>
        <v>35384122706.207794</v>
      </c>
      <c r="D176" s="128">
        <v>729083.8</v>
      </c>
      <c r="E176" s="2">
        <f>(D176-F176)^2</f>
        <v>3044552100.0514765</v>
      </c>
      <c r="F176" s="2">
        <f t="shared" ref="F176:F198" si="2">$G$144+$G$145*B124+$G$146*C124+$G$147*D124</f>
        <v>673906.3399275078</v>
      </c>
    </row>
    <row r="177" spans="1:11" x14ac:dyDescent="0.3">
      <c r="A177" s="2">
        <v>2</v>
      </c>
      <c r="B177" s="2">
        <f t="shared" si="0"/>
        <v>41889260742.141121</v>
      </c>
      <c r="C177" s="2">
        <f t="shared" si="1"/>
        <v>22378899197.483818</v>
      </c>
      <c r="D177" s="128">
        <v>281131</v>
      </c>
      <c r="E177" s="2">
        <f t="shared" ref="E177:E198" si="3">(D177-F177)^2</f>
        <v>3033021543.2599854</v>
      </c>
      <c r="F177" s="2">
        <f t="shared" si="2"/>
        <v>336203.87484106841</v>
      </c>
      <c r="H177" s="3" t="s">
        <v>238</v>
      </c>
      <c r="I177" s="2"/>
      <c r="J177" s="2"/>
    </row>
    <row r="178" spans="1:11" x14ac:dyDescent="0.3">
      <c r="A178" s="2">
        <v>3</v>
      </c>
      <c r="B178" s="2">
        <f t="shared" si="0"/>
        <v>8468519803.2363272</v>
      </c>
      <c r="C178" s="2">
        <f t="shared" si="1"/>
        <v>8637647567.6064911</v>
      </c>
      <c r="D178" s="128">
        <v>393775.1</v>
      </c>
      <c r="E178" s="2">
        <f t="shared" si="3"/>
        <v>836099.02564108942</v>
      </c>
      <c r="F178" s="2">
        <f t="shared" si="2"/>
        <v>392860.71549354709</v>
      </c>
      <c r="H178" s="3" t="s">
        <v>223</v>
      </c>
      <c r="I178" s="2"/>
      <c r="J178" s="2"/>
    </row>
    <row r="179" spans="1:11" x14ac:dyDescent="0.3">
      <c r="A179" s="2">
        <v>4</v>
      </c>
      <c r="B179" s="2">
        <f t="shared" si="0"/>
        <v>109881204121.06281</v>
      </c>
      <c r="C179" s="2">
        <f t="shared" si="1"/>
        <v>158879540908.57239</v>
      </c>
      <c r="D179" s="128">
        <v>817283</v>
      </c>
      <c r="E179" s="2">
        <f t="shared" si="3"/>
        <v>4504238844.9390287</v>
      </c>
      <c r="F179" s="2">
        <f t="shared" si="2"/>
        <v>884396.62637303269</v>
      </c>
      <c r="H179" s="3" t="s">
        <v>224</v>
      </c>
      <c r="I179" s="2"/>
      <c r="J179" s="2"/>
    </row>
    <row r="180" spans="1:11" x14ac:dyDescent="0.3">
      <c r="A180" s="2">
        <v>5</v>
      </c>
      <c r="B180" s="2">
        <f t="shared" si="0"/>
        <v>94189918435.883316</v>
      </c>
      <c r="C180" s="2">
        <f t="shared" si="1"/>
        <v>25701470354.511917</v>
      </c>
      <c r="D180" s="128">
        <v>178895.9</v>
      </c>
      <c r="E180" s="2">
        <f t="shared" si="3"/>
        <v>21487742590.190826</v>
      </c>
      <c r="F180" s="2">
        <f t="shared" si="2"/>
        <v>325482.87960661727</v>
      </c>
      <c r="H180" s="2" t="s">
        <v>225</v>
      </c>
      <c r="I180" s="2">
        <f>E199/(23-3-1)</f>
        <v>5020626417.1790314</v>
      </c>
      <c r="J180" s="2"/>
    </row>
    <row r="181" spans="1:11" x14ac:dyDescent="0.3">
      <c r="A181" s="2">
        <v>6</v>
      </c>
      <c r="B181" s="2">
        <f t="shared" si="0"/>
        <v>12871937382.105896</v>
      </c>
      <c r="C181" s="2">
        <f t="shared" si="1"/>
        <v>27169350926.680748</v>
      </c>
      <c r="D181" s="128">
        <v>372345.1</v>
      </c>
      <c r="E181" s="2">
        <f t="shared" si="3"/>
        <v>2639567287.3846803</v>
      </c>
      <c r="F181" s="2">
        <f t="shared" si="2"/>
        <v>320968.38068682584</v>
      </c>
      <c r="H181" s="2"/>
      <c r="I181" s="2"/>
      <c r="J181" s="2"/>
    </row>
    <row r="182" spans="1:11" x14ac:dyDescent="0.3">
      <c r="A182" s="2">
        <v>7</v>
      </c>
      <c r="B182" s="2">
        <f t="shared" si="0"/>
        <v>107369045008.93027</v>
      </c>
      <c r="C182" s="2">
        <f t="shared" si="1"/>
        <v>86493618080.58432</v>
      </c>
      <c r="D182" s="128">
        <v>158127.5</v>
      </c>
      <c r="E182" s="2">
        <f t="shared" si="3"/>
        <v>1127226050.2458317</v>
      </c>
      <c r="F182" s="2">
        <f t="shared" si="2"/>
        <v>191701.68726113607</v>
      </c>
      <c r="H182" s="2" t="s">
        <v>226</v>
      </c>
      <c r="I182" s="2">
        <f>SQRT($I$180*G$134)</f>
        <v>23125.723817311777</v>
      </c>
      <c r="J182" s="2"/>
    </row>
    <row r="183" spans="1:11" x14ac:dyDescent="0.3">
      <c r="A183" s="2">
        <v>8</v>
      </c>
      <c r="B183" s="2">
        <f t="shared" si="0"/>
        <v>15229006496.958504</v>
      </c>
      <c r="C183" s="2">
        <f t="shared" si="1"/>
        <v>9058338166.32201</v>
      </c>
      <c r="D183" s="128">
        <v>362393.8</v>
      </c>
      <c r="E183" s="2">
        <f t="shared" si="3"/>
        <v>796964437.61664104</v>
      </c>
      <c r="F183" s="2">
        <f t="shared" si="2"/>
        <v>390624.35857783619</v>
      </c>
      <c r="H183" s="2" t="s">
        <v>227</v>
      </c>
      <c r="I183" s="2">
        <f>SQRT($I$180*H$135)</f>
        <v>138.23340257487453</v>
      </c>
      <c r="J183" s="2"/>
    </row>
    <row r="184" spans="1:11" x14ac:dyDescent="0.3">
      <c r="A184" s="2">
        <v>9</v>
      </c>
      <c r="B184" s="2">
        <f t="shared" si="0"/>
        <v>4606864.9824010255</v>
      </c>
      <c r="C184" s="2">
        <f t="shared" si="1"/>
        <v>3437002166.6000748</v>
      </c>
      <c r="D184" s="128">
        <v>483653.3</v>
      </c>
      <c r="E184" s="2">
        <f t="shared" si="3"/>
        <v>3189944135.9315619</v>
      </c>
      <c r="F184" s="2">
        <f t="shared" si="2"/>
        <v>427173.70956299733</v>
      </c>
      <c r="H184" s="2" t="s">
        <v>228</v>
      </c>
      <c r="I184" s="2">
        <f>SQRT($I$180*I$136)</f>
        <v>0.37894905622860525</v>
      </c>
      <c r="J184" s="2"/>
    </row>
    <row r="185" spans="1:11" x14ac:dyDescent="0.3">
      <c r="A185" s="2">
        <v>10</v>
      </c>
      <c r="B185" s="2">
        <f t="shared" si="0"/>
        <v>73139503261.121552</v>
      </c>
      <c r="C185" s="2">
        <f t="shared" si="1"/>
        <v>52442277650.444382</v>
      </c>
      <c r="D185" s="128">
        <v>215356.5</v>
      </c>
      <c r="E185" s="2">
        <f t="shared" si="3"/>
        <v>1717304369.8985298</v>
      </c>
      <c r="F185" s="2">
        <f t="shared" si="2"/>
        <v>256796.87125676518</v>
      </c>
      <c r="H185" s="2" t="s">
        <v>229</v>
      </c>
      <c r="I185" s="2">
        <f>SQRT($I$180*J$137)</f>
        <v>0.38414830140023071</v>
      </c>
      <c r="J185" s="2"/>
    </row>
    <row r="186" spans="1:11" x14ac:dyDescent="0.3">
      <c r="A186" s="2">
        <v>11</v>
      </c>
      <c r="B186" s="2">
        <f t="shared" si="0"/>
        <v>22952419943.792858</v>
      </c>
      <c r="C186" s="2">
        <f t="shared" si="1"/>
        <v>28712283439.400852</v>
      </c>
      <c r="D186" s="128">
        <v>334299.09999999998</v>
      </c>
      <c r="E186" s="2">
        <f t="shared" si="3"/>
        <v>322074426.49389803</v>
      </c>
      <c r="F186" s="2">
        <f t="shared" si="2"/>
        <v>316352.66786171973</v>
      </c>
      <c r="H186" s="2"/>
      <c r="I186" s="2"/>
      <c r="J186" s="2"/>
    </row>
    <row r="187" spans="1:11" x14ac:dyDescent="0.3">
      <c r="A187" s="2">
        <v>12</v>
      </c>
      <c r="B187" s="2">
        <f t="shared" si="0"/>
        <v>49505387090.716782</v>
      </c>
      <c r="C187" s="2">
        <f t="shared" si="1"/>
        <v>41663772620.239975</v>
      </c>
      <c r="D187" s="128">
        <v>263301.59999999998</v>
      </c>
      <c r="E187" s="2">
        <f t="shared" si="3"/>
        <v>337861333.69942987</v>
      </c>
      <c r="F187" s="2">
        <f t="shared" si="2"/>
        <v>281682.60469776962</v>
      </c>
      <c r="H187" s="2" t="s">
        <v>230</v>
      </c>
      <c r="I187" s="2">
        <f>G144/I182</f>
        <v>2.4893654299466528</v>
      </c>
      <c r="J187" s="79">
        <f>IF(I187&lt;I193,0,1)</f>
        <v>1</v>
      </c>
      <c r="K187" s="130" t="s">
        <v>232</v>
      </c>
    </row>
    <row r="188" spans="1:11" x14ac:dyDescent="0.3">
      <c r="A188" s="2">
        <v>13</v>
      </c>
      <c r="B188" s="2">
        <f t="shared" si="0"/>
        <v>35366360822.551544</v>
      </c>
      <c r="C188" s="2">
        <f t="shared" si="1"/>
        <v>13658712409.704891</v>
      </c>
      <c r="D188" s="128">
        <v>297740.2</v>
      </c>
      <c r="E188" s="2">
        <f t="shared" si="3"/>
        <v>5067868978.4331198</v>
      </c>
      <c r="F188" s="2">
        <f t="shared" si="2"/>
        <v>368929.16669030336</v>
      </c>
      <c r="H188" s="2" t="s">
        <v>231</v>
      </c>
      <c r="I188" s="2">
        <f t="shared" ref="I188:I190" si="4">G145/I183</f>
        <v>3.3869602658348312</v>
      </c>
      <c r="J188" s="79">
        <f t="shared" ref="J188:J190" si="5">IF(I188&lt;I195,0,1)</f>
        <v>1</v>
      </c>
      <c r="K188" s="130" t="s">
        <v>232</v>
      </c>
    </row>
    <row r="189" spans="1:11" x14ac:dyDescent="0.3">
      <c r="A189" s="2">
        <v>14</v>
      </c>
      <c r="B189" s="2">
        <f t="shared" si="0"/>
        <v>15444887280.186323</v>
      </c>
      <c r="C189" s="2">
        <f t="shared" si="1"/>
        <v>30865714850.151005</v>
      </c>
      <c r="D189" s="128">
        <v>361522.2</v>
      </c>
      <c r="E189" s="2">
        <f t="shared" si="3"/>
        <v>2642880106.7210574</v>
      </c>
      <c r="F189" s="2">
        <f t="shared" si="2"/>
        <v>310113.25032466569</v>
      </c>
      <c r="H189" s="2" t="s">
        <v>233</v>
      </c>
      <c r="I189" s="2">
        <f t="shared" si="4"/>
        <v>2.1583231278108892</v>
      </c>
      <c r="J189" s="79">
        <f t="shared" si="5"/>
        <v>1</v>
      </c>
      <c r="K189" s="130" t="s">
        <v>232</v>
      </c>
    </row>
    <row r="190" spans="1:11" x14ac:dyDescent="0.3">
      <c r="A190" s="2">
        <v>15</v>
      </c>
      <c r="B190" s="2">
        <f t="shared" si="0"/>
        <v>1081590230.0558765</v>
      </c>
      <c r="C190" s="2">
        <f t="shared" si="1"/>
        <v>2817755485.2437992</v>
      </c>
      <c r="D190" s="128">
        <v>518687.2</v>
      </c>
      <c r="E190" s="2">
        <f t="shared" si="3"/>
        <v>7390853586.4212914</v>
      </c>
      <c r="F190" s="2">
        <f t="shared" si="2"/>
        <v>432717.12621602975</v>
      </c>
      <c r="H190" s="2" t="s">
        <v>234</v>
      </c>
      <c r="I190" s="2">
        <f t="shared" si="4"/>
        <v>7.1487875802407563</v>
      </c>
      <c r="J190" s="79">
        <f t="shared" si="5"/>
        <v>1</v>
      </c>
      <c r="K190" s="130" t="s">
        <v>232</v>
      </c>
    </row>
    <row r="191" spans="1:11" x14ac:dyDescent="0.3">
      <c r="A191" s="2">
        <v>16</v>
      </c>
      <c r="B191" s="2">
        <f t="shared" si="0"/>
        <v>181054809.43674996</v>
      </c>
      <c r="C191" s="2">
        <f t="shared" si="1"/>
        <v>14852991830.414476</v>
      </c>
      <c r="D191" s="128">
        <v>472344</v>
      </c>
      <c r="E191" s="2">
        <f t="shared" si="3"/>
        <v>11754287133.167057</v>
      </c>
      <c r="F191" s="2">
        <f t="shared" si="2"/>
        <v>363926.80978937401</v>
      </c>
      <c r="H191" s="2"/>
      <c r="I191" s="2"/>
      <c r="J191" s="2"/>
    </row>
    <row r="192" spans="1:11" x14ac:dyDescent="0.3">
      <c r="A192" s="2">
        <v>17</v>
      </c>
      <c r="B192" s="2">
        <f t="shared" si="0"/>
        <v>156353465777.79285</v>
      </c>
      <c r="C192" s="2">
        <f t="shared" si="1"/>
        <v>125565520040.33105</v>
      </c>
      <c r="D192" s="128">
        <v>90384.1</v>
      </c>
      <c r="E192" s="2">
        <f t="shared" si="3"/>
        <v>1686195156.5265377</v>
      </c>
      <c r="F192" s="2">
        <f t="shared" si="2"/>
        <v>131447.40669255142</v>
      </c>
      <c r="H192" s="3" t="s">
        <v>235</v>
      </c>
      <c r="I192" s="2"/>
      <c r="J192" s="2"/>
    </row>
    <row r="193" spans="1:10" x14ac:dyDescent="0.3">
      <c r="A193" s="2">
        <v>18</v>
      </c>
      <c r="B193" s="2">
        <f t="shared" si="0"/>
        <v>180112186240.06808</v>
      </c>
      <c r="C193" s="2">
        <f t="shared" si="1"/>
        <v>150333257244.58441</v>
      </c>
      <c r="D193" s="128">
        <v>61403.4</v>
      </c>
      <c r="E193" s="2">
        <f t="shared" si="3"/>
        <v>1344537214.7812061</v>
      </c>
      <c r="F193" s="2">
        <f t="shared" si="2"/>
        <v>98071.331694891196</v>
      </c>
      <c r="H193" s="2" t="s">
        <v>236</v>
      </c>
      <c r="I193" s="2">
        <f>TINV(0.05,23-3-1)</f>
        <v>2.0930240544083096</v>
      </c>
      <c r="J193" s="2"/>
    </row>
    <row r="194" spans="1:10" x14ac:dyDescent="0.3">
      <c r="A194" s="2">
        <v>19</v>
      </c>
      <c r="B194" s="2">
        <f t="shared" si="0"/>
        <v>24983077678.217205</v>
      </c>
      <c r="C194" s="2">
        <f t="shared" si="1"/>
        <v>8483377057.2702084</v>
      </c>
      <c r="D194" s="128">
        <v>327739.3</v>
      </c>
      <c r="E194" s="2">
        <f t="shared" si="3"/>
        <v>4350076664.3476372</v>
      </c>
      <c r="F194" s="2">
        <f t="shared" si="2"/>
        <v>393694.41097972344</v>
      </c>
      <c r="H194" s="38"/>
    </row>
    <row r="195" spans="1:10" x14ac:dyDescent="0.3">
      <c r="A195" s="2">
        <v>20</v>
      </c>
      <c r="B195" s="2">
        <f t="shared" si="0"/>
        <v>2530657809074.5234</v>
      </c>
      <c r="C195" s="2">
        <f t="shared" si="1"/>
        <v>2617581937885.0776</v>
      </c>
      <c r="D195" s="128">
        <v>2076603.8</v>
      </c>
      <c r="E195" s="2">
        <f t="shared" si="3"/>
        <v>733876345.64095819</v>
      </c>
      <c r="F195" s="2">
        <f t="shared" si="2"/>
        <v>2103693.9521893281</v>
      </c>
    </row>
    <row r="196" spans="1:10" x14ac:dyDescent="0.3">
      <c r="A196" s="2">
        <v>21</v>
      </c>
      <c r="B196" s="2">
        <f t="shared" si="0"/>
        <v>19326632932.241974</v>
      </c>
      <c r="C196" s="2">
        <f t="shared" si="1"/>
        <v>62264164886.680817</v>
      </c>
      <c r="D196" s="128">
        <v>346779.4</v>
      </c>
      <c r="E196" s="2">
        <f t="shared" si="3"/>
        <v>12211934766.910477</v>
      </c>
      <c r="F196" s="2">
        <f t="shared" si="2"/>
        <v>236271.77688326442</v>
      </c>
    </row>
    <row r="197" spans="1:10" x14ac:dyDescent="0.3">
      <c r="A197" s="2">
        <v>22</v>
      </c>
      <c r="B197" s="2">
        <f t="shared" si="0"/>
        <v>68118462649.715004</v>
      </c>
      <c r="C197" s="2">
        <f t="shared" si="1"/>
        <v>34542047170.692169</v>
      </c>
      <c r="D197" s="128">
        <v>746794.8</v>
      </c>
      <c r="E197" s="2">
        <f t="shared" si="3"/>
        <v>5646054195.6604385</v>
      </c>
      <c r="F197" s="2">
        <f t="shared" si="2"/>
        <v>671654.56979233806</v>
      </c>
    </row>
    <row r="198" spans="1:10" x14ac:dyDescent="0.3">
      <c r="A198" s="2">
        <v>23</v>
      </c>
      <c r="B198" s="2">
        <f t="shared" si="0"/>
        <v>636721711510.69714</v>
      </c>
      <c r="C198" s="2">
        <f t="shared" si="1"/>
        <v>606719515937.64111</v>
      </c>
      <c r="D198" s="128">
        <v>1283748.1000000001</v>
      </c>
      <c r="E198" s="2">
        <f t="shared" si="3"/>
        <v>362004559.05427402</v>
      </c>
      <c r="F198" s="2">
        <f t="shared" si="2"/>
        <v>1264721.6826006505</v>
      </c>
    </row>
    <row r="199" spans="1:10" x14ac:dyDescent="0.3">
      <c r="B199" s="65">
        <f>SUM(B176:B198)</f>
        <v>4263035220508.855</v>
      </c>
      <c r="C199" s="65">
        <f>SUM(C176:C198)</f>
        <v>4167643318582.4468</v>
      </c>
      <c r="D199">
        <f>AVERAGE(D176:D198)</f>
        <v>485799.66086956527</v>
      </c>
      <c r="E199" s="65">
        <f>SUM(E176:E198)</f>
        <v>95391901926.401596</v>
      </c>
    </row>
    <row r="201" spans="1:10" ht="16.8" x14ac:dyDescent="0.4">
      <c r="A201" s="112" t="s">
        <v>239</v>
      </c>
    </row>
    <row r="203" spans="1:10" x14ac:dyDescent="0.3">
      <c r="A203" s="3" t="s">
        <v>165</v>
      </c>
      <c r="B203" s="107" t="s">
        <v>0</v>
      </c>
      <c r="C203" s="107" t="s">
        <v>1</v>
      </c>
      <c r="D203" s="107" t="s">
        <v>2</v>
      </c>
      <c r="E203" s="116"/>
      <c r="F203" s="3" t="s">
        <v>138</v>
      </c>
      <c r="G203" s="107" t="s">
        <v>112</v>
      </c>
      <c r="H203" s="107" t="s">
        <v>0</v>
      </c>
      <c r="I203" s="107" t="s">
        <v>1</v>
      </c>
      <c r="J203" s="107" t="s">
        <v>2</v>
      </c>
    </row>
    <row r="204" spans="1:10" x14ac:dyDescent="0.3">
      <c r="A204" s="107" t="s">
        <v>0</v>
      </c>
      <c r="B204" s="23">
        <v>1</v>
      </c>
      <c r="C204" s="23">
        <v>0.8834965729649551</v>
      </c>
      <c r="D204" s="23">
        <v>0.88432368131113548</v>
      </c>
      <c r="E204" s="44"/>
      <c r="F204" s="107" t="s">
        <v>112</v>
      </c>
      <c r="G204" s="23">
        <v>1</v>
      </c>
      <c r="H204" s="23">
        <v>0.94102007234104357</v>
      </c>
      <c r="I204" s="23">
        <v>0.9150766580783628</v>
      </c>
      <c r="J204" s="23">
        <v>0.9695722109450281</v>
      </c>
    </row>
    <row r="205" spans="1:10" x14ac:dyDescent="0.3">
      <c r="A205" s="107" t="s">
        <v>1</v>
      </c>
      <c r="B205" s="23">
        <v>0.8834965729649551</v>
      </c>
      <c r="C205" s="23">
        <v>1</v>
      </c>
      <c r="D205" s="23">
        <v>0.86299966404785555</v>
      </c>
      <c r="E205" s="44"/>
      <c r="F205" s="107" t="s">
        <v>0</v>
      </c>
      <c r="G205" s="23">
        <v>0.94102007234104357</v>
      </c>
      <c r="H205" s="23">
        <v>1</v>
      </c>
      <c r="I205" s="23">
        <v>0.8834965729649551</v>
      </c>
      <c r="J205" s="23">
        <v>0.88432368131113548</v>
      </c>
    </row>
    <row r="206" spans="1:10" x14ac:dyDescent="0.3">
      <c r="A206" s="107" t="s">
        <v>2</v>
      </c>
      <c r="B206" s="23">
        <v>0.88432368131113548</v>
      </c>
      <c r="C206" s="23">
        <v>0.86299966404785555</v>
      </c>
      <c r="D206" s="23">
        <v>1</v>
      </c>
      <c r="E206" s="44"/>
      <c r="F206" s="107" t="s">
        <v>1</v>
      </c>
      <c r="G206" s="23">
        <v>0.9150766580783628</v>
      </c>
      <c r="H206" s="23">
        <v>0.8834965729649551</v>
      </c>
      <c r="I206" s="23">
        <v>1</v>
      </c>
      <c r="J206" s="23">
        <v>0.86299966404785555</v>
      </c>
    </row>
    <row r="207" spans="1:10" x14ac:dyDescent="0.3">
      <c r="A207" s="116"/>
      <c r="B207" s="44"/>
      <c r="C207" s="44"/>
      <c r="D207" s="44"/>
      <c r="E207" s="44"/>
      <c r="F207" s="107" t="s">
        <v>2</v>
      </c>
      <c r="G207" s="23">
        <v>0.9695722109450281</v>
      </c>
      <c r="H207" s="23">
        <v>0.88432368131113548</v>
      </c>
      <c r="I207" s="23">
        <v>0.86299966404785555</v>
      </c>
      <c r="J207" s="23">
        <v>1</v>
      </c>
    </row>
    <row r="208" spans="1:10" x14ac:dyDescent="0.3">
      <c r="A208" t="s">
        <v>172</v>
      </c>
      <c r="B208">
        <f>MDETERM(G204:J207)</f>
        <v>9.2090596328289135E-4</v>
      </c>
    </row>
    <row r="209" spans="1:5" x14ac:dyDescent="0.3">
      <c r="A209" t="s">
        <v>173</v>
      </c>
      <c r="B209">
        <f>MDETERM(B204:D206)</f>
        <v>4.1155008726847304E-2</v>
      </c>
    </row>
    <row r="211" spans="1:5" x14ac:dyDescent="0.3">
      <c r="A211" t="s">
        <v>174</v>
      </c>
      <c r="B211">
        <f>SQRT(1-(B208/B209))</f>
        <v>0.98874844013842356</v>
      </c>
      <c r="C211" t="s">
        <v>175</v>
      </c>
    </row>
    <row r="213" spans="1:5" ht="16.8" x14ac:dyDescent="0.4">
      <c r="A213" s="112" t="s">
        <v>242</v>
      </c>
    </row>
    <row r="215" spans="1:5" x14ac:dyDescent="0.3">
      <c r="A215" s="129" t="s">
        <v>240</v>
      </c>
    </row>
    <row r="216" spans="1:5" x14ac:dyDescent="0.3">
      <c r="A216" t="s">
        <v>241</v>
      </c>
      <c r="B216" s="24">
        <f>C199/B199</f>
        <v>0.9776234778761641</v>
      </c>
      <c r="C216" t="s">
        <v>243</v>
      </c>
    </row>
    <row r="218" spans="1:5" ht="16.8" x14ac:dyDescent="0.4">
      <c r="A218" s="112" t="s">
        <v>250</v>
      </c>
    </row>
    <row r="220" spans="1:5" x14ac:dyDescent="0.3">
      <c r="A220" s="2" t="s">
        <v>244</v>
      </c>
      <c r="B220" s="2"/>
      <c r="C220" s="2"/>
    </row>
    <row r="221" spans="1:5" x14ac:dyDescent="0.3">
      <c r="A221" s="2" t="s">
        <v>245</v>
      </c>
      <c r="B221" s="2"/>
      <c r="C221" s="2"/>
    </row>
    <row r="222" spans="1:5" x14ac:dyDescent="0.3">
      <c r="A222" s="2" t="s">
        <v>246</v>
      </c>
      <c r="B222" s="2"/>
      <c r="C222" s="2"/>
    </row>
    <row r="223" spans="1:5" x14ac:dyDescent="0.3">
      <c r="A223" s="2" t="s">
        <v>247</v>
      </c>
      <c r="B223" s="2"/>
      <c r="C223" s="2"/>
    </row>
    <row r="224" spans="1:5" x14ac:dyDescent="0.3">
      <c r="A224" s="2" t="s">
        <v>248</v>
      </c>
      <c r="B224" s="2">
        <f>(C199/3)/(E199/(23-3-1))</f>
        <v>276.70141613684297</v>
      </c>
      <c r="C224" s="2" t="s">
        <v>249</v>
      </c>
      <c r="E224" s="65" t="s">
        <v>251</v>
      </c>
    </row>
    <row r="225" spans="1:3" x14ac:dyDescent="0.3">
      <c r="A225" s="2" t="s">
        <v>235</v>
      </c>
      <c r="B225" s="2"/>
      <c r="C225" s="2"/>
    </row>
    <row r="226" spans="1:3" x14ac:dyDescent="0.3">
      <c r="A226" s="2" t="s">
        <v>248</v>
      </c>
      <c r="B226" s="2">
        <f>FINV(0.05,3,23-3-1)</f>
        <v>3.1273500051133998</v>
      </c>
      <c r="C226" s="2"/>
    </row>
    <row r="228" spans="1:3" x14ac:dyDescent="0.3">
      <c r="A228" s="2" t="s">
        <v>252</v>
      </c>
      <c r="B228" s="2"/>
      <c r="C228" s="2"/>
    </row>
    <row r="229" spans="1:3" x14ac:dyDescent="0.3">
      <c r="A229" s="2" t="s">
        <v>246</v>
      </c>
      <c r="B229" s="2"/>
      <c r="C229" s="2"/>
    </row>
    <row r="230" spans="1:3" x14ac:dyDescent="0.3">
      <c r="A230" s="2" t="s">
        <v>247</v>
      </c>
      <c r="B230" s="2"/>
      <c r="C230" s="2"/>
    </row>
    <row r="231" spans="1:3" x14ac:dyDescent="0.3">
      <c r="A231" s="2" t="s">
        <v>248</v>
      </c>
      <c r="B231" s="2">
        <f>(B216*(23-3-1))/((1-B216)*3)</f>
        <v>276.70141613682432</v>
      </c>
      <c r="C231" s="2" t="s">
        <v>249</v>
      </c>
    </row>
    <row r="232" spans="1:3" x14ac:dyDescent="0.3">
      <c r="A232" s="2" t="s">
        <v>235</v>
      </c>
      <c r="B232" s="2"/>
      <c r="C232" s="2"/>
    </row>
    <row r="233" spans="1:3" x14ac:dyDescent="0.3">
      <c r="A233" s="2" t="s">
        <v>248</v>
      </c>
      <c r="B233" s="2">
        <f>FINV(0.05,3,23-3-1)</f>
        <v>3.1273500051133998</v>
      </c>
      <c r="C233" s="2"/>
    </row>
    <row r="235" spans="1:3" ht="16.8" x14ac:dyDescent="0.4">
      <c r="A235" s="112" t="s">
        <v>255</v>
      </c>
    </row>
    <row r="236" spans="1:3" x14ac:dyDescent="0.3">
      <c r="A236" s="65" t="s">
        <v>253</v>
      </c>
    </row>
    <row r="237" spans="1:3" x14ac:dyDescent="0.3">
      <c r="A237" s="65" t="s">
        <v>254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5</vt:i4>
      </vt:variant>
    </vt:vector>
  </HeadingPairs>
  <TitlesOfParts>
    <vt:vector size="5" baseType="lpstr">
      <vt:lpstr>задание 1 агломеративный</vt:lpstr>
      <vt:lpstr>задание 2 дивизимный</vt:lpstr>
      <vt:lpstr>задание 3 к-средние</vt:lpstr>
      <vt:lpstr>задание 4 нечеткие к-средние</vt:lpstr>
      <vt:lpstr>задание 5 коррел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Настя</dc:creator>
  <cp:lastModifiedBy>Настя</cp:lastModifiedBy>
  <dcterms:created xsi:type="dcterms:W3CDTF">2022-01-10T11:19:10Z</dcterms:created>
  <dcterms:modified xsi:type="dcterms:W3CDTF">2022-01-22T17:02:11Z</dcterms:modified>
</cp:coreProperties>
</file>